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1AF26F6B-B8FB-42D7-8169-D5844E4D1211}" xr6:coauthVersionLast="47" xr6:coauthVersionMax="47" xr10:uidLastSave="{00000000-0000-0000-0000-000000000000}"/>
  <bookViews>
    <workbookView xWindow="-120" yWindow="-120" windowWidth="38640" windowHeight="21240" tabRatio="817" activeTab="8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명단'!$A$13:$R$17</definedName>
    <definedName name="_xlnm._FilterDatabase" localSheetId="8" hidden="1">'급감속과다 명단'!$A$13:$K$22</definedName>
    <definedName name="_xlnm._FilterDatabase" localSheetId="5" hidden="1">운전자별!$A$4:$R$130</definedName>
    <definedName name="_xlnm._FilterDatabase" localSheetId="4" hidden="1">차량별!$A$4:$T$4</definedName>
    <definedName name="_xlnm.Print_Area" localSheetId="8">'급감속과다 명단'!$A$1:$K$19</definedName>
    <definedName name="_xlnm.Print_Area" localSheetId="5">운전자별!$A$1:$R$130</definedName>
    <definedName name="_xlnm.Print_Area" localSheetId="1">종합!$A$1:$L$82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90" i="7" l="1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F39" i="60" s="1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F40" i="60" s="1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F41" i="60" s="1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F42" i="60" s="1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F43" i="60" s="1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F44" i="60" s="1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F45" i="60" s="1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F46" i="60" s="1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F47" i="60" s="1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F48" i="60" s="1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F49" i="60" s="1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F50" i="60" s="1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F51" i="60" s="1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F52" i="60" s="1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F56" i="60" s="1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F59" i="60" s="1"/>
  <c r="I59" i="60"/>
  <c r="J59" i="60"/>
  <c r="K59" i="60"/>
  <c r="L59" i="60"/>
  <c r="M59" i="60"/>
  <c r="N59" i="60"/>
  <c r="O59" i="60"/>
  <c r="P59" i="60"/>
  <c r="Q59" i="60"/>
  <c r="R59" i="60"/>
  <c r="S59" i="60"/>
  <c r="T59" i="60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A18" i="68" s="1"/>
  <c r="AE20" i="68"/>
  <c r="AG22" i="68"/>
  <c r="AI24" i="68"/>
  <c r="AD27" i="68"/>
  <c r="AF29" i="68"/>
  <c r="AH31" i="68"/>
  <c r="AC34" i="68"/>
  <c r="AA34" i="68" s="1"/>
  <c r="AE36" i="68"/>
  <c r="AG38" i="68"/>
  <c r="AI40" i="68"/>
  <c r="AD43" i="68"/>
  <c r="AF45" i="68"/>
  <c r="AH47" i="68"/>
  <c r="AC50" i="68"/>
  <c r="AA50" i="68" s="1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A11" i="68" s="1"/>
  <c r="AG14" i="68"/>
  <c r="AI16" i="68"/>
  <c r="AD19" i="68"/>
  <c r="AF21" i="68"/>
  <c r="AH23" i="68"/>
  <c r="AC26" i="68"/>
  <c r="AA26" i="68" s="1"/>
  <c r="AE28" i="68"/>
  <c r="AG30" i="68"/>
  <c r="AI32" i="68"/>
  <c r="AD35" i="68"/>
  <c r="AF37" i="68"/>
  <c r="AH39" i="68"/>
  <c r="AC42" i="68"/>
  <c r="AA42" i="68" s="1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A27" i="68" s="1"/>
  <c r="AD36" i="68"/>
  <c r="AE45" i="68"/>
  <c r="AF53" i="68"/>
  <c r="AC58" i="68"/>
  <c r="AA58" i="68" s="1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A43" i="68" s="1"/>
  <c r="AI56" i="68"/>
  <c r="AC66" i="68"/>
  <c r="AA66" i="68" s="1"/>
  <c r="AD75" i="68"/>
  <c r="AH82" i="68"/>
  <c r="AI87" i="68"/>
  <c r="AF92" i="68"/>
  <c r="AC97" i="68"/>
  <c r="AA97" i="68" s="1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A74" i="68" s="1"/>
  <c r="AG78" i="68"/>
  <c r="AC82" i="68"/>
  <c r="AA82" i="68" s="1"/>
  <c r="AC85" i="68"/>
  <c r="AE87" i="68"/>
  <c r="AG89" i="68"/>
  <c r="AI91" i="68"/>
  <c r="AD94" i="68"/>
  <c r="AF96" i="68"/>
  <c r="AH98" i="68"/>
  <c r="AC101" i="68"/>
  <c r="AA101" i="68" s="1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A121" i="68" s="1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A52" i="68" s="1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A119" i="68" s="1"/>
  <c r="AF120" i="68"/>
  <c r="AC122" i="68"/>
  <c r="AA122" i="68" s="1"/>
  <c r="AG123" i="68"/>
  <c r="AC125" i="68"/>
  <c r="AA125" i="68" s="1"/>
  <c r="AF126" i="68"/>
  <c r="AG127" i="68"/>
  <c r="AH128" i="68"/>
  <c r="AE129" i="68"/>
  <c r="AF130" i="68"/>
  <c r="AG131" i="68"/>
  <c r="AH132" i="68"/>
  <c r="AI133" i="68"/>
  <c r="AC135" i="68"/>
  <c r="AA135" i="68" s="1"/>
  <c r="AD136" i="68"/>
  <c r="AE137" i="68"/>
  <c r="AI137" i="68"/>
  <c r="AC139" i="68"/>
  <c r="AA139" i="68" s="1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A171" i="68" s="1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A143" i="68" l="1"/>
  <c r="AA155" i="68"/>
  <c r="AA151" i="68"/>
  <c r="AA163" i="68"/>
  <c r="AA168" i="68"/>
  <c r="AA152" i="68"/>
  <c r="AA136" i="68"/>
  <c r="AA118" i="68"/>
  <c r="AA115" i="68"/>
  <c r="AA85" i="68"/>
  <c r="AA131" i="68"/>
  <c r="AA4" i="68"/>
  <c r="AA169" i="68"/>
  <c r="AA153" i="68"/>
  <c r="AA137" i="68"/>
  <c r="AA89" i="68"/>
  <c r="AA154" i="68"/>
  <c r="AA138" i="68"/>
  <c r="AA93" i="68"/>
  <c r="AA98" i="68"/>
  <c r="AA84" i="68"/>
  <c r="AA81" i="68"/>
  <c r="AA77" i="68"/>
  <c r="AA107" i="68"/>
  <c r="AA91" i="68"/>
  <c r="AA54" i="68"/>
  <c r="AA19" i="68"/>
  <c r="AA124" i="68"/>
  <c r="AA108" i="68"/>
  <c r="AA92" i="68"/>
  <c r="AA65" i="68"/>
  <c r="AA79" i="68"/>
  <c r="AA63" i="68"/>
  <c r="AA46" i="68"/>
  <c r="AA14" i="68"/>
  <c r="AA64" i="68"/>
  <c r="AA39" i="68"/>
  <c r="AA48" i="68"/>
  <c r="AA32" i="68"/>
  <c r="AA16" i="68"/>
  <c r="AA53" i="68"/>
  <c r="AA37" i="68"/>
  <c r="AA21" i="68"/>
  <c r="AA5" i="68"/>
  <c r="AA147" i="68"/>
  <c r="AA162" i="68"/>
  <c r="AA172" i="68"/>
  <c r="AA156" i="68"/>
  <c r="AA140" i="68"/>
  <c r="AA173" i="68"/>
  <c r="AA157" i="68"/>
  <c r="AA141" i="68"/>
  <c r="AA105" i="68"/>
  <c r="AA158" i="68"/>
  <c r="AA142" i="68"/>
  <c r="AA126" i="68"/>
  <c r="AA123" i="68"/>
  <c r="AA102" i="68"/>
  <c r="AA86" i="68"/>
  <c r="AA95" i="68"/>
  <c r="AA80" i="68"/>
  <c r="AA62" i="68"/>
  <c r="AA35" i="68"/>
  <c r="AA112" i="68"/>
  <c r="AA96" i="68"/>
  <c r="AA73" i="68"/>
  <c r="AA83" i="68"/>
  <c r="AA67" i="68"/>
  <c r="AA22" i="68"/>
  <c r="AA68" i="68"/>
  <c r="AA47" i="68"/>
  <c r="AA15" i="68"/>
  <c r="AA7" i="68"/>
  <c r="AA36" i="68"/>
  <c r="AA20" i="68"/>
  <c r="AA41" i="68"/>
  <c r="AA25" i="68"/>
  <c r="AA9" i="68"/>
  <c r="AA166" i="68"/>
  <c r="AA167" i="68"/>
  <c r="AA170" i="68"/>
  <c r="AA160" i="68"/>
  <c r="AA144" i="68"/>
  <c r="AA128" i="68"/>
  <c r="AA161" i="68"/>
  <c r="AA145" i="68"/>
  <c r="AA129" i="68"/>
  <c r="AA146" i="68"/>
  <c r="AA130" i="68"/>
  <c r="AA113" i="68"/>
  <c r="AA110" i="68"/>
  <c r="AA106" i="68"/>
  <c r="AA90" i="68"/>
  <c r="AA61" i="68"/>
  <c r="AA99" i="68"/>
  <c r="AA70" i="68"/>
  <c r="AA51" i="68"/>
  <c r="AA116" i="68"/>
  <c r="AA100" i="68"/>
  <c r="AA71" i="68"/>
  <c r="AA55" i="68"/>
  <c r="AA30" i="68"/>
  <c r="AA72" i="68"/>
  <c r="AA56" i="68"/>
  <c r="AA23" i="68"/>
  <c r="AA40" i="68"/>
  <c r="AA24" i="68"/>
  <c r="AA8" i="68"/>
  <c r="AA45" i="68"/>
  <c r="AA29" i="68"/>
  <c r="AA13" i="68"/>
  <c r="AA6" i="68"/>
  <c r="AA174" i="68"/>
  <c r="AA159" i="68"/>
  <c r="AA164" i="68"/>
  <c r="AA148" i="68"/>
  <c r="AA132" i="68"/>
  <c r="AA127" i="68"/>
  <c r="AA109" i="68"/>
  <c r="AA165" i="68"/>
  <c r="AA149" i="68"/>
  <c r="AA133" i="68"/>
  <c r="AA117" i="68"/>
  <c r="AA114" i="68"/>
  <c r="AA111" i="68"/>
  <c r="AA150" i="68"/>
  <c r="AA134" i="68"/>
  <c r="AA94" i="68"/>
  <c r="AA69" i="68"/>
  <c r="AA103" i="68"/>
  <c r="AA87" i="68"/>
  <c r="AA78" i="68"/>
  <c r="AA120" i="68"/>
  <c r="AA104" i="68"/>
  <c r="AA88" i="68"/>
  <c r="AA57" i="68"/>
  <c r="AA75" i="68"/>
  <c r="AA59" i="68"/>
  <c r="AA38" i="68"/>
  <c r="AA76" i="68"/>
  <c r="AA60" i="68"/>
  <c r="AA31" i="68"/>
  <c r="AA44" i="68"/>
  <c r="AA28" i="68"/>
  <c r="AA12" i="68"/>
  <c r="AA49" i="68"/>
  <c r="AA33" i="68"/>
  <c r="AA17" i="68"/>
  <c r="AA10" i="68"/>
  <c r="F37" i="60"/>
  <c r="F33" i="60"/>
  <c r="F29" i="60"/>
  <c r="F25" i="60"/>
  <c r="F21" i="60"/>
  <c r="F34" i="60"/>
  <c r="F30" i="60"/>
  <c r="F26" i="60"/>
  <c r="F22" i="60"/>
  <c r="F18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74" i="12" s="1"/>
  <c r="E50" i="12"/>
  <c r="B73" i="12" s="1"/>
  <c r="D50" i="12"/>
  <c r="B72" i="12" s="1"/>
  <c r="C50" i="12"/>
  <c r="B71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F68" i="12"/>
  <c r="H68" i="12"/>
  <c r="H74" i="12" s="1"/>
  <c r="I68" i="12"/>
  <c r="J68" i="12"/>
  <c r="K68" i="12"/>
  <c r="D65" i="12"/>
  <c r="F62" i="12"/>
  <c r="G62" i="12"/>
  <c r="J62" i="12"/>
  <c r="E62" i="12"/>
  <c r="J66" i="12"/>
  <c r="I66" i="12"/>
  <c r="H66" i="12"/>
  <c r="G66" i="12"/>
  <c r="F66" i="12"/>
  <c r="E66" i="12"/>
  <c r="D66" i="12"/>
  <c r="K66" i="12"/>
  <c r="F65" i="12"/>
  <c r="I64" i="12"/>
  <c r="I72" i="12" s="1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D73" i="12" l="1"/>
  <c r="E74" i="12"/>
  <c r="F72" i="12"/>
  <c r="G73" i="12"/>
  <c r="I73" i="12"/>
  <c r="H72" i="12"/>
  <c r="J73" i="12"/>
  <c r="F74" i="12"/>
  <c r="F71" i="12"/>
  <c r="E71" i="12"/>
  <c r="D62" i="12"/>
  <c r="D71" i="12" s="1"/>
  <c r="H62" i="12"/>
  <c r="H71" i="12" s="1"/>
  <c r="E72" i="12"/>
  <c r="J74" i="12"/>
  <c r="F73" i="12"/>
  <c r="J71" i="12"/>
  <c r="G74" i="12"/>
  <c r="J72" i="12"/>
  <c r="G71" i="12"/>
  <c r="K62" i="12"/>
  <c r="I62" i="12"/>
  <c r="I71" i="12" s="1"/>
  <c r="D74" i="12"/>
  <c r="G72" i="12"/>
  <c r="H73" i="12"/>
  <c r="D72" i="12"/>
  <c r="I74" i="12"/>
  <c r="E73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<sst xmlns="http://schemas.openxmlformats.org/spreadsheetml/2006/main" count="5204" uniqueCount="1272">
  <si>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</si>
  <si>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</si>
  <si>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</si>
  <si>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</si>
  <si>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</si>
  <si>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</si>
  <si>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</si>
  <si>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</si>
  <si>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</si>
  <si>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</si>
  <si>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</si>
  <si>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</si>
  <si>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</si>
  <si>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</si>
  <si>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</si>
  <si>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</si>
  <si>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</si>
  <si>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</si>
  <si>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</si>
  <si>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</si>
  <si>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</si>
  <si>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</si>
  <si>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</si>
  <si>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</si>
  <si>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</si>
  <si>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</si>
  <si>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</si>
  <si>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</si>
  <si>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</si>
  <si>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</si>
  <si>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</si>
  <si>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</si>
  <si>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</si>
  <si>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</si>
  <si>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</si>
  <si>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</si>
  <si>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</si>
  <si>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</si>
  <si>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</si>
  <si>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</si>
  <si>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</si>
  <si>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</si>
  <si>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</si>
  <si>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</si>
  <si>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</si>
  <si>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</si>
  <si>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</si>
  <si>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</si>
  <si>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</si>
  <si>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</si>
  <si>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</si>
  <si>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</si>
  <si>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</si>
  <si>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</si>
  <si>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</si>
  <si>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</si>
  <si>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</si>
  <si>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</si>
  <si>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</si>
  <si>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</si>
  <si>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</si>
  <si>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</si>
  <si>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</si>
  <si>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</si>
  <si>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</si>
  <si>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</si>
  <si>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</si>
  <si>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</si>
  <si>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</si>
  <si>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</si>
  <si>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</si>
  <si>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</si>
  <si>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</si>
  <si>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</si>
  <si>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</si>
  <si>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</si>
  <si>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</si>
  <si>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</si>
  <si>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</si>
  <si>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</si>
  <si>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</si>
  <si>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</si>
  <si>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</si>
  <si>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</si>
  <si>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</si>
  <si>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</si>
  <si>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</si>
  <si>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</si>
  <si>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</si>
  <si>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</si>
  <si>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</si>
  <si>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</si>
  <si>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</si>
  <si>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</si>
  <si>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</si>
  <si>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</si>
  <si>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</si>
  <si>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</si>
  <si>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</si>
  <si>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</si>
  <si>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</si>
  <si>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</si>
  <si>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</si>
  <si>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</si>
  <si>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</si>
  <si>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</si>
  <si>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</si>
  <si>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</si>
  <si>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</si>
  <si>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</si>
  <si>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</si>
  <si>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</si>
  <si>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</si>
  <si>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</si>
  <si>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</si>
  <si>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</si>
  <si>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</si>
  <si>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</si>
  <si>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</si>
  <si>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</si>
  <si>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</si>
  <si>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</si>
  <si>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</si>
  <si>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</si>
  <si>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</si>
  <si>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</si>
  <si>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</si>
  <si>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</si>
  <si>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</si>
  <si>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</si>
  <si>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</si>
  <si>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</si>
  <si>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</si>
  <si>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</si>
  <si>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</si>
  <si>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</si>
  <si>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</si>
  <si>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</si>
  <si>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</si>
  <si>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</si>
  <si>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</si>
  <si>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</si>
  <si>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</si>
  <si>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</si>
  <si>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</si>
  <si>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</si>
  <si>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</si>
  <si>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</si>
  <si>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</si>
  <si>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</si>
  <si>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</si>
  <si>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</si>
  <si>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</si>
  <si>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</si>
  <si>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</si>
  <si>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</si>
  <si>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</si>
  <si>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</si>
  <si>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</si>
  <si>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</si>
  <si>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</si>
  <si>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</si>
  <si>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</si>
  <si>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</si>
  <si>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</si>
  <si>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</si>
  <si>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</si>
  <si>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</si>
  <si>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</si>
  <si>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</si>
  <si>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</si>
  <si>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</si>
  <si>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</si>
  <si>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</si>
  <si>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</si>
  <si>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</si>
  <si>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</si>
  <si>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</si>
  <si>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</si>
  <si>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</si>
  <si>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</si>
  <si>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</si>
  <si>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</si>
  <si>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</si>
  <si>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</si>
  <si>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</si>
  <si>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</si>
  <si>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</si>
  <si>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</si>
  <si>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</si>
  <si>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</si>
  <si>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</si>
  <si>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</si>
  <si>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</si>
  <si>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</si>
  <si>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</si>
  <si>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</si>
  <si>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</si>
  <si>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</si>
  <si>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</si>
  <si>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</si>
  <si>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</si>
  <si>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</si>
  <si>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</si>
  <si>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</si>
  <si>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</si>
  <si>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</si>
  <si>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</si>
  <si>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</si>
  <si>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</si>
  <si>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</si>
  <si>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</si>
  <si>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</si>
  <si>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</si>
  <si>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</si>
  <si>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</si>
  <si>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</si>
  <si>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</si>
  <si>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</si>
  <si>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</si>
  <si>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</si>
  <si>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</si>
  <si>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</si>
  <si>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</si>
  <si>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</si>
  <si>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</si>
  <si>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</si>
  <si>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</si>
  <si>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</si>
  <si>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</si>
  <si>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</si>
  <si>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</si>
  <si>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</si>
  <si>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</si>
  <si>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</si>
  <si>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</si>
  <si>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</si>
  <si>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</si>
  <si>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</si>
  <si>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</si>
  <si>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</si>
  <si>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</si>
  <si>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</si>
  <si>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</si>
  <si>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</si>
  <si>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</si>
  <si>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</si>
  <si>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</si>
  <si>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</si>
  <si>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</si>
  <si>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</si>
  <si>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</si>
  <si>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</si>
  <si>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</si>
  <si>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</si>
  <si>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</si>
  <si>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</si>
  <si>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</si>
  <si>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</si>
  <si>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</si>
  <si>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</si>
  <si>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</si>
  <si>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</si>
  <si>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</si>
  <si>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</si>
  <si>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</si>
  <si>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</si>
  <si>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</si>
  <si>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</si>
  <si>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</si>
  <si>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</si>
  <si>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</si>
  <si>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</si>
  <si>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</si>
  <si>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</si>
  <si>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</si>
  <si>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</si>
  <si>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</si>
  <si>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</si>
  <si>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</si>
  <si>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</si>
  <si>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</si>
  <si>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</si>
  <si>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</si>
  <si>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</si>
  <si>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</si>
  <si>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</si>
  <si>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</si>
  <si>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</si>
  <si>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</si>
  <si>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</si>
  <si>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</si>
  <si>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</si>
  <si>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</si>
  <si>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</si>
  <si>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</si>
  <si>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</si>
  <si>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</si>
  <si>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</si>
  <si>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</si>
  <si>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</si>
  <si>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</si>
  <si>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</si>
  <si>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</si>
  <si>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</si>
  <si>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</si>
  <si>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</si>
  <si>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</si>
  <si>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</si>
  <si>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</si>
  <si>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</si>
  <si>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</si>
  <si>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</si>
  <si>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</si>
  <si>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</si>
  <si>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</si>
  <si>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</si>
  <si>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</si>
  <si>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</si>
  <si>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</si>
  <si>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</si>
  <si>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</si>
  <si>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</si>
  <si>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</si>
  <si>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</si>
  <si>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</si>
  <si>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</si>
  <si>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</si>
  <si>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</si>
  <si>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</si>
  <si>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</si>
  <si>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</si>
  <si>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</si>
  <si>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</si>
  <si>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</si>
  <si>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</si>
  <si>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</si>
  <si>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</si>
  <si>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</si>
  <si>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</si>
  <si>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</si>
  <si>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</si>
  <si>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</si>
  <si>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</si>
  <si>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</si>
  <si>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</si>
  <si>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</si>
  <si>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</si>
  <si>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</si>
  <si>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</si>
  <si>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</si>
  <si>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</si>
  <si>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</si>
  <si>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</si>
  <si>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</si>
  <si>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</si>
  <si>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</si>
  <si>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</si>
  <si>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</si>
  <si>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</si>
  <si>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</si>
  <si>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</si>
  <si>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</si>
  <si>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</si>
  <si>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</si>
  <si>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</si>
  <si>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</si>
  <si>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</si>
  <si>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</si>
  <si>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</si>
  <si>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</si>
  <si>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</si>
  <si>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</si>
  <si>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</si>
  <si>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</si>
  <si>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</si>
  <si>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</si>
  <si>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</si>
  <si>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</si>
  <si>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</si>
  <si>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</si>
  <si>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</si>
  <si>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</si>
  <si>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</si>
  <si>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</si>
  <si>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</si>
  <si>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</si>
  <si>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</si>
  <si>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</si>
  <si>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</si>
  <si>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</si>
  <si>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</si>
  <si>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</si>
  <si>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</si>
  <si>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</si>
  <si>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</si>
  <si>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</si>
  <si>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</si>
  <si>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</si>
  <si>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</si>
  <si>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</si>
  <si>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</si>
  <si>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</si>
  <si>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</si>
  <si>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</si>
  <si>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</si>
  <si>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</si>
  <si>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</si>
  <si>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</si>
  <si>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</si>
  <si>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</si>
  <si>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</si>
  <si>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</si>
  <si>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</si>
  <si>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</si>
  <si>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</si>
  <si>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</si>
  <si>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</si>
  <si>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</si>
  <si>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</si>
  <si>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</si>
  <si>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</si>
  <si>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</si>
  <si>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</si>
  <si>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</si>
  <si>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</si>
  <si>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</si>
  <si>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</si>
  <si>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</si>
  <si>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</si>
  <si>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</si>
  <si>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</si>
  <si>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</si>
  <si>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</si>
  <si>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</si>
  <si>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</si>
  <si>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</si>
  <si>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</si>
  <si>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</si>
  <si>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</si>
  <si>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</si>
  <si>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</si>
  <si>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</si>
  <si>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</si>
  <si>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</si>
  <si>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</si>
  <si>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</si>
  <si>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</si>
  <si>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</si>
  <si>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</si>
  <si>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</si>
  <si>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</si>
  <si>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</si>
  <si>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</si>
  <si>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</si>
  <si>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</si>
  <si>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</si>
  <si>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</si>
  <si>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</si>
  <si>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</si>
  <si>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</si>
  <si>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</si>
  <si>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</si>
  <si>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</si>
  <si>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</si>
  <si>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</si>
  <si>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</si>
  <si>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</si>
  <si>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</si>
  <si>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</si>
  <si>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</si>
  <si>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</si>
  <si>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</si>
  <si>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</si>
  <si>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</si>
  <si>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</si>
  <si>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</si>
  <si>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</si>
  <si>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</si>
  <si>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</si>
  <si>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</si>
  <si>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</si>
  <si>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</si>
  <si>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</si>
  <si>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</si>
  <si>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</si>
  <si>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</si>
  <si>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</si>
  <si>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</si>
  <si>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</si>
  <si>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</si>
  <si>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</si>
  <si>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</si>
  <si>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</si>
  <si>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</si>
  <si>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</si>
  <si>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</si>
  <si>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</si>
  <si>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</si>
  <si>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</si>
  <si>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</si>
  <si>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</si>
  <si>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</si>
  <si>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</si>
  <si>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</si>
  <si>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</si>
  <si>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</si>
  <si>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</si>
  <si>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</si>
  <si>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</si>
  <si>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</si>
  <si>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</si>
  <si>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</si>
  <si>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</si>
  <si>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</si>
  <si>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</si>
  <si>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</si>
  <si>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</si>
  <si>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</si>
  <si>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</si>
  <si>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</si>
  <si>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</si>
  <si>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</si>
  <si>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</si>
  <si>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</si>
  <si>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</si>
  <si>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</si>
  <si>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</si>
  <si>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</si>
  <si>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</si>
  <si>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</si>
  <si>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</si>
  <si>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</si>
  <si>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</si>
  <si>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</si>
  <si>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</si>
  <si>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</si>
  <si>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</si>
  <si>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</si>
  <si>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</si>
  <si>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</si>
  <si>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</si>
  <si>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</si>
  <si>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</si>
  <si>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</si>
  <si>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</si>
  <si>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</si>
  <si>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</si>
  <si>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</si>
  <si>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</si>
  <si>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</si>
  <si>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</si>
  <si>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</si>
  <si>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</si>
  <si>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</si>
  <si>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</si>
  <si>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</si>
  <si>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</si>
  <si>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</si>
  <si>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</si>
  <si>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</si>
  <si>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</si>
  <si>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</si>
  <si>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</si>
  <si>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</si>
  <si>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</si>
  <si>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</si>
  <si>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</si>
  <si>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</si>
  <si>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</si>
  <si>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</si>
  <si>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</si>
  <si>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</si>
  <si>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</si>
  <si>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</si>
  <si>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</si>
  <si>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</si>
  <si>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</si>
  <si>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</si>
  <si>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</si>
  <si>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</si>
  <si>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</si>
  <si>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</si>
  <si>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</si>
  <si>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</si>
  <si>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</si>
  <si>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</si>
  <si>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</si>
  <si>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</si>
  <si>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</si>
  <si>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</si>
  <si>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</si>
  <si>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</si>
  <si>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</si>
  <si>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</si>
  <si>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</si>
  <si>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</si>
  <si>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</si>
  <si>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</si>
  <si>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</si>
  <si>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</si>
  <si>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</si>
  <si>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</si>
  <si>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</si>
  <si>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</si>
  <si>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</si>
  <si>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</si>
  <si>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</si>
  <si>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</si>
  <si>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</si>
  <si>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</si>
  <si>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</si>
  <si>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</si>
  <si>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</si>
  <si>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</si>
  <si>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</si>
  <si>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</si>
  <si>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</si>
  <si>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</si>
  <si>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</si>
  <si>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</si>
  <si>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</si>
  <si>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</si>
  <si>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</si>
  <si>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</si>
  <si>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</si>
  <si>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</si>
  <si>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</si>
  <si>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</si>
  <si>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</si>
  <si>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</si>
  <si>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</si>
  <si>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</si>
  <si>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</si>
  <si>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</si>
  <si>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</si>
  <si>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</si>
  <si>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</si>
  <si>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</si>
  <si>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</si>
  <si>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</si>
  <si>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</si>
  <si>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</si>
  <si>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</si>
  <si>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</si>
  <si>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</si>
  <si>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</si>
  <si>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</si>
  <si>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</si>
  <si>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</si>
  <si>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</si>
  <si>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</si>
  <si>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</si>
  <si>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</si>
  <si>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</si>
  <si>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</si>
  <si>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</si>
  <si>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</si>
  <si>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</si>
  <si>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</si>
  <si>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</si>
  <si>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</si>
  <si>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</si>
  <si>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</si>
  <si>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</si>
  <si>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</si>
  <si>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</si>
  <si>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</si>
  <si>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</si>
  <si>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</si>
  <si>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</si>
  <si>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</si>
  <si>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</si>
  <si>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</si>
  <si>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</si>
  <si>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</si>
  <si>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</si>
  <si>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</si>
  <si>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</si>
  <si>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</si>
  <si>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</si>
  <si>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</si>
  <si>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</si>
  <si>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</si>
  <si>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</si>
  <si>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</si>
  <si>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</si>
  <si>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</si>
  <si>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</si>
  <si>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</si>
  <si>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</si>
  <si>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</si>
  <si>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</si>
  <si>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</si>
  <si>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</si>
  <si>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</si>
  <si>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</si>
  <si>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</si>
  <si>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</si>
  <si>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</si>
  <si>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</si>
  <si>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</si>
  <si>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</si>
  <si>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</si>
  <si>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</si>
  <si>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</si>
  <si>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</si>
  <si>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</si>
  <si>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</si>
  <si>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</si>
  <si>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</si>
  <si>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</si>
  <si>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</si>
  <si>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</si>
  <si>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</si>
  <si>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</si>
  <si>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</si>
  <si>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</si>
  <si>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</si>
  <si>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</si>
  <si>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</si>
  <si>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</si>
  <si>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</si>
  <si>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</si>
  <si>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</si>
  <si>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</si>
  <si>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</si>
  <si>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</si>
  <si>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</si>
  <si>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</si>
  <si>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</si>
  <si>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</si>
  <si>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</si>
  <si>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</si>
  <si>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</si>
  <si>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</si>
  <si>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</si>
  <si>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</si>
  <si>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</si>
  <si>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</si>
  <si>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</si>
  <si>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</si>
  <si>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</si>
  <si>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</si>
  <si>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</si>
  <si>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</si>
  <si>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</si>
  <si>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</si>
  <si>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</si>
  <si>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</si>
  <si>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</si>
  <si>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</si>
  <si>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</si>
  <si>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</si>
  <si>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</si>
  <si>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</si>
  <si>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</si>
  <si>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</si>
  <si>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</si>
  <si>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</si>
  <si>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</si>
  <si>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</si>
  <si>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</si>
  <si>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</si>
  <si>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</si>
  <si>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</si>
  <si>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</si>
  <si>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</si>
  <si>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</si>
  <si>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</si>
  <si>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</si>
  <si>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</si>
  <si>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대형</t>
  </si>
  <si>
    <t>예비예비</t>
  </si>
  <si>
    <t>70바5927</t>
  </si>
  <si>
    <t>112112</t>
  </si>
  <si>
    <t>청라교통112S9</t>
  </si>
  <si>
    <t>70바5995</t>
  </si>
  <si>
    <t>청라교통112A1</t>
  </si>
  <si>
    <t>70바5996</t>
  </si>
  <si>
    <t>청라교통112B3</t>
  </si>
  <si>
    <t>70바5997</t>
  </si>
  <si>
    <t>청라교통112B2</t>
  </si>
  <si>
    <t>70바6013</t>
  </si>
  <si>
    <t>청라교통112S3</t>
  </si>
  <si>
    <t>70바6014</t>
  </si>
  <si>
    <t>청라교통112C1</t>
  </si>
  <si>
    <t>70바6015</t>
  </si>
  <si>
    <t>청라교통112B1</t>
  </si>
  <si>
    <t>70바6032</t>
  </si>
  <si>
    <t>청라교통112S5</t>
  </si>
  <si>
    <t>70바6056</t>
  </si>
  <si>
    <t>청라교통112B4</t>
  </si>
  <si>
    <t>70바6062</t>
  </si>
  <si>
    <t>청라교통112S4</t>
  </si>
  <si>
    <t>70바6063</t>
  </si>
  <si>
    <t>청라교통112S10</t>
  </si>
  <si>
    <t>70바6064</t>
  </si>
  <si>
    <t>청라교통112A2</t>
  </si>
  <si>
    <t>70바6065</t>
  </si>
  <si>
    <t>청라교통112A3</t>
  </si>
  <si>
    <t>70바6066</t>
  </si>
  <si>
    <t>청라교통112S11</t>
  </si>
  <si>
    <t>70바6091</t>
  </si>
  <si>
    <t>청라교통112S1</t>
  </si>
  <si>
    <t>72바1572</t>
  </si>
  <si>
    <t>청라교통112S8</t>
  </si>
  <si>
    <t>72바1573</t>
  </si>
  <si>
    <t>청라교통112S2</t>
  </si>
  <si>
    <t>72바1609</t>
  </si>
  <si>
    <t>청라교통112S6</t>
  </si>
  <si>
    <t>72바1611</t>
  </si>
  <si>
    <t>청라교통112S12</t>
  </si>
  <si>
    <t>72바1612</t>
  </si>
  <si>
    <t>청라교통112S7</t>
  </si>
  <si>
    <t>70바5921</t>
  </si>
  <si>
    <t>306306</t>
  </si>
  <si>
    <t>청라교통306B4</t>
  </si>
  <si>
    <t>70바6049</t>
  </si>
  <si>
    <t>청라교통306S5</t>
  </si>
  <si>
    <t>70바6050</t>
  </si>
  <si>
    <t>청라교통306S4</t>
  </si>
  <si>
    <t>70바6051</t>
  </si>
  <si>
    <t>청라교통306A2</t>
  </si>
  <si>
    <t>70바6085</t>
  </si>
  <si>
    <t>청라교통306B2</t>
  </si>
  <si>
    <t>70바6087</t>
  </si>
  <si>
    <t>청라교통306S1</t>
  </si>
  <si>
    <t>70바6088</t>
  </si>
  <si>
    <t>청라교통306S2</t>
  </si>
  <si>
    <t>70바6089</t>
  </si>
  <si>
    <t>청라교통306A3</t>
  </si>
  <si>
    <t>70바6090</t>
  </si>
  <si>
    <t>청라교통306B1</t>
  </si>
  <si>
    <t>72바1305</t>
  </si>
  <si>
    <t>청라교통306A4</t>
  </si>
  <si>
    <t>72바1306</t>
  </si>
  <si>
    <t>청라교통306A1</t>
  </si>
  <si>
    <t>▲</t>
  </si>
  <si>
    <t>72바1307</t>
  </si>
  <si>
    <t>청라교통306S3</t>
  </si>
  <si>
    <t>72바1381</t>
  </si>
  <si>
    <t>청라교통306B3</t>
  </si>
  <si>
    <t>72바1499</t>
  </si>
  <si>
    <t>청라교통306B5</t>
  </si>
  <si>
    <t>70바5968</t>
  </si>
  <si>
    <t>307307</t>
  </si>
  <si>
    <t>청라교통307A2</t>
  </si>
  <si>
    <t>70바5991</t>
  </si>
  <si>
    <t>청라교통307S1</t>
  </si>
  <si>
    <t>70바6052</t>
  </si>
  <si>
    <t>청라교통307A3</t>
  </si>
  <si>
    <t>72바1699</t>
  </si>
  <si>
    <t>청라교통307B2</t>
  </si>
  <si>
    <t>72바1700</t>
  </si>
  <si>
    <t>청라교통307B3</t>
  </si>
  <si>
    <t>72바1701</t>
  </si>
  <si>
    <t>청라교통307A1</t>
  </si>
  <si>
    <t>72바1702</t>
  </si>
  <si>
    <t>청라교통307B4</t>
  </si>
  <si>
    <t>72바1703</t>
  </si>
  <si>
    <t>청라교통307B5</t>
  </si>
  <si>
    <t>75아1145</t>
  </si>
  <si>
    <t>청라교통307S2</t>
  </si>
  <si>
    <t>75아1146</t>
  </si>
  <si>
    <t>청라교통307B1</t>
  </si>
  <si>
    <t>70바5066</t>
  </si>
  <si>
    <t>308308</t>
  </si>
  <si>
    <t>청라교통308D1</t>
  </si>
  <si>
    <t>70바5088</t>
  </si>
  <si>
    <t>청라교통308C1</t>
  </si>
  <si>
    <t>70바6034</t>
  </si>
  <si>
    <t>청라교통308B2</t>
  </si>
  <si>
    <t>70바6035</t>
  </si>
  <si>
    <t>청라교통308A1</t>
  </si>
  <si>
    <t>75아1292</t>
  </si>
  <si>
    <t>청라교통308D2</t>
  </si>
  <si>
    <t>75아1293</t>
  </si>
  <si>
    <t>청라교통308B1</t>
  </si>
  <si>
    <t>70바6011</t>
  </si>
  <si>
    <t>청라교통예비A6</t>
  </si>
  <si>
    <t>70바6012</t>
  </si>
  <si>
    <t>청라교통예비F3</t>
  </si>
  <si>
    <t>70바6040</t>
  </si>
  <si>
    <t>청라교통예비B4</t>
  </si>
  <si>
    <t>70바6042</t>
  </si>
  <si>
    <t>청라교통예비C2</t>
  </si>
  <si>
    <t>72바1334</t>
  </si>
  <si>
    <t>청라교통예비S6</t>
  </si>
  <si>
    <t>강동윤</t>
  </si>
  <si>
    <t>5313423</t>
  </si>
  <si>
    <t>53134231</t>
  </si>
  <si>
    <t>강서구</t>
  </si>
  <si>
    <t>5316813</t>
  </si>
  <si>
    <t>53168131</t>
  </si>
  <si>
    <t>강원호</t>
  </si>
  <si>
    <t>5319832</t>
  </si>
  <si>
    <t>53198321</t>
  </si>
  <si>
    <t>고성훈</t>
  </si>
  <si>
    <t>5315077</t>
  </si>
  <si>
    <t>53150771</t>
  </si>
  <si>
    <t>공경갑</t>
  </si>
  <si>
    <t>5312165</t>
  </si>
  <si>
    <t>53121651</t>
  </si>
  <si>
    <t>구준회</t>
  </si>
  <si>
    <t>5314887</t>
  </si>
  <si>
    <t>53148871</t>
  </si>
  <si>
    <t>김광민</t>
  </si>
  <si>
    <t>5312591</t>
  </si>
  <si>
    <t>53125911</t>
  </si>
  <si>
    <t>김광섭</t>
  </si>
  <si>
    <t>5315231</t>
  </si>
  <si>
    <t>53152311</t>
  </si>
  <si>
    <t>김광준</t>
  </si>
  <si>
    <t>5319455</t>
  </si>
  <si>
    <t>53194551</t>
  </si>
  <si>
    <t>김광철</t>
  </si>
  <si>
    <t>5314666</t>
  </si>
  <si>
    <t>53146661</t>
  </si>
  <si>
    <t>김군철</t>
  </si>
  <si>
    <t>5319739</t>
  </si>
  <si>
    <t>53197391</t>
  </si>
  <si>
    <t>김권태</t>
  </si>
  <si>
    <t>5313311</t>
  </si>
  <si>
    <t>53133111</t>
  </si>
  <si>
    <t>김기홍</t>
  </si>
  <si>
    <t>5312319</t>
  </si>
  <si>
    <t>53123191</t>
  </si>
  <si>
    <t>김봉신</t>
  </si>
  <si>
    <t>5316049</t>
  </si>
  <si>
    <t>53160491</t>
  </si>
  <si>
    <t>김석윤</t>
  </si>
  <si>
    <t>5314250</t>
  </si>
  <si>
    <t>53142501</t>
  </si>
  <si>
    <t>김선창</t>
  </si>
  <si>
    <t>5318087</t>
  </si>
  <si>
    <t>53180871</t>
  </si>
  <si>
    <t>김선철</t>
  </si>
  <si>
    <t>5312532</t>
  </si>
  <si>
    <t>53125321</t>
  </si>
  <si>
    <t>김선철b</t>
  </si>
  <si>
    <t>5317476</t>
  </si>
  <si>
    <t>53174761</t>
  </si>
  <si>
    <t>김성기</t>
  </si>
  <si>
    <t>5313861</t>
  </si>
  <si>
    <t>53138611</t>
  </si>
  <si>
    <t>김세운</t>
  </si>
  <si>
    <t>5313724</t>
  </si>
  <si>
    <t>53137241</t>
  </si>
  <si>
    <t>김옥련</t>
  </si>
  <si>
    <t>5311115</t>
  </si>
  <si>
    <t>53111151</t>
  </si>
  <si>
    <t>김용근</t>
  </si>
  <si>
    <t>5312392</t>
  </si>
  <si>
    <t>53123921</t>
  </si>
  <si>
    <t>김응수</t>
  </si>
  <si>
    <t>5316473</t>
  </si>
  <si>
    <t>53164731</t>
  </si>
  <si>
    <t>김인철</t>
  </si>
  <si>
    <t>5318958</t>
  </si>
  <si>
    <t>53189581</t>
  </si>
  <si>
    <t>김장선</t>
  </si>
  <si>
    <t>5317230</t>
  </si>
  <si>
    <t>53172301</t>
  </si>
  <si>
    <t>김재연</t>
  </si>
  <si>
    <t>5315245</t>
  </si>
  <si>
    <t>53152451</t>
  </si>
  <si>
    <t>김창곤</t>
  </si>
  <si>
    <t>5313028</t>
  </si>
  <si>
    <t>53130281</t>
  </si>
  <si>
    <t>김천섭</t>
  </si>
  <si>
    <t>5315300</t>
  </si>
  <si>
    <t>53153001</t>
  </si>
  <si>
    <t>김태영</t>
  </si>
  <si>
    <t>5312210</t>
  </si>
  <si>
    <t>53122101</t>
  </si>
  <si>
    <t>김해식</t>
  </si>
  <si>
    <t>5313528</t>
  </si>
  <si>
    <t>53135281</t>
  </si>
  <si>
    <t>김형만</t>
  </si>
  <si>
    <t>5319499</t>
  </si>
  <si>
    <t>53194991</t>
  </si>
  <si>
    <t>김형배</t>
  </si>
  <si>
    <t>5318595</t>
  </si>
  <si>
    <t>53185951</t>
  </si>
  <si>
    <t>김형철</t>
  </si>
  <si>
    <t>5314177</t>
  </si>
  <si>
    <t>53141771</t>
  </si>
  <si>
    <t>김훈구</t>
  </si>
  <si>
    <t>5316807</t>
  </si>
  <si>
    <t>53168071</t>
  </si>
  <si>
    <t>김희태</t>
  </si>
  <si>
    <t>5317977</t>
  </si>
  <si>
    <t>53179771</t>
  </si>
  <si>
    <t>나철근</t>
  </si>
  <si>
    <t>5312391</t>
  </si>
  <si>
    <t>53123911</t>
  </si>
  <si>
    <t>노종귀</t>
  </si>
  <si>
    <t>5311727</t>
  </si>
  <si>
    <t>53117271</t>
  </si>
  <si>
    <t>동용렬</t>
  </si>
  <si>
    <t>5311005</t>
  </si>
  <si>
    <t>53110051</t>
  </si>
  <si>
    <t>민지홍</t>
  </si>
  <si>
    <t>5316711</t>
  </si>
  <si>
    <t>53167111</t>
  </si>
  <si>
    <t>박경태</t>
  </si>
  <si>
    <t>5311900</t>
  </si>
  <si>
    <t>53119001</t>
  </si>
  <si>
    <t>박동식</t>
  </si>
  <si>
    <t>5313564</t>
  </si>
  <si>
    <t>53135641</t>
  </si>
  <si>
    <t>박상진</t>
  </si>
  <si>
    <t>5318570</t>
  </si>
  <si>
    <t>53185701</t>
  </si>
  <si>
    <t>박승재</t>
  </si>
  <si>
    <t>5314742</t>
  </si>
  <si>
    <t>53147421</t>
  </si>
  <si>
    <t>박양우</t>
  </si>
  <si>
    <t>5317326</t>
  </si>
  <si>
    <t>53173261</t>
  </si>
  <si>
    <t>박영수</t>
  </si>
  <si>
    <t>5313458</t>
  </si>
  <si>
    <t>53134581</t>
  </si>
  <si>
    <t>박용호</t>
  </si>
  <si>
    <t>5311680</t>
  </si>
  <si>
    <t>53116801</t>
  </si>
  <si>
    <t>박용환</t>
  </si>
  <si>
    <t>5314298</t>
  </si>
  <si>
    <t>53142981</t>
  </si>
  <si>
    <t>박제군</t>
  </si>
  <si>
    <t>5315642</t>
  </si>
  <si>
    <t>53156421</t>
  </si>
  <si>
    <t>박주택</t>
  </si>
  <si>
    <t>5315278</t>
  </si>
  <si>
    <t>53152781</t>
  </si>
  <si>
    <t>박학기</t>
  </si>
  <si>
    <t>531913</t>
  </si>
  <si>
    <t>5319131</t>
  </si>
  <si>
    <t>박학연</t>
  </si>
  <si>
    <t>5316253</t>
  </si>
  <si>
    <t>53162531</t>
  </si>
  <si>
    <t>반광진</t>
  </si>
  <si>
    <t>5316940</t>
  </si>
  <si>
    <t>53169401</t>
  </si>
  <si>
    <t>(경  고)</t>
  </si>
  <si>
    <t>방기조</t>
  </si>
  <si>
    <t>5314717</t>
  </si>
  <si>
    <t>53147171</t>
  </si>
  <si>
    <t>방용길</t>
  </si>
  <si>
    <t>5317799</t>
  </si>
  <si>
    <t>53177991</t>
  </si>
  <si>
    <t>방진철</t>
  </si>
  <si>
    <t>5316951</t>
  </si>
  <si>
    <t>53169511</t>
  </si>
  <si>
    <t>백정기</t>
  </si>
  <si>
    <t>531615</t>
  </si>
  <si>
    <t>5316151</t>
  </si>
  <si>
    <t>서현철</t>
  </si>
  <si>
    <t>5313003</t>
  </si>
  <si>
    <t>53130031</t>
  </si>
  <si>
    <t>손대연</t>
  </si>
  <si>
    <t>5319997</t>
  </si>
  <si>
    <t>53199971</t>
  </si>
  <si>
    <t>손주원</t>
  </si>
  <si>
    <t>5313369</t>
  </si>
  <si>
    <t>53133691</t>
  </si>
  <si>
    <t>신동훈</t>
  </si>
  <si>
    <t>5318475</t>
  </si>
  <si>
    <t>53184751</t>
  </si>
  <si>
    <t>신수철</t>
  </si>
  <si>
    <t>5313041</t>
  </si>
  <si>
    <t>53130411</t>
  </si>
  <si>
    <t>안계찬</t>
  </si>
  <si>
    <t>5312556</t>
  </si>
  <si>
    <t>53125561</t>
  </si>
  <si>
    <t>안명학</t>
  </si>
  <si>
    <t>5314076</t>
  </si>
  <si>
    <t>53140761</t>
  </si>
  <si>
    <t>안수영</t>
  </si>
  <si>
    <t>5314886</t>
  </si>
  <si>
    <t>53148861</t>
  </si>
  <si>
    <t>안정배</t>
  </si>
  <si>
    <t>5312155</t>
  </si>
  <si>
    <t>53121551</t>
  </si>
  <si>
    <t>엄대섭</t>
  </si>
  <si>
    <t>5315487</t>
  </si>
  <si>
    <t>53154871</t>
  </si>
  <si>
    <t>오병진</t>
  </si>
  <si>
    <t>5314291</t>
  </si>
  <si>
    <t>53142911</t>
  </si>
  <si>
    <t>오수선</t>
  </si>
  <si>
    <t>5317444</t>
  </si>
  <si>
    <t>53174441</t>
  </si>
  <si>
    <t>오창호</t>
  </si>
  <si>
    <t>5315775</t>
  </si>
  <si>
    <t>53157751</t>
  </si>
  <si>
    <t>윤동구</t>
  </si>
  <si>
    <t>5319102</t>
  </si>
  <si>
    <t>53191021</t>
  </si>
  <si>
    <t>윤심식</t>
  </si>
  <si>
    <t>5316856</t>
  </si>
  <si>
    <t>53168561</t>
  </si>
  <si>
    <t>윤형수</t>
  </si>
  <si>
    <t>5316609</t>
  </si>
  <si>
    <t>53166091</t>
  </si>
  <si>
    <t>이계창</t>
  </si>
  <si>
    <t>5319587</t>
  </si>
  <si>
    <t>53195871</t>
  </si>
  <si>
    <t>이광노</t>
  </si>
  <si>
    <t>5315333</t>
  </si>
  <si>
    <t>53153331</t>
  </si>
  <si>
    <t>이교웅</t>
  </si>
  <si>
    <t>531824</t>
  </si>
  <si>
    <t>5318241</t>
  </si>
  <si>
    <t>이동민</t>
  </si>
  <si>
    <t>5315685</t>
  </si>
  <si>
    <t>53156851</t>
  </si>
  <si>
    <t>이산우</t>
  </si>
  <si>
    <t>5313949</t>
  </si>
  <si>
    <t>53139491</t>
  </si>
  <si>
    <t>이상렬</t>
  </si>
  <si>
    <t>5312965</t>
  </si>
  <si>
    <t>53129651</t>
  </si>
  <si>
    <t>이상영</t>
  </si>
  <si>
    <t>5311985</t>
  </si>
  <si>
    <t>53119851</t>
  </si>
  <si>
    <t>이선형</t>
  </si>
  <si>
    <t>5315618</t>
  </si>
  <si>
    <t>53156181</t>
  </si>
  <si>
    <t>이성관</t>
  </si>
  <si>
    <t>5311294</t>
  </si>
  <si>
    <t>53112941</t>
  </si>
  <si>
    <t>이성만</t>
  </si>
  <si>
    <t>5311442</t>
  </si>
  <si>
    <t>53114421</t>
  </si>
  <si>
    <t>이수정</t>
  </si>
  <si>
    <t>5317529</t>
  </si>
  <si>
    <t>53175291</t>
  </si>
  <si>
    <t>이승호</t>
  </si>
  <si>
    <t>531630</t>
  </si>
  <si>
    <t>5316301</t>
  </si>
  <si>
    <t>이시영</t>
  </si>
  <si>
    <t>5319264</t>
  </si>
  <si>
    <t>53192641</t>
  </si>
  <si>
    <t>이영훈</t>
  </si>
  <si>
    <t>5317162</t>
  </si>
  <si>
    <t>53171621</t>
  </si>
  <si>
    <t>이원형</t>
  </si>
  <si>
    <t>5315535</t>
  </si>
  <si>
    <t>53155351</t>
  </si>
  <si>
    <t>이재이</t>
  </si>
  <si>
    <t>5317895</t>
  </si>
  <si>
    <t>53178951</t>
  </si>
  <si>
    <t>이재철</t>
  </si>
  <si>
    <t>531725</t>
  </si>
  <si>
    <t>5317251</t>
  </si>
  <si>
    <t>이재환</t>
  </si>
  <si>
    <t>5314960</t>
  </si>
  <si>
    <t>53149601</t>
  </si>
  <si>
    <t>이정자</t>
  </si>
  <si>
    <t>5318519</t>
  </si>
  <si>
    <t>53185191</t>
  </si>
  <si>
    <t>이종권</t>
  </si>
  <si>
    <t>5317158</t>
  </si>
  <si>
    <t>53171581</t>
  </si>
  <si>
    <t>이종수</t>
  </si>
  <si>
    <t>531577</t>
  </si>
  <si>
    <t>5315771</t>
  </si>
  <si>
    <t>이종찬</t>
  </si>
  <si>
    <t>5318057</t>
  </si>
  <si>
    <t>53180571</t>
  </si>
  <si>
    <t>이종훈</t>
  </si>
  <si>
    <t>5314659</t>
  </si>
  <si>
    <t>53146591</t>
  </si>
  <si>
    <t>이충석</t>
  </si>
  <si>
    <t>5317030</t>
  </si>
  <si>
    <t>53170301</t>
  </si>
  <si>
    <t>이해중</t>
  </si>
  <si>
    <t>5311024</t>
  </si>
  <si>
    <t>53110241</t>
  </si>
  <si>
    <t>임명성</t>
  </si>
  <si>
    <t>5315242</t>
  </si>
  <si>
    <t>53152421</t>
  </si>
  <si>
    <t>임상</t>
  </si>
  <si>
    <t>53157711</t>
  </si>
  <si>
    <t>임영곤</t>
  </si>
  <si>
    <t>5318744</t>
  </si>
  <si>
    <t>53187441</t>
  </si>
  <si>
    <t>임주호</t>
  </si>
  <si>
    <t>5311637</t>
  </si>
  <si>
    <t>53116371</t>
  </si>
  <si>
    <t>임행선</t>
  </si>
  <si>
    <t>5317787</t>
  </si>
  <si>
    <t>53177871</t>
  </si>
  <si>
    <t>장국주</t>
  </si>
  <si>
    <t>5317268</t>
  </si>
  <si>
    <t>53172681</t>
  </si>
  <si>
    <t>장명호</t>
  </si>
  <si>
    <t>5311239</t>
  </si>
  <si>
    <t>53112391</t>
  </si>
  <si>
    <t>전만규</t>
  </si>
  <si>
    <t>5318174</t>
  </si>
  <si>
    <t>53181741</t>
  </si>
  <si>
    <t>정민진</t>
  </si>
  <si>
    <t>531825</t>
  </si>
  <si>
    <t>5318251</t>
  </si>
  <si>
    <t>정병석</t>
  </si>
  <si>
    <t>531933</t>
  </si>
  <si>
    <t>5319331</t>
  </si>
  <si>
    <t>정우진</t>
  </si>
  <si>
    <t>5311286</t>
  </si>
  <si>
    <t>53112861</t>
  </si>
  <si>
    <t>정원영</t>
  </si>
  <si>
    <t>5317745</t>
  </si>
  <si>
    <t>53177451</t>
  </si>
  <si>
    <t>조건희</t>
  </si>
  <si>
    <t>5313878</t>
  </si>
  <si>
    <t>53138781</t>
  </si>
  <si>
    <t>조점룡</t>
  </si>
  <si>
    <t>5316395</t>
  </si>
  <si>
    <t>53163951</t>
  </si>
  <si>
    <t>조중희</t>
  </si>
  <si>
    <t>5318166</t>
  </si>
  <si>
    <t>53181661</t>
  </si>
  <si>
    <t>주재구</t>
  </si>
  <si>
    <t>5311915</t>
  </si>
  <si>
    <t>53119151</t>
  </si>
  <si>
    <t>최윤호</t>
  </si>
  <si>
    <t>5315331</t>
  </si>
  <si>
    <t>53153311</t>
  </si>
  <si>
    <t>최은식</t>
  </si>
  <si>
    <t>5315975</t>
  </si>
  <si>
    <t>53159751</t>
  </si>
  <si>
    <t>최일권</t>
  </si>
  <si>
    <t>5315773</t>
  </si>
  <si>
    <t>53157731</t>
  </si>
  <si>
    <t>최준이</t>
  </si>
  <si>
    <t>5318249</t>
  </si>
  <si>
    <t>53182491</t>
  </si>
  <si>
    <t>추성배</t>
  </si>
  <si>
    <t>5311353</t>
  </si>
  <si>
    <t>53113531</t>
  </si>
  <si>
    <t>추지호</t>
  </si>
  <si>
    <t>5314377</t>
  </si>
  <si>
    <t>53143771</t>
  </si>
  <si>
    <t>한덕귀</t>
  </si>
  <si>
    <t>5314506</t>
  </si>
  <si>
    <t>53145061</t>
  </si>
  <si>
    <t>한동균</t>
  </si>
  <si>
    <t>5315875</t>
  </si>
  <si>
    <t>53158751</t>
  </si>
  <si>
    <t>한상오</t>
  </si>
  <si>
    <t>5313588</t>
  </si>
  <si>
    <t>53135881</t>
  </si>
  <si>
    <t>한종열</t>
  </si>
  <si>
    <t>5315575</t>
  </si>
  <si>
    <t>53155751</t>
  </si>
  <si>
    <t>허오만</t>
  </si>
  <si>
    <t>5316306</t>
  </si>
  <si>
    <t>53163061</t>
  </si>
  <si>
    <t>홍대경</t>
  </si>
  <si>
    <t>5314695</t>
  </si>
  <si>
    <t>53146951</t>
  </si>
  <si>
    <t>황현익</t>
  </si>
  <si>
    <t>531788</t>
  </si>
  <si>
    <t>5317881</t>
  </si>
  <si>
    <t>[24년 3월]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</si>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</sst>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49" fontId="78" fillId="15" borderId="0" xfId="0" applyNumberFormat="1" applyFont="1" applyFill="1" applyAlignment="1">
      <alignment horizontal="center" vertical="center" wrapText="1"/>
    </xf>
    <xf numFmtId="192" fontId="78" fillId="16" borderId="0" xfId="0" applyNumberFormat="1" applyFont="1" applyFill="1" applyAlignment="1">
      <alignment horizontal="right" vertical="center"/>
    </xf>
    <xf numFmtId="185" fontId="11" fillId="6" borderId="0" xfId="0" applyNumberFormat="1" applyFont="1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2.1137725971480705</c:v>
                </c:pt>
                <c:pt idx="1">
                  <c:v>2.5645341984885355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0.37984496124031009</c:v>
                </c:pt>
                <c:pt idx="1">
                  <c:v>0.20930232558139536</c:v>
                </c:pt>
                <c:pt idx="2">
                  <c:v>0.27131782945736432</c:v>
                </c:pt>
                <c:pt idx="3">
                  <c:v>6.2015503875968991E-2</c:v>
                </c:pt>
                <c:pt idx="4">
                  <c:v>6.9767441860465115E-2</c:v>
                </c:pt>
                <c:pt idx="5">
                  <c:v>7.7519379844961239E-3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종합!$M$57:$P$57</c:f>
              <c:numCache>
                <c:formatCode>0%</c:formatCode>
                <c:ptCount val="4"/>
                <c:pt idx="0">
                  <c:v>2.0408163265306121E-2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종합!$M$56:$P$56</c:f>
              <c:numCache>
                <c:formatCode>0%</c:formatCode>
                <c:ptCount val="4"/>
                <c:pt idx="0">
                  <c:v>6.1224489795918366E-2</c:v>
                </c:pt>
                <c:pt idx="1">
                  <c:v>0</c:v>
                </c:pt>
                <c:pt idx="2">
                  <c:v>0</c:v>
                </c:pt>
                <c:pt idx="3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종합!$M$55:$P$55</c:f>
              <c:numCache>
                <c:formatCode>0%</c:formatCode>
                <c:ptCount val="4"/>
                <c:pt idx="0">
                  <c:v>8.1632653061224483E-2</c:v>
                </c:pt>
                <c:pt idx="1">
                  <c:v>0.11764705882352941</c:v>
                </c:pt>
                <c:pt idx="2">
                  <c:v>0.1111111111111111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종합!$M$54:$P$54</c:f>
              <c:numCache>
                <c:formatCode>0%</c:formatCode>
                <c:ptCount val="4"/>
                <c:pt idx="0">
                  <c:v>0.12244897959183673</c:v>
                </c:pt>
                <c:pt idx="1">
                  <c:v>0.23529411764705882</c:v>
                </c:pt>
                <c:pt idx="2">
                  <c:v>0.40740740740740738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종합!$M$53:$P$53</c:f>
              <c:numCache>
                <c:formatCode>0%</c:formatCode>
                <c:ptCount val="4"/>
                <c:pt idx="0">
                  <c:v>0.24489795918367346</c:v>
                </c:pt>
                <c:pt idx="1">
                  <c:v>0.26470588235294118</c:v>
                </c:pt>
                <c:pt idx="2">
                  <c:v>0.29629629629629628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종합!$M$52:$P$52</c:f>
              <c:numCache>
                <c:formatCode>0%</c:formatCode>
                <c:ptCount val="4"/>
                <c:pt idx="0">
                  <c:v>0.46938775510204084</c:v>
                </c:pt>
                <c:pt idx="1">
                  <c:v>0.38235294117647056</c:v>
                </c:pt>
                <c:pt idx="2">
                  <c:v>0.18518518518518517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</a:t>
          </a:r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21.32%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19050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33900" y="788895"/>
          <a:ext cx="89535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68023D9-A115-4BCB-AC44-E8D40735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B6552456-A0BD-4005-AF35-792591C6016F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62A79E3-56A4-4200-B9C8-315629B06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view="pageBreakPreview" zoomScaleNormal="85" zoomScaleSheetLayoutView="100" workbookViewId="0">
      <pane ySplit="6" topLeftCell="A7" activePane="bottomLeft" state="frozen"/>
      <selection pane="bottomLeft" activeCell="Q75" sqref="Q75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9" width="9.140625" style="2"/>
    <col min="30" max="30" width="9.140625" style="18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7" t="s">
        <v>39</v>
      </c>
      <c r="D4" s="317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8" t="s">
        <v>1271</v>
      </c>
      <c r="D5" s="318"/>
      <c r="E5" s="312">
        <f>SUMIFS(숨김!BE:BE,숨김!BD:BD,종합!C5)</f>
        <v>4</v>
      </c>
      <c r="F5" s="63">
        <f>SUMIFS(숨김!BF:BF,숨김!BD:BD,종합!C5)</f>
        <v>55</v>
      </c>
      <c r="G5" s="105" t="str">
        <f>N19</f>
        <v>A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청라교통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2.1137725971480705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2.5645341984885355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0.21324980839880237</v>
      </c>
      <c r="K13" s="212">
        <f>J13-I13</f>
        <v>3.6007228986187245E-2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9" t="str">
        <f>SUMIFS(숨김!J:J,숨김!F:F,종합!C5)&amp;"위/(32개사)"</f>
        <v>5위/(32개사)</v>
      </c>
      <c r="K14" s="320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청라교통</v>
      </c>
      <c r="Y18" s="2"/>
    </row>
    <row r="19" spans="2:28" ht="22.5" customHeight="1">
      <c r="B19" s="272" t="str">
        <f>C5</f>
        <v>청라교통</v>
      </c>
      <c r="C19" s="68">
        <v>2</v>
      </c>
      <c r="D19" s="69">
        <f>SUMIFS(숨김!AV:AV,숨김!$AS:$AS,종합!$N$18,숨김!$AT:$AT,"합계",숨김!AU:AU,종합!C19)</f>
        <v>6.2776931686181855E-2</v>
      </c>
      <c r="E19" s="69">
        <f>SUMIFS(숨김!AW:AW,숨김!$AS:$AS,종합!$N$18,숨김!$AT:$AT,"합계",숨김!AV:AV,종합!D19)</f>
        <v>0.31891102454565168</v>
      </c>
      <c r="F19" s="69">
        <f>SUMIFS(숨김!AX:AX,숨김!$AS:$AS,종합!$N$18,숨김!$AT:$AT,"합계",숨김!AW:AW,종합!E19)</f>
        <v>0.1536187525160731</v>
      </c>
      <c r="G19" s="70">
        <f>SUMIFS(숨김!AY:AY,숨김!$AS:$AS,종합!$N$18,숨김!$AT:$AT,"합계",숨김!AX:AX,종합!F19)</f>
        <v>15.396800000000002</v>
      </c>
      <c r="H19" s="71">
        <f>SUMIFS(숨김!AZ:AZ,숨김!$AS:$AS,종합!$N$18,숨김!$AT:$AT,"합계",숨김!AY:AY,종합!G19)</f>
        <v>0.13702768389707615</v>
      </c>
      <c r="I19" s="71">
        <f>SUMIFS(숨김!BA:BA,숨김!$AS:$AS,종합!$N$18,숨김!$AT:$AT,"합계",숨김!AZ:AZ,종합!H19)</f>
        <v>13.596448812561258</v>
      </c>
      <c r="J19" s="72">
        <f>J12</f>
        <v>2.5645341984885355</v>
      </c>
      <c r="K19" s="73" t="str">
        <f>J25</f>
        <v>A</v>
      </c>
      <c r="M19" s="278"/>
      <c r="N19" s="39" t="str">
        <f>INDEX(숨김!L3:U36,MATCH(종합!C5,숨김!L3:L36,0),10)</f>
        <v>A</v>
      </c>
      <c r="O19" s="39">
        <f>SUM(O20:O25)</f>
        <v>126</v>
      </c>
      <c r="Y19" s="2"/>
    </row>
    <row r="20" spans="2:28" ht="22.5" customHeight="1">
      <c r="B20" s="53" t="s">
        <v>120</v>
      </c>
      <c r="C20" s="53"/>
      <c r="D20" s="66">
        <f>D19/D18-1</f>
        <v>0.22706259643621785</v>
      </c>
      <c r="E20" s="66">
        <f t="shared" ref="E20:J20" si="0">E19/E18-1</f>
        <v>-0.26000195925433922</v>
      </c>
      <c r="F20" s="66">
        <f t="shared" si="0"/>
        <v>-8.9396843413911631E-2</v>
      </c>
      <c r="G20" s="66">
        <f t="shared" si="0"/>
        <v>-7.2985170857509107E-3</v>
      </c>
      <c r="H20" s="66">
        <f t="shared" si="0"/>
        <v>-0.94016258345105841</v>
      </c>
      <c r="I20" s="66">
        <f t="shared" si="0"/>
        <v>-0.64490862333347465</v>
      </c>
      <c r="J20" s="66">
        <f t="shared" si="0"/>
        <v>8.37933347400448E-2</v>
      </c>
      <c r="K20" s="67" t="str">
        <f>J14</f>
        <v>5위/(32개사)</v>
      </c>
      <c r="M20" s="2" t="s">
        <v>768</v>
      </c>
      <c r="N20" s="280">
        <f>SUMIFS(숨김!O:O,숨김!L:L,종합!$N$18)</f>
        <v>0.37984496124031009</v>
      </c>
      <c r="O20" s="39">
        <f>COUNTIFS(운전자별!C:C,종합!M20)</f>
        <v>43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0.20930232558139536</v>
      </c>
      <c r="O21" s="39">
        <f>COUNTIFS(운전자별!C:C,종합!M21)</f>
        <v>29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0.27131782945736432</v>
      </c>
      <c r="O22" s="39">
        <f>COUNTIFS(운전자별!C:C,종합!M22)</f>
        <v>31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6.2015503875968991E-2</v>
      </c>
      <c r="O23" s="39">
        <f>COUNTIFS(운전자별!C:C,종합!M23)</f>
        <v>13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청라교통</v>
      </c>
      <c r="K24" s="226" t="s">
        <v>133</v>
      </c>
      <c r="M24" s="2" t="s">
        <v>771</v>
      </c>
      <c r="N24" s="280">
        <f>SUMIFS(숨김!S:S,숨김!L:L,종합!$N$18)</f>
        <v>6.9767441860465115E-2</v>
      </c>
      <c r="O24" s="39">
        <f>COUNTIFS(운전자별!C:C,종합!M24)</f>
        <v>8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A</v>
      </c>
      <c r="K25" s="234"/>
      <c r="M25" s="2" t="s">
        <v>79</v>
      </c>
      <c r="N25" s="280">
        <f>SUMIFS(숨김!T:T,숨김!L:L,종합!$N$18)</f>
        <v>7.7519379844961239E-3</v>
      </c>
      <c r="O25" s="39">
        <f>COUNTIFS(운전자별!C:C,종합!M25)</f>
        <v>2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38%(43명)</v>
      </c>
      <c r="K26" s="230">
        <f t="shared" ref="K26:K31" si="1">N20-I26</f>
        <v>0.10053204115069098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21%(29명)</v>
      </c>
      <c r="K27" s="200">
        <f t="shared" si="1"/>
        <v>-1.9724311212231727E-2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27%(31명)</v>
      </c>
      <c r="K28" s="200">
        <f t="shared" si="1"/>
        <v>1.9886412977404178E-2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6%(13명)</v>
      </c>
      <c r="K29" s="200">
        <f t="shared" si="1"/>
        <v>-9.9298909865629226E-2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7%(8명)</v>
      </c>
      <c r="K30" s="200">
        <f t="shared" si="1"/>
        <v>5.7893487561584134E-3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1%(2명)</v>
      </c>
      <c r="K31" s="205">
        <f t="shared" si="1"/>
        <v>-7.1845818063925992E-3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15" t="str">
        <f>C5</f>
        <v>청라교통</v>
      </c>
      <c r="C35" s="76">
        <v>1</v>
      </c>
      <c r="D35" s="77">
        <f>SUMIFS(숨김!AV:AV,숨김!$AS:$AS,종합!$N$18,숨김!$AT:$AT,"합계",숨김!$AU:$AU,종합!$C35)</f>
        <v>4.6838817143095519E-2</v>
      </c>
      <c r="E35" s="77">
        <f>SUMIFS(숨김!AW:AW,숨김!$AS:$AS,종합!$N$18,숨김!$AT:$AT,"합계",숨김!$AU:$AU,종합!$C35)</f>
        <v>0.4147015705304688</v>
      </c>
      <c r="F35" s="77">
        <f>SUMIFS(숨김!AX:AX,숨김!$AS:$AS,종합!$N$18,숨김!$AT:$AT,"합계",숨김!$AU:$AU,종합!$C35)</f>
        <v>0.17922404960837751</v>
      </c>
      <c r="G35" s="78">
        <f>SUMIFS(숨김!AY:AY,숨김!$AS:$AS,종합!$N$18,숨김!$AT:$AT,"합계",숨김!$AU:$AU,종합!$C35)</f>
        <v>21.045923076923074</v>
      </c>
      <c r="H35" s="79">
        <f>SUMIFS(숨김!AZ:AZ,숨김!$AS:$AS,종합!$N$18,숨김!$AT:$AT,"합계",숨김!$AU:$AU,종합!$C35)</f>
        <v>2.3711595333383158</v>
      </c>
      <c r="I35" s="79">
        <f>SUMIFS(숨김!BA:BA,숨김!$AS:$AS,종합!$N$18,숨김!$AT:$AT,"합계",숨김!$AU:$AU,종합!$C35)</f>
        <v>43.794116295510506</v>
      </c>
      <c r="J35" s="80">
        <f>J11</f>
        <v>2.1137725971480705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청라교통</v>
      </c>
      <c r="C36" s="68">
        <v>2</v>
      </c>
      <c r="D36" s="69">
        <f>SUMIFS(숨김!AV:AV,숨김!$AS:$AS,종합!$N$18,숨김!$AT:$AT,"합계",숨김!$AU:$AU,종합!$C36)</f>
        <v>6.2776931686181855E-2</v>
      </c>
      <c r="E36" s="69">
        <f>SUMIFS(숨김!AW:AW,숨김!$AS:$AS,종합!$N$18,숨김!$AT:$AT,"합계",숨김!$AU:$AU,종합!$C36)</f>
        <v>0.31891102454565168</v>
      </c>
      <c r="F36" s="69">
        <f>SUMIFS(숨김!AX:AX,숨김!$AS:$AS,종합!$N$18,숨김!$AT:$AT,"합계",숨김!$AU:$AU,종합!$C36)</f>
        <v>0.1536187525160731</v>
      </c>
      <c r="G36" s="70">
        <f>SUMIFS(숨김!AY:AY,숨김!$AS:$AS,종합!$N$18,숨김!$AT:$AT,"합계",숨김!$AU:$AU,종합!$C36)</f>
        <v>15.396800000000002</v>
      </c>
      <c r="H36" s="71">
        <f>SUMIFS(숨김!AZ:AZ,숨김!$AS:$AS,종합!$N$18,숨김!$AT:$AT,"합계",숨김!$AU:$AU,종합!$C36)</f>
        <v>0.13702768389707615</v>
      </c>
      <c r="I36" s="71">
        <f>SUMIFS(숨김!BA:BA,숨김!$AS:$AS,종합!$N$18,숨김!$AT:$AT,"합계",숨김!$AU:$AU,종합!$C36)</f>
        <v>13.596448812561258</v>
      </c>
      <c r="J36" s="72">
        <f>J12</f>
        <v>2.5645341984885355</v>
      </c>
      <c r="K36" s="73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0.34027576944128191</v>
      </c>
      <c r="E37" s="66">
        <f t="shared" ref="E37" si="3">E36/E35-1</f>
        <v>-0.23098669692107965</v>
      </c>
      <c r="F37" s="66">
        <f t="shared" ref="F37" si="4">F36/F35-1</f>
        <v>-0.14286752892959709</v>
      </c>
      <c r="G37" s="66">
        <f t="shared" ref="G37" si="5">G36/G35-1</f>
        <v>-0.26841887886197557</v>
      </c>
      <c r="H37" s="66">
        <f t="shared" ref="H37" si="6">H36/H35-1</f>
        <v>-0.94221068554414933</v>
      </c>
      <c r="I37" s="66">
        <f t="shared" ref="I37" si="7">I36/I35-1</f>
        <v>-0.6895370893931001</v>
      </c>
      <c r="J37" s="66">
        <f t="shared" ref="J37" si="8">J36/J35-1</f>
        <v>0.21324980839880237</v>
      </c>
      <c r="K37" s="74" t="str" cm="1">
        <f t="array" ref="K37">_xlfn.IFS(N38=0,"등급유지",N38&gt;0,N38&amp;"등급 상승",N38&lt;0,N38&amp;"등급 하락")</f>
        <v>4등급 상승</v>
      </c>
      <c r="M37" s="281"/>
      <c r="N37" s="39">
        <f>SUMIFS(숨김!$C$4:$C$9,숨김!$B$4:$B$9,종합!K36)</f>
        <v>5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4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112</v>
      </c>
      <c r="D50" s="236" t="str">
        <f>IFERROR(INDEX(숨김!$W$3:$AQ$440,MATCH(종합!$C$5&amp;2,숨김!$AQ$3:$AQ$440,0),2),"")</f>
        <v>306</v>
      </c>
      <c r="E50" s="236" t="str">
        <f>IFERROR(INDEX(숨김!$W$3:$AQ$440,MATCH(종합!$C$5&amp;3,숨김!$AQ$3:$AQ$440,0),2),"")</f>
        <v>307</v>
      </c>
      <c r="F50" s="236" t="str">
        <f>IFERROR(INDEX(숨김!$W$3:$AQ$440,MATCH(종합!$C$5&amp;4,숨김!$AQ$3:$AQ$440,0),2),"")</f>
        <v>308</v>
      </c>
      <c r="G50" s="236" t="str">
        <f>IFERROR(INDEX(숨김!$W$3:$AQ$440,MATCH(종합!$C$5&amp;5,숨김!$AQ$3:$AQ$440,0),2),"")</f>
        <v/>
      </c>
      <c r="H50" s="236" t="str">
        <f>IFERROR(INDEX(숨김!$W$3:$AQ$440,MATCH(종합!$C$5&amp;6,숨김!$AQ$3:$AQ$440,0),2),"")</f>
        <v/>
      </c>
      <c r="I50" s="236" t="str">
        <f>IFERROR(INDEX(숨김!$W$3:$AQ$440,MATCH(종합!$C$5&amp;7,숨김!$AQ$3:$AQ$440,0),2),"")</f>
        <v/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S</v>
      </c>
      <c r="D51" s="242" t="str">
        <f>IFERROR(INDEX(숨김!$W$3:$AO$1740,MATCH(종합!$C$5&amp;종합!D$50,숨김!$AN$3:$AN$1740,0),15),"")</f>
        <v>A</v>
      </c>
      <c r="E51" s="242" t="str">
        <f>IFERROR(INDEX(숨김!$W$3:$AO$1740,MATCH(종합!$C$5&amp;종합!E$50,숨김!$AN$3:$AN$1740,0),15),"")</f>
        <v>A</v>
      </c>
      <c r="F51" s="242" t="str">
        <f>IFERROR(INDEX(숨김!$W$3:$AO$1740,MATCH(종합!$C$5&amp;종합!F$50,숨김!$AN$3:$AN$1740,0),15),"")</f>
        <v>C</v>
      </c>
      <c r="G51" s="242" t="str">
        <f>IFERROR(INDEX(숨김!$W$3:$AO$1740,MATCH(종합!$C$5&amp;종합!G$50,숨김!$AN$3:$AN$1740,0),15),"")</f>
        <v/>
      </c>
      <c r="H51" s="242" t="str">
        <f>IFERROR(INDEX(숨김!$W$3:$AO$1740,MATCH(종합!$C$5&amp;종합!H$50,숨김!$AN$3:$AN$1740,0),15),"")</f>
        <v/>
      </c>
      <c r="I51" s="242" t="str">
        <f>IFERROR(INDEX(숨김!$W$3:$AO$1740,MATCH(종합!$C$5&amp;종합!I$50,숨김!$AN$3:$AN$1740,0),15),"")</f>
        <v/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112</v>
      </c>
      <c r="N51" s="284" t="str">
        <f t="shared" ref="N51:U51" si="9">D50</f>
        <v>306</v>
      </c>
      <c r="O51" s="284" t="str">
        <f t="shared" si="9"/>
        <v>307</v>
      </c>
      <c r="P51" s="284" t="str">
        <f t="shared" si="9"/>
        <v>308</v>
      </c>
      <c r="Q51" s="284" t="str">
        <f t="shared" ref="Q51" si="10">G50</f>
        <v/>
      </c>
      <c r="R51" s="284" t="str">
        <f t="shared" ref="R51" si="11">H50</f>
        <v/>
      </c>
      <c r="S51" s="284" t="str">
        <f t="shared" ref="S51" si="12">I50</f>
        <v/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47%(23명)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38%(13명)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19%(5명)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13%(2명)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0.46938775510204084</v>
      </c>
      <c r="N52" s="286">
        <f>SUMIFS(숨김!$AC:$AC,숨김!$W:$W,종합!$C$5,숨김!$X:$X,종합!D$50)/SUMIFS(숨김!$AA:$AA,숨김!$W:$W,종합!$C$5,숨김!$X:$X,종합!D$50)</f>
        <v>0.38235294117647056</v>
      </c>
      <c r="O52" s="286">
        <f>SUMIFS(숨김!$AC:$AC,숨김!$W:$W,종합!$C$5,숨김!$X:$X,종합!E$50)/SUMIFS(숨김!$AA:$AA,숨김!$W:$W,종합!$C$5,숨김!$X:$X,종합!E$50)</f>
        <v>0.18518518518518517</v>
      </c>
      <c r="P52" s="286">
        <f>SUMIFS(숨김!$AC:$AC,숨김!$W:$W,종합!$C$5,숨김!$X:$X,종합!F$50)/SUMIFS(숨김!$AA:$AA,숨김!$W:$W,종합!$C$5,숨김!$X:$X,종합!F$50)</f>
        <v>0.125</v>
      </c>
      <c r="Q52" s="286" t="e">
        <f>SUMIFS(숨김!$AC:$AC,숨김!$W:$W,종합!$C$5,숨김!$X:$X,종합!G$50)/SUMIFS(숨김!$AA:$AA,숨김!$W:$W,종합!$C$5,숨김!$X:$X,종합!G$50)</f>
        <v>#DIV/0!</v>
      </c>
      <c r="R52" s="286" t="e">
        <f>SUMIFS(숨김!$AC:$AC,숨김!$W:$W,종합!$C$5,숨김!$X:$X,종합!H$50)/SUMIFS(숨김!$AA:$AA,숨김!$W:$W,종합!$C$5,숨김!$X:$X,종합!H$50)</f>
        <v>#DIV/0!</v>
      </c>
      <c r="S52" s="286" t="e">
        <f>SUMIFS(숨김!$AC:$AC,숨김!$W:$W,종합!$C$5,숨김!$X:$X,종합!I$50)/SUMIFS(숨김!$AA:$AA,숨김!$W:$W,종합!$C$5,숨김!$X:$X,종합!I$50)</f>
        <v>#DIV/0!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24%(12명)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26%(9명)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30%(8명)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0%(0명)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0.24489795918367346</v>
      </c>
      <c r="N53" s="286">
        <f>SUMIFS(숨김!$AD:$AD,숨김!$W:$W,종합!$C$5,숨김!$X:$X,종합!D$50)/SUMIFS(숨김!$AA:$AA,숨김!$W:$W,종합!$C$5,숨김!$X:$X,종합!D$50)</f>
        <v>0.26470588235294118</v>
      </c>
      <c r="O53" s="286">
        <f>SUMIFS(숨김!$AD:$AD,숨김!$W:$W,종합!$C$5,숨김!$X:$X,종합!E$50)/SUMIFS(숨김!$AA:$AA,숨김!$W:$W,종합!$C$5,숨김!$X:$X,종합!E$50)</f>
        <v>0.29629629629629628</v>
      </c>
      <c r="P53" s="286">
        <f>SUMIFS(숨김!$AD:$AD,숨김!$W:$W,종합!$C$5,숨김!$X:$X,종합!F$50)/SUMIFS(숨김!$AA:$AA,숨김!$W:$W,종합!$C$5,숨김!$X:$X,종합!F$50)</f>
        <v>0</v>
      </c>
      <c r="Q53" s="286" t="e">
        <f>SUMIFS(숨김!$AD:$AD,숨김!$W:$W,종합!$C$5,숨김!$X:$X,종합!G$50)/SUMIFS(숨김!$AA:$AA,숨김!$W:$W,종합!$C$5,숨김!$X:$X,종합!G$50)</f>
        <v>#DIV/0!</v>
      </c>
      <c r="R53" s="286" t="e">
        <f>SUMIFS(숨김!$AD:$AD,숨김!$W:$W,종합!$C$5,숨김!$X:$X,종합!H$50)/SUMIFS(숨김!$AA:$AA,숨김!$W:$W,종합!$C$5,숨김!$X:$X,종합!H$50)</f>
        <v>#DIV/0!</v>
      </c>
      <c r="S53" s="286" t="e">
        <f>SUMIFS(숨김!$AD:$AD,숨김!$W:$W,종합!$C$5,숨김!$X:$X,종합!I$50)/SUMIFS(숨김!$AA:$AA,숨김!$W:$W,종합!$C$5,숨김!$X:$X,종합!I$50)</f>
        <v>#DIV/0!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12%(6명)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24%(8명)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41%(11명)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38%(6명)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0.12244897959183673</v>
      </c>
      <c r="N54" s="286">
        <f>SUMIFS(숨김!$AE:$AE,숨김!$W:$W,종합!$C$5,숨김!$X:$X,종합!D$50)/SUMIFS(숨김!$AA:$AA,숨김!$W:$W,종합!$C$5,숨김!$X:$X,종합!D$50)</f>
        <v>0.23529411764705882</v>
      </c>
      <c r="O54" s="286">
        <f>SUMIFS(숨김!$AE:$AE,숨김!$W:$W,종합!$C$5,숨김!$X:$X,종합!E$50)/SUMIFS(숨김!$AA:$AA,숨김!$W:$W,종합!$C$5,숨김!$X:$X,종합!E$50)</f>
        <v>0.40740740740740738</v>
      </c>
      <c r="P54" s="286">
        <f>SUMIFS(숨김!$AE:$AE,숨김!$W:$W,종합!$C$5,숨김!$X:$X,종합!F$50)/SUMIFS(숨김!$AA:$AA,숨김!$W:$W,종합!$C$5,숨김!$X:$X,종합!F$50)</f>
        <v>0.375</v>
      </c>
      <c r="Q54" s="286" t="e">
        <f>SUMIFS(숨김!$AE:$AE,숨김!$W:$W,종합!$C$5,숨김!$X:$X,종합!G$50)/SUMIFS(숨김!$AA:$AA,숨김!$W:$W,종합!$C$5,숨김!$X:$X,종합!G$50)</f>
        <v>#DIV/0!</v>
      </c>
      <c r="R54" s="286" t="e">
        <f>SUMIFS(숨김!$AE:$AE,숨김!$W:$W,종합!$C$5,숨김!$X:$X,종합!H$50)/SUMIFS(숨김!$AA:$AA,숨김!$W:$W,종합!$C$5,숨김!$X:$X,종합!H$50)</f>
        <v>#DIV/0!</v>
      </c>
      <c r="S54" s="286" t="e">
        <f>SUMIFS(숨김!$AE:$AE,숨김!$W:$W,종합!$C$5,숨김!$X:$X,종합!I$50)/SUMIFS(숨김!$AA:$AA,숨김!$W:$W,종합!$C$5,숨김!$X:$X,종합!I$50)</f>
        <v>#DIV/0!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8%(4명)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12%(4명)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11%(3명)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13%(2명)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8.1632653061224483E-2</v>
      </c>
      <c r="N55" s="286">
        <f>SUMIFS(숨김!$AF:$AF,숨김!$W:$W,종합!$C$5,숨김!$X:$X,종합!D$50)/SUMIFS(숨김!$AA:$AA,숨김!$W:$W,종합!$C$5,숨김!$X:$X,종합!D$50)</f>
        <v>0.11764705882352941</v>
      </c>
      <c r="O55" s="286">
        <f>SUMIFS(숨김!$AF:$AF,숨김!$W:$W,종합!$C$5,숨김!$X:$X,종합!E$50)/SUMIFS(숨김!$AA:$AA,숨김!$W:$W,종합!$C$5,숨김!$X:$X,종합!E$50)</f>
        <v>0.1111111111111111</v>
      </c>
      <c r="P55" s="286">
        <f>SUMIFS(숨김!$AF:$AF,숨김!$W:$W,종합!$C$5,숨김!$X:$X,종합!F$50)/SUMIFS(숨김!$AA:$AA,숨김!$W:$W,종합!$C$5,숨김!$X:$X,종합!F$50)</f>
        <v>0.125</v>
      </c>
      <c r="Q55" s="286" t="e">
        <f>SUMIFS(숨김!$AF:$AF,숨김!$W:$W,종합!$C$5,숨김!$X:$X,종합!G$50)/SUMIFS(숨김!$AA:$AA,숨김!$W:$W,종합!$C$5,숨김!$X:$X,종합!G$50)</f>
        <v>#DIV/0!</v>
      </c>
      <c r="R55" s="286" t="e">
        <f>SUMIFS(숨김!$AF:$AF,숨김!$W:$W,종합!$C$5,숨김!$X:$X,종합!H$50)/SUMIFS(숨김!$AA:$AA,숨김!$W:$W,종합!$C$5,숨김!$X:$X,종합!H$50)</f>
        <v>#DIV/0!</v>
      </c>
      <c r="S55" s="286" t="e">
        <f>SUMIFS(숨김!$AF:$AF,숨김!$W:$W,종합!$C$5,숨김!$X:$X,종합!I$50)/SUMIFS(숨김!$AA:$AA,숨김!$W:$W,종합!$C$5,숨김!$X:$X,종합!I$50)</f>
        <v>#DIV/0!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6%(3명)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31%(5명)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6.1224489795918366E-2</v>
      </c>
      <c r="N56" s="286">
        <f>SUMIFS(숨김!$AG:$AG,숨김!$W:$W,종합!$C$5,숨김!$X:$X,종합!D$50)/SUMIFS(숨김!$AA:$AA,숨김!$W:$W,종합!$C$5,숨김!$X:$X,종합!D$50)</f>
        <v>0</v>
      </c>
      <c r="O56" s="286">
        <f>SUMIFS(숨김!$AG:$AG,숨김!$W:$W,종합!$C$5,숨김!$X:$X,종합!E$50)/SUMIFS(숨김!$AA:$AA,숨김!$W:$W,종합!$C$5,숨김!$X:$X,종합!E$50)</f>
        <v>0</v>
      </c>
      <c r="P56" s="286">
        <f>SUMIFS(숨김!$AG:$AG,숨김!$W:$W,종합!$C$5,숨김!$X:$X,종합!F$50)/SUMIFS(숨김!$AA:$AA,숨김!$W:$W,종합!$C$5,숨김!$X:$X,종합!F$50)</f>
        <v>0.3125</v>
      </c>
      <c r="Q56" s="286" t="e">
        <f>SUMIFS(숨김!$AG:$AG,숨김!$W:$W,종합!$C$5,숨김!$X:$X,종합!G$50)/SUMIFS(숨김!$AA:$AA,숨김!$W:$W,종합!$C$5,숨김!$X:$X,종합!G$50)</f>
        <v>#DIV/0!</v>
      </c>
      <c r="R56" s="286" t="e">
        <f>SUMIFS(숨김!$AG:$AG,숨김!$W:$W,종합!$C$5,숨김!$X:$X,종합!H$50)/SUMIFS(숨김!$AA:$AA,숨김!$W:$W,종합!$C$5,숨김!$X:$X,종합!H$50)</f>
        <v>#DIV/0!</v>
      </c>
      <c r="S56" s="286" t="e">
        <f>SUMIFS(숨김!$AG:$AG,숨김!$W:$W,종합!$C$5,숨김!$X:$X,종합!I$50)/SUMIFS(숨김!$AA:$AA,숨김!$W:$W,종합!$C$5,숨김!$X:$X,종합!I$50)</f>
        <v>#DIV/0!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2%(1명)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6%(1명)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2.0408163265306121E-2</v>
      </c>
      <c r="N57" s="286">
        <f>SUMIFS(숨김!$AH:$AH,숨김!$W:$W,종합!$C$5,숨김!$X:$X,종합!D$50)/SUMIFS(숨김!$AA:$AA,숨김!$W:$W,종합!$C$5,숨김!$X:$X,종합!D$50)</f>
        <v>0</v>
      </c>
      <c r="O57" s="286">
        <f>SUMIFS(숨김!$AH:$AH,숨김!$W:$W,종합!$C$5,숨김!$X:$X,종합!E$50)/SUMIFS(숨김!$AA:$AA,숨김!$W:$W,종합!$C$5,숨김!$X:$X,종합!E$50)</f>
        <v>0</v>
      </c>
      <c r="P57" s="286">
        <f>SUMIFS(숨김!$AH:$AH,숨김!$W:$W,종합!$C$5,숨김!$X:$X,종합!F$50)/SUMIFS(숨김!$AA:$AA,숨김!$W:$W,종합!$C$5,숨김!$X:$X,종합!F$50)</f>
        <v>6.25E-2</v>
      </c>
      <c r="Q57" s="286" t="e">
        <f>SUMIFS(숨김!$AH:$AH,숨김!$W:$W,종합!$C$5,숨김!$X:$X,종합!G$50)/SUMIFS(숨김!$AA:$AA,숨김!$W:$W,종합!$C$5,숨김!$X:$X,종합!G$50)</f>
        <v>#DIV/0!</v>
      </c>
      <c r="R57" s="286" t="e">
        <f>SUMIFS(숨김!$AH:$AH,숨김!$W:$W,종합!$C$5,숨김!$X:$X,종합!H$50)/SUMIFS(숨김!$AA:$AA,숨김!$W:$W,종합!$C$5,숨김!$X:$X,종합!H$50)</f>
        <v>#DIV/0!</v>
      </c>
      <c r="S57" s="286" t="e">
        <f>SUMIFS(숨김!$AH:$AH,숨김!$W:$W,종합!$C$5,숨김!$X:$X,종합!I$50)/SUMIFS(숨김!$AA:$AA,숨김!$W:$W,종합!$C$5,숨김!$X:$X,종합!I$50)</f>
        <v>#DIV/0!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1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112</v>
      </c>
      <c r="C61" s="65">
        <v>1</v>
      </c>
      <c r="D61" s="90">
        <f>SUMIFS(숨김!AV:AV,숨김!$AU:$AU,종합!$C61,숨김!$AT:$AT,종합!$B61,숨김!$AS:$AS,종합!$C$5)</f>
        <v>2.7798186629916712E-2</v>
      </c>
      <c r="E61" s="90">
        <f>SUMIFS(숨김!AW:AW,숨김!$AU:$AU,종합!$C61,숨김!$AT:$AT,종합!$B61,숨김!$AS:$AS,종합!$C$5)</f>
        <v>0.47267219209064132</v>
      </c>
      <c r="F61" s="90">
        <f>SUMIFS(숨김!AX:AX,숨김!$AU:$AU,종합!$C61,숨김!$AT:$AT,종합!$B61,숨김!$AS:$AS,종합!$C$5)</f>
        <v>0.21336673936427297</v>
      </c>
      <c r="G61" s="91">
        <f>SUMIFS(숨김!AY:AY,숨김!$AU:$AU,종합!$C61,숨김!$AT:$AT,종합!$B61,숨김!$AS:$AS,종합!$C$5)</f>
        <v>18.395263157894732</v>
      </c>
      <c r="H61" s="92">
        <f>SUMIFS(숨김!AZ:AZ,숨김!$AU:$AU,종합!$C61,숨김!$AT:$AT,종합!$B61,숨김!$AS:$AS,종합!$C$5)</f>
        <v>3.9923119638218956</v>
      </c>
      <c r="I61" s="92">
        <f>SUMIFS(숨김!BA:BA,숨김!$AU:$AU,종합!$C61,숨김!$AT:$AT,종합!$B61,숨김!$AS:$AS,종합!$C$5)</f>
        <v>60.601643233363795</v>
      </c>
      <c r="J61" s="99">
        <f>SUMIFS(숨김!BB:BB,숨김!$AU:$AU,종합!$C61,숨김!$AT:$AT,종합!$B61,숨김!$AS:$AS,종합!$C$5)</f>
        <v>1.6401858098893811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112</v>
      </c>
      <c r="C62" s="89">
        <v>2</v>
      </c>
      <c r="D62" s="93">
        <f>SUMIFS(숨김!AV:AV,숨김!$AU:$AU,종합!$C62,숨김!$AT:$AT,종합!$B62,숨김!$AS:$AS,종합!$C$5)</f>
        <v>5.0592590995025388E-2</v>
      </c>
      <c r="E62" s="93">
        <f>SUMIFS(숨김!AW:AW,숨김!$AU:$AU,종합!$C62,숨김!$AT:$AT,종합!$B62,숨김!$AS:$AS,종합!$C$5)</f>
        <v>0.37542759701143874</v>
      </c>
      <c r="F62" s="93">
        <f>SUMIFS(숨김!AX:AX,숨김!$AU:$AU,종합!$C62,숨김!$AT:$AT,종합!$B62,숨김!$AS:$AS,종합!$C$5)</f>
        <v>0.17360176739069649</v>
      </c>
      <c r="G62" s="94">
        <f>SUMIFS(숨김!AY:AY,숨김!$AU:$AU,종합!$C62,숨김!$AT:$AT,종합!$B62,숨김!$AS:$AS,종합!$C$5)</f>
        <v>12.382650000000002</v>
      </c>
      <c r="H62" s="95">
        <f>SUMIFS(숨김!AZ:AZ,숨김!$AU:$AU,종합!$C62,숨김!$AT:$AT,종합!$B62,숨김!$AS:$AS,종합!$C$5)</f>
        <v>0.27894423871851043</v>
      </c>
      <c r="I62" s="95">
        <f>SUMIFS(숨김!BA:BA,숨김!$AU:$AU,종합!$C62,숨김!$AT:$AT,종합!$B62,숨김!$AS:$AS,종합!$C$5)</f>
        <v>16.114225806126971</v>
      </c>
      <c r="J62" s="100">
        <f>SUMIFS(숨김!BB:BB,숨김!$AU:$AU,종합!$C62,숨김!$AT:$AT,종합!$B62,숨김!$AS:$AS,종합!$C$5)</f>
        <v>1.9828932516753848</v>
      </c>
      <c r="K62" s="88" t="str">
        <f>INDEX(숨김!$W$3:$AQ$440,MATCH(종합!$C$5&amp;종합!$B62,숨김!$AN$3:$AN$440,0),15)</f>
        <v>S</v>
      </c>
      <c r="M62" s="281"/>
      <c r="N62" s="282"/>
      <c r="P62" s="283"/>
      <c r="AA62" s="40"/>
    </row>
    <row r="63" spans="2:27" ht="20.25" customHeight="1">
      <c r="B63" s="38" t="str">
        <f>D50</f>
        <v>306</v>
      </c>
      <c r="C63" s="65">
        <v>1</v>
      </c>
      <c r="D63" s="90">
        <f>SUMIFS(숨김!AV:AV,숨김!$AU:$AU,종합!$C63,숨김!$AT:$AT,종합!$B63,숨김!$AS:$AS,종합!$C$5)</f>
        <v>6.5664279895961408E-2</v>
      </c>
      <c r="E63" s="90">
        <f>SUMIFS(숨김!AW:AW,숨김!$AU:$AU,종합!$C63,숨김!$AT:$AT,종합!$B63,숨김!$AS:$AS,종합!$C$5)</f>
        <v>0.3669924193022448</v>
      </c>
      <c r="F63" s="90">
        <f>SUMIFS(숨김!AX:AX,숨김!$AU:$AU,종합!$C63,숨김!$AT:$AT,종합!$B63,숨김!$AS:$AS,종합!$C$5)</f>
        <v>0.15739648577880005</v>
      </c>
      <c r="G63" s="91">
        <f>SUMIFS(숨김!AY:AY,숨김!$AU:$AU,종합!$C63,숨김!$AT:$AT,종합!$B63,숨김!$AS:$AS,종합!$C$5)</f>
        <v>21.452928571428568</v>
      </c>
      <c r="H63" s="92">
        <f>SUMIFS(숨김!AZ:AZ,숨김!$AU:$AU,종합!$C63,숨김!$AT:$AT,종합!$B63,숨김!$AS:$AS,종합!$C$5)</f>
        <v>1.1703653886832779</v>
      </c>
      <c r="I63" s="92">
        <f>SUMIFS(숨김!BA:BA,숨김!$AU:$AU,종합!$C63,숨김!$AT:$AT,종합!$B63,숨김!$AS:$AS,종합!$C$5)</f>
        <v>33.263464995948354</v>
      </c>
      <c r="J63" s="99">
        <f>SUMIFS(숨김!BB:BB,숨김!$AU:$AU,종합!$C63,숨김!$AT:$AT,종합!$B63,숨김!$AS:$AS,종합!$C$5)</f>
        <v>2.5860724854579873</v>
      </c>
      <c r="K63" s="73"/>
    </row>
    <row r="64" spans="2:27" ht="20.25" customHeight="1">
      <c r="B64" s="87" t="str">
        <f>B63</f>
        <v>306</v>
      </c>
      <c r="C64" s="89">
        <v>2</v>
      </c>
      <c r="D64" s="93">
        <f>SUMIFS(숨김!AV:AV,숨김!$AU:$AU,종합!$C64,숨김!$AT:$AT,종합!$B64,숨김!$AS:$AS,종합!$C$5)</f>
        <v>6.1242098406491509E-2</v>
      </c>
      <c r="E64" s="93">
        <f>SUMIFS(숨김!AW:AW,숨김!$AU:$AU,종합!$C64,숨김!$AT:$AT,종합!$B64,숨김!$AS:$AS,종합!$C$5)</f>
        <v>0.25878352111925623</v>
      </c>
      <c r="F64" s="93">
        <f>SUMIFS(숨김!AX:AX,숨김!$AU:$AU,종합!$C64,숨김!$AT:$AT,종합!$B64,숨김!$AS:$AS,종합!$C$5)</f>
        <v>0.13952609613923869</v>
      </c>
      <c r="G64" s="94">
        <f>SUMIFS(숨김!AY:AY,숨김!$AU:$AU,종합!$C64,숨김!$AT:$AT,종합!$B64,숨김!$AS:$AS,종합!$C$5)</f>
        <v>15.833499999999999</v>
      </c>
      <c r="H64" s="95">
        <f>SUMIFS(숨김!AZ:AZ,숨김!$AU:$AU,종합!$C64,숨김!$AT:$AT,종합!$B64,숨김!$AS:$AS,종합!$C$5)</f>
        <v>3.3306059760607264E-2</v>
      </c>
      <c r="I64" s="95">
        <f>SUMIFS(숨김!BA:BA,숨김!$AU:$AU,종합!$C64,숨김!$AT:$AT,종합!$B64,숨김!$AS:$AS,종합!$C$5)</f>
        <v>8.6622049635284633</v>
      </c>
      <c r="J64" s="100">
        <f>SUMIFS(숨김!BB:BB,숨김!$AU:$AU,종합!$C64,숨김!$AT:$AT,종합!$B64,숨김!$AS:$AS,종합!$C$5)</f>
        <v>3.0704857482002765</v>
      </c>
      <c r="K64" s="88" t="str">
        <f>INDEX(숨김!$W$3:$AQ$440,MATCH(종합!$C$5&amp;종합!$B64,숨김!$AN$3:$AN$440,0),15)</f>
        <v>A</v>
      </c>
    </row>
    <row r="65" spans="2:13" ht="20.25" customHeight="1">
      <c r="B65" s="38" t="str">
        <f>E50</f>
        <v>307</v>
      </c>
      <c r="C65" s="65">
        <v>1</v>
      </c>
      <c r="D65" s="90">
        <f>SUMIFS(숨김!AV:AV,숨김!$AU:$AU,종합!$C65,숨김!$AT:$AT,종합!$B65,숨김!$AS:$AS,종합!$C$5)</f>
        <v>3.4739036486921442E-2</v>
      </c>
      <c r="E65" s="90">
        <f>SUMIFS(숨김!AW:AW,숨김!$AU:$AU,종합!$C65,숨김!$AT:$AT,종합!$B65,숨김!$AS:$AS,종합!$C$5)</f>
        <v>0.38426854316724079</v>
      </c>
      <c r="F65" s="90">
        <f>SUMIFS(숨김!AX:AX,숨김!$AU:$AU,종합!$C65,숨김!$AT:$AT,종합!$B65,숨김!$AS:$AS,종합!$C$5)</f>
        <v>0.19619243039638226</v>
      </c>
      <c r="G65" s="91">
        <f>SUMIFS(숨김!AY:AY,숨김!$AU:$AU,종합!$C65,숨김!$AT:$AT,종합!$B65,숨김!$AS:$AS,종합!$C$5)</f>
        <v>22.469111111111115</v>
      </c>
      <c r="H65" s="92">
        <f>SUMIFS(숨김!AZ:AZ,숨김!$AU:$AU,종합!$C65,숨김!$AT:$AT,종합!$B65,숨김!$AS:$AS,종합!$C$5)</f>
        <v>3.1194344083010419</v>
      </c>
      <c r="I65" s="92">
        <f>SUMIFS(숨김!BA:BA,숨김!$AU:$AU,종합!$C65,숨김!$AT:$AT,종합!$B65,숨김!$AS:$AS,종합!$C$5)</f>
        <v>55.041420440184218</v>
      </c>
      <c r="J65" s="99">
        <f>SUMIFS(숨김!BB:BB,숨김!$AU:$AU,종합!$C65,숨김!$AT:$AT,종합!$B65,숨김!$AS:$AS,종합!$C$5)</f>
        <v>2.27964543632151</v>
      </c>
      <c r="K65" s="73"/>
    </row>
    <row r="66" spans="2:13" ht="20.25" customHeight="1">
      <c r="B66" s="87" t="str">
        <f>B65</f>
        <v>307</v>
      </c>
      <c r="C66" s="89">
        <v>2</v>
      </c>
      <c r="D66" s="93">
        <f>SUMIFS(숨김!AV:AV,숨김!$AU:$AU,종합!$C66,숨김!$AT:$AT,종합!$B66,숨김!$AS:$AS,종합!$C$5)</f>
        <v>5.5208561789842452E-2</v>
      </c>
      <c r="E66" s="93">
        <f>SUMIFS(숨김!AW:AW,숨김!$AU:$AU,종합!$C66,숨김!$AT:$AT,종합!$B66,숨김!$AS:$AS,종합!$C$5)</f>
        <v>0.30176134777015318</v>
      </c>
      <c r="F66" s="93">
        <f>SUMIFS(숨김!AX:AX,숨김!$AU:$AU,종합!$C66,숨김!$AT:$AT,종합!$B66,숨김!$AS:$AS,종합!$C$5)</f>
        <v>0.1670527856306141</v>
      </c>
      <c r="G66" s="94">
        <f>SUMIFS(숨김!AY:AY,숨김!$AU:$AU,종합!$C66,숨김!$AT:$AT,종합!$B66,숨김!$AS:$AS,종합!$C$5)</f>
        <v>16.270199999999999</v>
      </c>
      <c r="H66" s="95">
        <f>SUMIFS(숨김!AZ:AZ,숨김!$AU:$AU,종합!$C66,숨김!$AT:$AT,종합!$B66,숨김!$AS:$AS,종합!$C$5)</f>
        <v>0.13695165826715322</v>
      </c>
      <c r="I66" s="95">
        <f>SUMIFS(숨김!BA:BA,숨김!$AU:$AU,종합!$C66,숨김!$AT:$AT,종합!$B66,숨김!$AS:$AS,종합!$C$5)</f>
        <v>19.959645287863349</v>
      </c>
      <c r="J66" s="100">
        <f>SUMIFS(숨김!BB:BB,숨김!$AU:$AU,종합!$C66,숨김!$AT:$AT,종합!$B66,숨김!$AS:$AS,종합!$C$5)</f>
        <v>2.7103088102021129</v>
      </c>
      <c r="K66" s="88" t="str">
        <f>INDEX(숨김!$W$3:$AQ$440,MATCH(종합!$C$5&amp;종합!$B66,숨김!$AN$3:$AN$440,0),15)</f>
        <v>A</v>
      </c>
    </row>
    <row r="67" spans="2:13" ht="20.25" customHeight="1">
      <c r="B67" s="38" t="str">
        <f>F50</f>
        <v>308</v>
      </c>
      <c r="C67" s="65">
        <v>1</v>
      </c>
      <c r="D67" s="90">
        <f>SUMIFS(숨김!AV:AV,숨김!$AU:$AU,종합!$C67,숨김!$AT:$AT,종합!$B67,숨김!$AS:$AS,종합!$C$5)</f>
        <v>4.2104161633401228E-2</v>
      </c>
      <c r="E67" s="90">
        <f>SUMIFS(숨김!AW:AW,숨김!$AU:$AU,종합!$C67,숨김!$AT:$AT,종합!$B67,숨김!$AS:$AS,종합!$C$5)</f>
        <v>0.37005022443829622</v>
      </c>
      <c r="F67" s="90">
        <f>SUMIFS(숨김!AX:AX,숨김!$AU:$AU,종합!$C67,숨김!$AT:$AT,종합!$B67,숨김!$AS:$AS,종합!$C$5)</f>
        <v>0.14275669205758312</v>
      </c>
      <c r="G67" s="91">
        <f>SUMIFS(숨김!AY:AY,숨김!$AU:$AU,종합!$C67,숨김!$AT:$AT,종합!$B67,숨김!$AS:$AS,종합!$C$5)</f>
        <v>23.022166666666667</v>
      </c>
      <c r="H67" s="92">
        <f>SUMIFS(숨김!AZ:AZ,숨김!$AU:$AU,종합!$C67,숨김!$AT:$AT,종합!$B67,숨김!$AS:$AS,종합!$C$5)</f>
        <v>1.1561903618456777</v>
      </c>
      <c r="I67" s="92">
        <f>SUMIFS(숨김!BA:BA,숨김!$AU:$AU,종합!$C67,숨김!$AT:$AT,종합!$B67,숨김!$AS:$AS,종합!$C$5)</f>
        <v>21.722746863934621</v>
      </c>
      <c r="J67" s="99">
        <f>SUMIFS(숨김!BB:BB,숨김!$AU:$AU,종합!$C67,숨김!$AT:$AT,종합!$B67,숨김!$AS:$AS,종합!$C$5)</f>
        <v>2.4134024414732673</v>
      </c>
      <c r="K67" s="73"/>
    </row>
    <row r="68" spans="2:13" ht="20.25" customHeight="1">
      <c r="B68" s="87" t="str">
        <f>B67</f>
        <v>308</v>
      </c>
      <c r="C68" s="89">
        <v>2</v>
      </c>
      <c r="D68" s="93">
        <f>SUMIFS(숨김!AV:AV,숨김!$AU:$AU,종합!$C68,숨김!$AT:$AT,종합!$B68,숨김!$AS:$AS,종합!$C$5)</f>
        <v>6.1952255179516393E-2</v>
      </c>
      <c r="E68" s="93">
        <f>SUMIFS(숨김!AW:AW,숨김!$AU:$AU,종합!$C68,숨김!$AT:$AT,종합!$B68,숨김!$AS:$AS,종합!$C$5)</f>
        <v>0.28792571062218475</v>
      </c>
      <c r="F68" s="93">
        <f>SUMIFS(숨김!AX:AX,숨김!$AU:$AU,종합!$C68,숨김!$AT:$AT,종합!$B68,숨김!$AS:$AS,종합!$C$5)</f>
        <v>0.13176076525582323</v>
      </c>
      <c r="G68" s="94">
        <f>SUMIFS(숨김!AY:AY,숨김!$AU:$AU,종합!$C68,숨김!$AT:$AT,종합!$B68,숨김!$AS:$AS,종합!$C$5)</f>
        <v>19.567166666666665</v>
      </c>
      <c r="H68" s="95">
        <f>SUMIFS(숨김!AZ:AZ,숨김!$AU:$AU,종합!$C68,숨김!$AT:$AT,종합!$B68,숨김!$AS:$AS,종합!$C$5)</f>
        <v>0.1003254557785456</v>
      </c>
      <c r="I68" s="95">
        <f>SUMIFS(숨김!BA:BA,숨김!$AU:$AU,종합!$C68,숨김!$AT:$AT,종합!$B68,숨김!$AS:$AS,종합!$C$5)</f>
        <v>10.890328224761125</v>
      </c>
      <c r="J68" s="100">
        <f>SUMIFS(숨김!BB:BB,숨김!$AU:$AU,종합!$C68,숨김!$AT:$AT,종합!$B68,숨김!$AS:$AS,종합!$C$5)</f>
        <v>2.6563898171848046</v>
      </c>
      <c r="K68" s="88" t="str">
        <f>INDEX(숨김!$W$3:$AQ$440,MATCH(종합!$C$5&amp;종합!$B68,숨김!$AN$3:$AN$440,0),15)</f>
        <v>C</v>
      </c>
    </row>
    <row r="69" spans="2:13" ht="11.25" customHeight="1">
      <c r="B69" s="38"/>
      <c r="C69" s="65"/>
      <c r="D69" s="96"/>
      <c r="E69" s="96"/>
      <c r="F69" s="96"/>
      <c r="G69" s="97"/>
      <c r="H69" s="98"/>
      <c r="I69" s="98"/>
      <c r="J69" s="101"/>
      <c r="K69" s="73"/>
    </row>
    <row r="70" spans="2:13" ht="20.25" customHeight="1">
      <c r="B70" s="84" t="s">
        <v>695</v>
      </c>
      <c r="C70" s="83"/>
      <c r="D70" s="84"/>
      <c r="E70" s="84"/>
      <c r="F70" s="84"/>
      <c r="G70" s="84"/>
      <c r="H70" s="84"/>
      <c r="I70" s="84"/>
      <c r="J70" s="84"/>
      <c r="K70" s="83"/>
    </row>
    <row r="71" spans="2:13" ht="20.25" customHeight="1">
      <c r="B71" s="274" t="str">
        <f>C50</f>
        <v>112</v>
      </c>
      <c r="C71" s="54"/>
      <c r="D71" s="66">
        <f t="shared" ref="D71:J74" si="14">(SUMIFS(D$61:D$68,$B$61:$B$68,$B71,$C$61:$C$68,MAX($C$61:$C$68))/SUMIFS(D$61:D$68,$B$61:$B$68,$B71,$C$61:$C$68,MAX($C$61:$C$68)-1))-1</f>
        <v>0.81999609070100599</v>
      </c>
      <c r="E71" s="66">
        <f t="shared" si="14"/>
        <v>-0.20573369177714307</v>
      </c>
      <c r="F71" s="66">
        <f t="shared" si="14"/>
        <v>-0.18636912244174686</v>
      </c>
      <c r="G71" s="66">
        <f t="shared" si="14"/>
        <v>-0.32685659923893429</v>
      </c>
      <c r="H71" s="66">
        <f t="shared" si="14"/>
        <v>-0.9301296488735632</v>
      </c>
      <c r="I71" s="66">
        <f t="shared" si="14"/>
        <v>-0.73409589333948289</v>
      </c>
      <c r="J71" s="85">
        <f t="shared" si="14"/>
        <v>0.20894427919060998</v>
      </c>
      <c r="K71" s="55"/>
    </row>
    <row r="72" spans="2:13" ht="20.25" customHeight="1">
      <c r="B72" s="42" t="str">
        <f>D50</f>
        <v>306</v>
      </c>
      <c r="C72" s="54"/>
      <c r="D72" s="66">
        <f t="shared" si="14"/>
        <v>-6.7345313105944493E-2</v>
      </c>
      <c r="E72" s="66">
        <f t="shared" si="14"/>
        <v>-0.29485322445821616</v>
      </c>
      <c r="F72" s="66">
        <f t="shared" si="14"/>
        <v>-0.11353741191322297</v>
      </c>
      <c r="G72" s="66">
        <f t="shared" si="14"/>
        <v>-0.26194225896564238</v>
      </c>
      <c r="H72" s="66">
        <f t="shared" si="14"/>
        <v>-0.97154216957998196</v>
      </c>
      <c r="I72" s="66">
        <f t="shared" si="14"/>
        <v>-0.73958801452032852</v>
      </c>
      <c r="J72" s="85">
        <f t="shared" si="14"/>
        <v>0.18731619684531031</v>
      </c>
      <c r="K72" s="55"/>
    </row>
    <row r="73" spans="2:13" ht="20.25" customHeight="1">
      <c r="B73" s="42" t="str">
        <f>E50</f>
        <v>307</v>
      </c>
      <c r="C73" s="54"/>
      <c r="D73" s="66">
        <f t="shared" si="14"/>
        <v>0.58923699022646692</v>
      </c>
      <c r="E73" s="66">
        <f t="shared" si="14"/>
        <v>-0.21471233298734771</v>
      </c>
      <c r="F73" s="66">
        <f t="shared" si="14"/>
        <v>-0.14852583612372383</v>
      </c>
      <c r="G73" s="66">
        <f t="shared" si="14"/>
        <v>-0.27588590756693154</v>
      </c>
      <c r="H73" s="66">
        <f t="shared" si="14"/>
        <v>-0.95609727907638808</v>
      </c>
      <c r="I73" s="66">
        <f t="shared" si="14"/>
        <v>-0.63737045431895567</v>
      </c>
      <c r="J73" s="85">
        <f t="shared" si="14"/>
        <v>0.18891682321244296</v>
      </c>
      <c r="K73" s="55"/>
    </row>
    <row r="74" spans="2:13" ht="20.25" customHeight="1">
      <c r="B74" s="42" t="str">
        <f>F50</f>
        <v>308</v>
      </c>
      <c r="C74" s="54"/>
      <c r="D74" s="66">
        <f t="shared" si="14"/>
        <v>0.4714045542322276</v>
      </c>
      <c r="E74" s="66">
        <f t="shared" si="14"/>
        <v>-0.221928020556586</v>
      </c>
      <c r="F74" s="66">
        <f t="shared" si="14"/>
        <v>-7.7025648628258447E-2</v>
      </c>
      <c r="G74" s="66">
        <f t="shared" si="14"/>
        <v>-0.15007275596707526</v>
      </c>
      <c r="H74" s="66">
        <f t="shared" si="14"/>
        <v>-0.91322756261486937</v>
      </c>
      <c r="I74" s="66">
        <f t="shared" si="14"/>
        <v>-0.49866707498019569</v>
      </c>
      <c r="J74" s="85">
        <f t="shared" si="14"/>
        <v>0.10068249353522862</v>
      </c>
      <c r="K74" s="55"/>
    </row>
    <row r="75" spans="2:13" ht="10.5" customHeight="1" thickBot="1">
      <c r="M75" s="2"/>
    </row>
    <row r="76" spans="2:13" ht="17.25" thickTop="1">
      <c r="B76" s="25" t="s">
        <v>52</v>
      </c>
      <c r="C76" s="25"/>
      <c r="D76" s="25"/>
      <c r="E76" s="25"/>
      <c r="F76" s="185" t="s">
        <v>80</v>
      </c>
      <c r="G76" s="43"/>
      <c r="H76" s="25"/>
      <c r="I76" s="25"/>
      <c r="M76" s="2"/>
    </row>
    <row r="77" spans="2:13">
      <c r="B77" s="26" t="s">
        <v>34</v>
      </c>
      <c r="C77" s="26" t="s">
        <v>53</v>
      </c>
      <c r="D77" s="26"/>
      <c r="E77" s="26"/>
      <c r="F77" s="102" t="s">
        <v>81</v>
      </c>
      <c r="G77" s="44"/>
      <c r="H77" s="46" t="s">
        <v>84</v>
      </c>
      <c r="I77" s="46"/>
      <c r="M77" s="2"/>
    </row>
    <row r="78" spans="2:13">
      <c r="B78" s="26" t="s">
        <v>35</v>
      </c>
      <c r="C78" s="26" t="s">
        <v>54</v>
      </c>
      <c r="D78" s="26"/>
      <c r="E78" s="26"/>
      <c r="F78" s="102" t="s">
        <v>82</v>
      </c>
      <c r="G78" s="44"/>
      <c r="H78" s="46" t="s">
        <v>85</v>
      </c>
      <c r="I78" s="46"/>
      <c r="M78" s="2"/>
    </row>
    <row r="79" spans="2:13">
      <c r="B79" s="26" t="s">
        <v>4</v>
      </c>
      <c r="C79" s="26" t="s">
        <v>55</v>
      </c>
      <c r="D79" s="26"/>
      <c r="E79" s="26"/>
      <c r="F79" s="102" t="s">
        <v>83</v>
      </c>
      <c r="G79" s="44"/>
      <c r="H79" s="46" t="s">
        <v>86</v>
      </c>
      <c r="I79" s="46"/>
      <c r="M79" s="2"/>
    </row>
    <row r="80" spans="2:13">
      <c r="B80" s="26" t="s">
        <v>5</v>
      </c>
      <c r="C80" s="26" t="s">
        <v>56</v>
      </c>
      <c r="D80" s="26"/>
      <c r="E80" s="26"/>
      <c r="F80" s="102" t="s">
        <v>90</v>
      </c>
      <c r="G80" s="44"/>
      <c r="H80" s="46" t="s">
        <v>87</v>
      </c>
      <c r="I80" s="46"/>
      <c r="M80" s="2"/>
    </row>
    <row r="81" spans="2:13">
      <c r="B81" s="26" t="s">
        <v>57</v>
      </c>
      <c r="C81" s="26" t="s">
        <v>58</v>
      </c>
      <c r="D81" s="26"/>
      <c r="E81" s="26"/>
      <c r="F81" s="102" t="s">
        <v>91</v>
      </c>
      <c r="G81" s="44"/>
      <c r="H81" s="46" t="s">
        <v>88</v>
      </c>
      <c r="I81" s="46"/>
      <c r="M81" s="2"/>
    </row>
    <row r="82" spans="2:13" ht="17.25" thickBot="1">
      <c r="B82" s="27" t="s">
        <v>59</v>
      </c>
      <c r="C82" s="27" t="s">
        <v>60</v>
      </c>
      <c r="D82" s="27"/>
      <c r="E82" s="27"/>
      <c r="F82" s="103" t="s">
        <v>92</v>
      </c>
      <c r="G82" s="45"/>
      <c r="H82" s="47" t="s">
        <v>89</v>
      </c>
      <c r="I82" s="47"/>
      <c r="M82" s="2"/>
    </row>
    <row r="83" spans="2:13" ht="17.25" thickTop="1">
      <c r="M83" s="2"/>
    </row>
    <row r="84" spans="2:13" ht="6.75" customHeight="1">
      <c r="M84" s="2"/>
    </row>
    <row r="85" spans="2:13">
      <c r="M85" s="2"/>
    </row>
  </sheetData>
  <sheetProtection algorithmName="SHA-512" hashValue="LmN8SMz9rjN6IK7biA+PNoI1iNamhJTm/WyAoXGzMqvHDbqNhjAyqET/ibUC+dF35QJOKrkhESKfd/yDgKT+1Q==" saltValue="twF20/J9rfAjMWnFQbtIDA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9" operator="containsText" text="F">
      <formula>NOT(ISERROR(SEARCH("F",C51)))</formula>
    </cfRule>
    <cfRule type="containsText" dxfId="36" priority="10" operator="containsText" text="D">
      <formula>NOT(ISERROR(SEARCH("D",C51)))</formula>
    </cfRule>
    <cfRule type="containsText" dxfId="35" priority="11" operator="containsText" text="S">
      <formula>NOT(ISERROR(SEARCH("S",C51)))</formula>
    </cfRule>
    <cfRule type="containsText" dxfId="34" priority="12" operator="containsText" text="A">
      <formula>NOT(ISERROR(SEARCH("A",C51)))</formula>
    </cfRule>
  </conditionalFormatting>
  <conditionalFormatting sqref="D38:K38 D40:K41 D42:D47 D48:K49 D58:K58 D70:K70 K71:K74">
    <cfRule type="containsText" dxfId="33" priority="67" operator="containsText" text="악화">
      <formula>NOT(ISERROR(SEARCH("악화",D38)))</formula>
    </cfRule>
  </conditionalFormatting>
  <conditionalFormatting sqref="D38:K38 D40:K41 D48:K49 D58:K58 D70:K70 K71:K74 D42:D47">
    <cfRule type="containsText" dxfId="32" priority="66" operator="containsText" text="개선">
      <formula>NOT(ISERROR(SEARCH("개선",D38)))</formula>
    </cfRule>
  </conditionalFormatting>
  <conditionalFormatting sqref="G4:G5">
    <cfRule type="containsText" dxfId="31" priority="17" operator="containsText" text="S">
      <formula>NOT(ISERROR(SEARCH("S",G4)))</formula>
    </cfRule>
    <cfRule type="containsText" dxfId="30" priority="18" operator="containsText" text="A">
      <formula>NOT(ISERROR(SEARCH("A",G4)))</formula>
    </cfRule>
  </conditionalFormatting>
  <conditionalFormatting sqref="G5">
    <cfRule type="containsText" dxfId="29" priority="13" operator="containsText" text="F">
      <formula>NOT(ISERROR(SEARCH("F",G5)))</formula>
    </cfRule>
    <cfRule type="containsText" dxfId="28" priority="14" operator="containsText" text="D">
      <formula>NOT(ISERROR(SEARCH("D",G5)))</formula>
    </cfRule>
  </conditionalFormatting>
  <conditionalFormatting sqref="K1:K13 J14 K16:K20 K22:K50 K52:K1048576">
    <cfRule type="containsText" dxfId="27" priority="19" operator="containsText" text="D">
      <formula>NOT(ISERROR(SEARCH("D",J1)))</formula>
    </cfRule>
    <cfRule type="containsText" dxfId="26" priority="20" operator="containsText" text="F">
      <formula>NOT(ISERROR(SEARCH("F",J1)))</formula>
    </cfRule>
    <cfRule type="containsText" dxfId="25" priority="21" operator="containsText" text="S">
      <formula>NOT(ISERROR(SEARCH("S",J1)))</formula>
    </cfRule>
    <cfRule type="containsText" dxfId="24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D71:J74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0</v>
      </c>
      <c r="AB108" s="307">
        <v>1.0714285714285714</v>
      </c>
      <c r="AC108" s="294">
        <f>COUNTIFS(운전자별!$C:$C,숨김!AC$3,운전자별!$A:$A,숨김!$W108,운전자별!$F:$F,숨김!$X108)</f>
        <v>0</v>
      </c>
      <c r="AD108" s="294">
        <f>COUNTIFS(운전자별!$C:$C,숨김!AD$3,운전자별!$A:$A,숨김!$W108,운전자별!$F:$F,숨김!$X108)</f>
        <v>0</v>
      </c>
      <c r="AE108" s="294">
        <f>COUNTIFS(운전자별!$C:$C,숨김!AE$3,운전자별!$A:$A,숨김!$W108,운전자별!$F:$F,숨김!$X108)</f>
        <v>0</v>
      </c>
      <c r="AF108" s="294">
        <f>COUNTIFS(운전자별!$C:$C,숨김!AF$3,운전자별!$A:$A,숨김!$W108,운전자별!$F:$F,숨김!$X108)</f>
        <v>0</v>
      </c>
      <c r="AG108" s="294">
        <f>COUNTIFS(운전자별!$C:$C,숨김!AG$3,운전자별!$A:$A,숨김!$W108,운전자별!$F:$F,숨김!$X108)</f>
        <v>0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0</v>
      </c>
      <c r="AB109" s="307">
        <v>0.95238095238095233</v>
      </c>
      <c r="AC109" s="294">
        <f>COUNTIFS(운전자별!$C:$C,숨김!AC$3,운전자별!$A:$A,숨김!$W109,운전자별!$F:$F,숨김!$X109)</f>
        <v>0</v>
      </c>
      <c r="AD109" s="294">
        <f>COUNTIFS(운전자별!$C:$C,숨김!AD$3,운전자별!$A:$A,숨김!$W109,운전자별!$F:$F,숨김!$X109)</f>
        <v>0</v>
      </c>
      <c r="AE109" s="294">
        <f>COUNTIFS(운전자별!$C:$C,숨김!AE$3,운전자별!$A:$A,숨김!$W109,운전자별!$F:$F,숨김!$X109)</f>
        <v>0</v>
      </c>
      <c r="AF109" s="294">
        <f>COUNTIFS(운전자별!$C:$C,숨김!AF$3,운전자별!$A:$A,숨김!$W109,운전자별!$F:$F,숨김!$X109)</f>
        <v>0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0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0</v>
      </c>
      <c r="AB110" s="307">
        <v>0.87962962962962976</v>
      </c>
      <c r="AC110" s="294">
        <f>COUNTIFS(운전자별!$C:$C,숨김!AC$3,운전자별!$A:$A,숨김!$W110,운전자별!$F:$F,숨김!$X110)</f>
        <v>0</v>
      </c>
      <c r="AD110" s="294">
        <f>COUNTIFS(운전자별!$C:$C,숨김!AD$3,운전자별!$A:$A,숨김!$W110,운전자별!$F:$F,숨김!$X110)</f>
        <v>0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0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0</v>
      </c>
      <c r="AB111" s="307">
        <v>1.1111111111111112</v>
      </c>
      <c r="AC111" s="294">
        <f>COUNTIFS(운전자별!$C:$C,숨김!AC$3,운전자별!$A:$A,숨김!$W111,운전자별!$F:$F,숨김!$X111)</f>
        <v>0</v>
      </c>
      <c r="AD111" s="294">
        <f>COUNTIFS(운전자별!$C:$C,숨김!AD$3,운전자별!$A:$A,숨김!$W111,운전자별!$F:$F,숨김!$X111)</f>
        <v>0</v>
      </c>
      <c r="AE111" s="294">
        <f>COUNTIFS(운전자별!$C:$C,숨김!AE$3,운전자별!$A:$A,숨김!$W111,운전자별!$F:$F,숨김!$X111)</f>
        <v>0</v>
      </c>
      <c r="AF111" s="294">
        <f>COUNTIFS(운전자별!$C:$C,숨김!AF$3,운전자별!$A:$A,숨김!$W111,운전자별!$F:$F,숨김!$X111)</f>
        <v>0</v>
      </c>
      <c r="AG111" s="294">
        <f>COUNTIFS(운전자별!$C:$C,숨김!AG$3,운전자별!$A:$A,숨김!$W111,운전자별!$F:$F,숨김!$X111)</f>
        <v>0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0</v>
      </c>
      <c r="AB112" s="307">
        <v>0.92803030303030309</v>
      </c>
      <c r="AC112" s="294">
        <f>COUNTIFS(운전자별!$C:$C,숨김!AC$3,운전자별!$A:$A,숨김!$W112,운전자별!$F:$F,숨김!$X112)</f>
        <v>0</v>
      </c>
      <c r="AD112" s="294">
        <f>COUNTIFS(운전자별!$C:$C,숨김!AD$3,운전자별!$A:$A,숨김!$W112,운전자별!$F:$F,숨김!$X112)</f>
        <v>0</v>
      </c>
      <c r="AE112" s="294">
        <f>COUNTIFS(운전자별!$C:$C,숨김!AE$3,운전자별!$A:$A,숨김!$W112,운전자별!$F:$F,숨김!$X112)</f>
        <v>0</v>
      </c>
      <c r="AF112" s="294">
        <f>COUNTIFS(운전자별!$C:$C,숨김!AF$3,운전자별!$A:$A,숨김!$W112,운전자별!$F:$F,숨김!$X112)</f>
        <v>0</v>
      </c>
      <c r="AG112" s="294">
        <f>COUNTIFS(운전자별!$C:$C,숨김!AG$3,운전자별!$A:$A,숨김!$W112,운전자별!$F:$F,숨김!$X112)</f>
        <v>0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0</v>
      </c>
      <c r="AB113" s="307">
        <v>0.83333333333333337</v>
      </c>
      <c r="AC113" s="294">
        <f>COUNTIFS(운전자별!$C:$C,숨김!AC$3,운전자별!$A:$A,숨김!$W113,운전자별!$F:$F,숨김!$X113)</f>
        <v>0</v>
      </c>
      <c r="AD113" s="294">
        <f>COUNTIFS(운전자별!$C:$C,숨김!AD$3,운전자별!$A:$A,숨김!$W113,운전자별!$F:$F,숨김!$X113)</f>
        <v>0</v>
      </c>
      <c r="AE113" s="294">
        <f>COUNTIFS(운전자별!$C:$C,숨김!AE$3,운전자별!$A:$A,숨김!$W113,운전자별!$F:$F,숨김!$X113)</f>
        <v>0</v>
      </c>
      <c r="AF113" s="294">
        <f>COUNTIFS(운전자별!$C:$C,숨김!AF$3,운전자별!$A:$A,숨김!$W113,운전자별!$F:$F,숨김!$X113)</f>
        <v>0</v>
      </c>
      <c r="AG113" s="294">
        <f>COUNTIFS(운전자별!$C:$C,숨김!AG$3,운전자별!$A:$A,숨김!$W113,운전자별!$F:$F,숨김!$X113)</f>
        <v>0</v>
      </c>
      <c r="AH113" s="294">
        <f>COUNTIFS(운전자별!$C:$C,숨김!AH$3,운전자별!$A:$A,숨김!$W113,운전자별!$F:$F,숨김!$X113)</f>
        <v>0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0</v>
      </c>
      <c r="AB114" s="307">
        <v>0.79545454545454553</v>
      </c>
      <c r="AC114" s="294">
        <f>COUNTIFS(운전자별!$C:$C,숨김!AC$3,운전자별!$A:$A,숨김!$W114,운전자별!$F:$F,숨김!$X114)</f>
        <v>0</v>
      </c>
      <c r="AD114" s="294">
        <f>COUNTIFS(운전자별!$C:$C,숨김!AD$3,운전자별!$A:$A,숨김!$W114,운전자별!$F:$F,숨김!$X114)</f>
        <v>0</v>
      </c>
      <c r="AE114" s="294">
        <f>COUNTIFS(운전자별!$C:$C,숨김!AE$3,운전자별!$A:$A,숨김!$W114,운전자별!$F:$F,숨김!$X114)</f>
        <v>0</v>
      </c>
      <c r="AF114" s="294">
        <f>COUNTIFS(운전자별!$C:$C,숨김!AF$3,운전자별!$A:$A,숨김!$W114,운전자별!$F:$F,숨김!$X114)</f>
        <v>0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0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0</v>
      </c>
      <c r="AB115" s="307">
        <v>1.1458333333333335</v>
      </c>
      <c r="AC115" s="294">
        <f>COUNTIFS(운전자별!$C:$C,숨김!AC$3,운전자별!$A:$A,숨김!$W115,운전자별!$F:$F,숨김!$X115)</f>
        <v>0</v>
      </c>
      <c r="AD115" s="294">
        <f>COUNTIFS(운전자별!$C:$C,숨김!AD$3,운전자별!$A:$A,숨김!$W115,운전자별!$F:$F,숨김!$X115)</f>
        <v>0</v>
      </c>
      <c r="AE115" s="294">
        <f>COUNTIFS(운전자별!$C:$C,숨김!AE$3,운전자별!$A:$A,숨김!$W115,운전자별!$F:$F,숨김!$X115)</f>
        <v>0</v>
      </c>
      <c r="AF115" s="294">
        <f>COUNTIFS(운전자별!$C:$C,숨김!AF$3,운전자별!$A:$A,숨김!$W115,운전자별!$F:$F,숨김!$X115)</f>
        <v>0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0</v>
      </c>
      <c r="AB116" s="307">
        <v>0.89285714285714279</v>
      </c>
      <c r="AC116" s="294">
        <f>COUNTIFS(운전자별!$C:$C,숨김!AC$3,운전자별!$A:$A,숨김!$W116,운전자별!$F:$F,숨김!$X116)</f>
        <v>0</v>
      </c>
      <c r="AD116" s="294">
        <f>COUNTIFS(운전자별!$C:$C,숨김!AD$3,운전자별!$A:$A,숨김!$W116,운전자별!$F:$F,숨김!$X116)</f>
        <v>0</v>
      </c>
      <c r="AE116" s="294">
        <f>COUNTIFS(운전자별!$C:$C,숨김!AE$3,운전자별!$A:$A,숨김!$W116,운전자별!$F:$F,숨김!$X116)</f>
        <v>0</v>
      </c>
      <c r="AF116" s="294">
        <f>COUNTIFS(운전자별!$C:$C,숨김!AF$3,운전자별!$A:$A,숨김!$W116,운전자별!$F:$F,숨김!$X116)</f>
        <v>0</v>
      </c>
      <c r="AG116" s="294">
        <f>COUNTIFS(운전자별!$C:$C,숨김!AG$3,운전자별!$A:$A,숨김!$W116,운전자별!$F:$F,숨김!$X116)</f>
        <v>0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0</v>
      </c>
      <c r="AB117" s="307">
        <v>1.0833333333333333</v>
      </c>
      <c r="AC117" s="294">
        <f>COUNTIFS(운전자별!$C:$C,숨김!AC$3,운전자별!$A:$A,숨김!$W117,운전자별!$F:$F,숨김!$X117)</f>
        <v>0</v>
      </c>
      <c r="AD117" s="294">
        <f>COUNTIFS(운전자별!$C:$C,숨김!AD$3,운전자별!$A:$A,숨김!$W117,운전자별!$F:$F,숨김!$X117)</f>
        <v>0</v>
      </c>
      <c r="AE117" s="294">
        <f>COUNTIFS(운전자별!$C:$C,숨김!AE$3,운전자별!$A:$A,숨김!$W117,운전자별!$F:$F,숨김!$X117)</f>
        <v>0</v>
      </c>
      <c r="AF117" s="294">
        <f>COUNTIFS(운전자별!$C:$C,숨김!AF$3,운전자별!$A:$A,숨김!$W117,운전자별!$F:$F,숨김!$X117)</f>
        <v>0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0</v>
      </c>
      <c r="AB118" s="307">
        <v>0.85784313725490202</v>
      </c>
      <c r="AC118" s="294">
        <f>COUNTIFS(운전자별!$C:$C,숨김!AC$3,운전자별!$A:$A,숨김!$W118,운전자별!$F:$F,숨김!$X118)</f>
        <v>0</v>
      </c>
      <c r="AD118" s="294">
        <f>COUNTIFS(운전자별!$C:$C,숨김!AD$3,운전자별!$A:$A,숨김!$W118,운전자별!$F:$F,숨김!$X118)</f>
        <v>0</v>
      </c>
      <c r="AE118" s="294">
        <f>COUNTIFS(운전자별!$C:$C,숨김!AE$3,운전자별!$A:$A,숨김!$W118,운전자별!$F:$F,숨김!$X118)</f>
        <v>0</v>
      </c>
      <c r="AF118" s="294">
        <f>COUNTIFS(운전자별!$C:$C,숨김!AF$3,운전자별!$A:$A,숨김!$W118,운전자별!$F:$F,숨김!$X118)</f>
        <v>0</v>
      </c>
      <c r="AG118" s="294">
        <f>COUNTIFS(운전자별!$C:$C,숨김!AG$3,운전자별!$A:$A,숨김!$W118,운전자별!$F:$F,숨김!$X118)</f>
        <v>0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0</v>
      </c>
      <c r="AB119" s="307">
        <v>0.9027777777777779</v>
      </c>
      <c r="AC119" s="294">
        <f>COUNTIFS(운전자별!$C:$C,숨김!AC$3,운전자별!$A:$A,숨김!$W119,운전자별!$F:$F,숨김!$X119)</f>
        <v>0</v>
      </c>
      <c r="AD119" s="294">
        <f>COUNTIFS(운전자별!$C:$C,숨김!AD$3,운전자별!$A:$A,숨김!$W119,운전자별!$F:$F,숨김!$X119)</f>
        <v>0</v>
      </c>
      <c r="AE119" s="294">
        <f>COUNTIFS(운전자별!$C:$C,숨김!AE$3,운전자별!$A:$A,숨김!$W119,운전자별!$F:$F,숨김!$X119)</f>
        <v>0</v>
      </c>
      <c r="AF119" s="294">
        <f>COUNTIFS(운전자별!$C:$C,숨김!AF$3,운전자별!$A:$A,숨김!$W119,운전자별!$F:$F,숨김!$X119)</f>
        <v>0</v>
      </c>
      <c r="AG119" s="294">
        <f>COUNTIFS(운전자별!$C:$C,숨김!AG$3,운전자별!$A:$A,숨김!$W119,운전자별!$F:$F,숨김!$X119)</f>
        <v>0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0</v>
      </c>
      <c r="AB120" s="307">
        <v>1.1111111111111112</v>
      </c>
      <c r="AC120" s="294">
        <f>COUNTIFS(운전자별!$C:$C,숨김!AC$3,운전자별!$A:$A,숨김!$W120,운전자별!$F:$F,숨김!$X120)</f>
        <v>0</v>
      </c>
      <c r="AD120" s="294">
        <f>COUNTIFS(운전자별!$C:$C,숨김!AD$3,운전자별!$A:$A,숨김!$W120,운전자별!$F:$F,숨김!$X120)</f>
        <v>0</v>
      </c>
      <c r="AE120" s="294">
        <f>COUNTIFS(운전자별!$C:$C,숨김!AE$3,운전자별!$A:$A,숨김!$W120,운전자별!$F:$F,숨김!$X120)</f>
        <v>0</v>
      </c>
      <c r="AF120" s="294">
        <f>COUNTIFS(운전자별!$C:$C,숨김!AF$3,운전자별!$A:$A,숨김!$W120,운전자별!$F:$F,숨김!$X120)</f>
        <v>0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0</v>
      </c>
      <c r="AB121" s="307">
        <v>1.0416666666666667</v>
      </c>
      <c r="AC121" s="294">
        <f>COUNTIFS(운전자별!$C:$C,숨김!AC$3,운전자별!$A:$A,숨김!$W121,운전자별!$F:$F,숨김!$X121)</f>
        <v>0</v>
      </c>
      <c r="AD121" s="294">
        <f>COUNTIFS(운전자별!$C:$C,숨김!AD$3,운전자별!$A:$A,숨김!$W121,운전자별!$F:$F,숨김!$X121)</f>
        <v>0</v>
      </c>
      <c r="AE121" s="294">
        <f>COUNTIFS(운전자별!$C:$C,숨김!AE$3,운전자별!$A:$A,숨김!$W121,운전자별!$F:$F,숨김!$X121)</f>
        <v>0</v>
      </c>
      <c r="AF121" s="294">
        <f>COUNTIFS(운전자별!$C:$C,숨김!AF$3,운전자별!$A:$A,숨김!$W121,운전자별!$F:$F,숨김!$X121)</f>
        <v>0</v>
      </c>
      <c r="AG121" s="294">
        <f>COUNTIFS(운전자별!$C:$C,숨김!AG$3,운전자별!$A:$A,숨김!$W121,운전자별!$F:$F,숨김!$X121)</f>
        <v>0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0</v>
      </c>
      <c r="AB122" s="307">
        <v>1.0416666666666667</v>
      </c>
      <c r="AC122" s="294">
        <f>COUNTIFS(운전자별!$C:$C,숨김!AC$3,운전자별!$A:$A,숨김!$W122,운전자별!$F:$F,숨김!$X122)</f>
        <v>0</v>
      </c>
      <c r="AD122" s="294">
        <f>COUNTIFS(운전자별!$C:$C,숨김!AD$3,운전자별!$A:$A,숨김!$W122,운전자별!$F:$F,숨김!$X122)</f>
        <v>0</v>
      </c>
      <c r="AE122" s="294">
        <f>COUNTIFS(운전자별!$C:$C,숨김!AE$3,운전자별!$A:$A,숨김!$W122,운전자별!$F:$F,숨김!$X122)</f>
        <v>0</v>
      </c>
      <c r="AF122" s="294">
        <f>COUNTIFS(운전자별!$C:$C,숨김!AF$3,운전자별!$A:$A,숨김!$W122,운전자별!$F:$F,숨김!$X122)</f>
        <v>0</v>
      </c>
      <c r="AG122" s="294">
        <f>COUNTIFS(운전자별!$C:$C,숨김!AG$3,운전자별!$A:$A,숨김!$W122,운전자별!$F:$F,숨김!$X122)</f>
        <v>0</v>
      </c>
      <c r="AH122" s="294">
        <f>COUNTIFS(운전자별!$C:$C,숨김!AH$3,운전자별!$A:$A,숨김!$W122,운전자별!$F:$F,숨김!$X122)</f>
        <v>0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0</v>
      </c>
      <c r="AB123" s="307">
        <v>1.09375</v>
      </c>
      <c r="AC123" s="294">
        <f>COUNTIFS(운전자별!$C:$C,숨김!AC$3,운전자별!$A:$A,숨김!$W123,운전자별!$F:$F,숨김!$X123)</f>
        <v>0</v>
      </c>
      <c r="AD123" s="294">
        <f>COUNTIFS(운전자별!$C:$C,숨김!AD$3,운전자별!$A:$A,숨김!$W123,운전자별!$F:$F,숨김!$X123)</f>
        <v>0</v>
      </c>
      <c r="AE123" s="294">
        <f>COUNTIFS(운전자별!$C:$C,숨김!AE$3,운전자별!$A:$A,숨김!$W123,운전자별!$F:$F,숨김!$X123)</f>
        <v>0</v>
      </c>
      <c r="AF123" s="294">
        <f>COUNTIFS(운전자별!$C:$C,숨김!AF$3,운전자별!$A:$A,숨김!$W123,운전자별!$F:$F,숨김!$X123)</f>
        <v>0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0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0</v>
      </c>
      <c r="AB124" s="307">
        <v>1.6666666666666667</v>
      </c>
      <c r="AC124" s="294">
        <f>COUNTIFS(운전자별!$C:$C,숨김!AC$3,운전자별!$A:$A,숨김!$W124,운전자별!$F:$F,숨김!$X124)</f>
        <v>0</v>
      </c>
      <c r="AD124" s="294">
        <f>COUNTIFS(운전자별!$C:$C,숨김!AD$3,운전자별!$A:$A,숨김!$W124,운전자별!$F:$F,숨김!$X124)</f>
        <v>0</v>
      </c>
      <c r="AE124" s="294">
        <f>COUNTIFS(운전자별!$C:$C,숨김!AE$3,운전자별!$A:$A,숨김!$W124,운전자별!$F:$F,숨김!$X124)</f>
        <v>0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0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0</v>
      </c>
      <c r="AB125" s="307">
        <v>1.6666666666666667</v>
      </c>
      <c r="AC125" s="294">
        <f>COUNTIFS(운전자별!$C:$C,숨김!AC$3,운전자별!$A:$A,숨김!$W125,운전자별!$F:$F,숨김!$X125)</f>
        <v>0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0</v>
      </c>
      <c r="AF125" s="294">
        <f>COUNTIFS(운전자별!$C:$C,숨김!AF$3,운전자별!$A:$A,숨김!$W125,운전자별!$F:$F,숨김!$X125)</f>
        <v>0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0</v>
      </c>
      <c r="AB126" s="307">
        <v>1.2500000000000002</v>
      </c>
      <c r="AC126" s="294">
        <f>COUNTIFS(운전자별!$C:$C,숨김!AC$3,운전자별!$A:$A,숨김!$W126,운전자별!$F:$F,숨김!$X126)</f>
        <v>0</v>
      </c>
      <c r="AD126" s="294">
        <f>COUNTIFS(운전자별!$C:$C,숨김!AD$3,운전자별!$A:$A,숨김!$W126,운전자별!$F:$F,숨김!$X126)</f>
        <v>0</v>
      </c>
      <c r="AE126" s="294">
        <f>COUNTIFS(운전자별!$C:$C,숨김!AE$3,운전자별!$A:$A,숨김!$W126,운전자별!$F:$F,숨김!$X126)</f>
        <v>0</v>
      </c>
      <c r="AF126" s="294">
        <f>COUNTIFS(운전자별!$C:$C,숨김!AF$3,운전자별!$A:$A,숨김!$W126,운전자별!$F:$F,숨김!$X126)</f>
        <v>0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0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0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0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0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0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0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0</v>
      </c>
      <c r="AE129" s="294">
        <f>COUNTIFS(운전자별!$C:$C,숨김!AE$3,운전자별!$A:$A,숨김!$W129,운전자별!$F:$F,숨김!$X129)</f>
        <v>0</v>
      </c>
      <c r="AF129" s="294">
        <f>COUNTIFS(운전자별!$C:$C,숨김!AF$3,운전자별!$A:$A,숨김!$W129,운전자별!$F:$F,숨김!$X129)</f>
        <v>0</v>
      </c>
      <c r="AG129" s="294">
        <f>COUNTIFS(운전자별!$C:$C,숨김!AG$3,운전자별!$A:$A,숨김!$W129,운전자별!$F:$F,숨김!$X129)</f>
        <v>0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0</v>
      </c>
      <c r="AB130" s="307">
        <v>0.9375</v>
      </c>
      <c r="AC130" s="294">
        <f>COUNTIFS(운전자별!$C:$C,숨김!AC$3,운전자별!$A:$A,숨김!$W130,운전자별!$F:$F,숨김!$X130)</f>
        <v>0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0</v>
      </c>
      <c r="AF130" s="294">
        <f>COUNTIFS(운전자별!$C:$C,숨김!AF$3,운전자별!$A:$A,숨김!$W130,운전자별!$F:$F,숨김!$X130)</f>
        <v>0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0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0</v>
      </c>
      <c r="AE131" s="294">
        <f>COUNTIFS(운전자별!$C:$C,숨김!AE$3,운전자별!$A:$A,숨김!$W131,운전자별!$F:$F,숨김!$X131)</f>
        <v>0</v>
      </c>
      <c r="AF131" s="294">
        <f>COUNTIFS(운전자별!$C:$C,숨김!AF$3,운전자별!$A:$A,숨김!$W131,운전자별!$F:$F,숨김!$X131)</f>
        <v>0</v>
      </c>
      <c r="AG131" s="294">
        <f>COUNTIFS(운전자별!$C:$C,숨김!AG$3,운전자별!$A:$A,숨김!$W131,운전자별!$F:$F,숨김!$X131)</f>
        <v>0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0</v>
      </c>
      <c r="AB137" s="307">
        <v>0.96153846153846156</v>
      </c>
      <c r="AC137" s="294">
        <f>COUNTIFS(운전자별!$C:$C,숨김!AC$3,운전자별!$A:$A,숨김!$W137,운전자별!$F:$F,숨김!$X137)</f>
        <v>0</v>
      </c>
      <c r="AD137" s="294">
        <f>COUNTIFS(운전자별!$C:$C,숨김!AD$3,운전자별!$A:$A,숨김!$W137,운전자별!$F:$F,숨김!$X137)</f>
        <v>0</v>
      </c>
      <c r="AE137" s="294">
        <f>COUNTIFS(운전자별!$C:$C,숨김!AE$3,운전자별!$A:$A,숨김!$W137,운전자별!$F:$F,숨김!$X137)</f>
        <v>0</v>
      </c>
      <c r="AF137" s="294">
        <f>COUNTIFS(운전자별!$C:$C,숨김!AF$3,운전자별!$A:$A,숨김!$W137,운전자별!$F:$F,숨김!$X137)</f>
        <v>0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0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0</v>
      </c>
      <c r="AB138" s="307">
        <v>1.0416666666666667</v>
      </c>
      <c r="AC138" s="294">
        <f>COUNTIFS(운전자별!$C:$C,숨김!AC$3,운전자별!$A:$A,숨김!$W138,운전자별!$F:$F,숨김!$X138)</f>
        <v>0</v>
      </c>
      <c r="AD138" s="294">
        <f>COUNTIFS(운전자별!$C:$C,숨김!AD$3,운전자별!$A:$A,숨김!$W138,운전자별!$F:$F,숨김!$X138)</f>
        <v>0</v>
      </c>
      <c r="AE138" s="294">
        <f>COUNTIFS(운전자별!$C:$C,숨김!AE$3,운전자별!$A:$A,숨김!$W138,운전자별!$F:$F,숨김!$X138)</f>
        <v>0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0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0</v>
      </c>
      <c r="AB139" s="307">
        <v>0.99358974358974361</v>
      </c>
      <c r="AC139" s="294">
        <f>COUNTIFS(운전자별!$C:$C,숨김!AC$3,운전자별!$A:$A,숨김!$W139,운전자별!$F:$F,숨김!$X139)</f>
        <v>0</v>
      </c>
      <c r="AD139" s="294">
        <f>COUNTIFS(운전자별!$C:$C,숨김!AD$3,운전자별!$A:$A,숨김!$W139,운전자별!$F:$F,숨김!$X139)</f>
        <v>0</v>
      </c>
      <c r="AE139" s="294">
        <f>COUNTIFS(운전자별!$C:$C,숨김!AE$3,운전자별!$A:$A,숨김!$W139,운전자별!$F:$F,숨김!$X139)</f>
        <v>0</v>
      </c>
      <c r="AF139" s="294">
        <f>COUNTIFS(운전자별!$C:$C,숨김!AF$3,운전자별!$A:$A,숨김!$W139,운전자별!$F:$F,숨김!$X139)</f>
        <v>0</v>
      </c>
      <c r="AG139" s="294">
        <f>COUNTIFS(운전자별!$C:$C,숨김!AG$3,운전자별!$A:$A,숨김!$W139,운전자별!$F:$F,숨김!$X139)</f>
        <v>0</v>
      </c>
      <c r="AH139" s="294">
        <f>COUNTIFS(운전자별!$C:$C,숨김!AH$3,운전자별!$A:$A,숨김!$W139,운전자별!$F:$F,숨김!$X139)</f>
        <v>0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0</v>
      </c>
      <c r="AB140" s="307">
        <v>1.0576923076923077</v>
      </c>
      <c r="AC140" s="294">
        <f>COUNTIFS(운전자별!$C:$C,숨김!AC$3,운전자별!$A:$A,숨김!$W140,운전자별!$F:$F,숨김!$X140)</f>
        <v>0</v>
      </c>
      <c r="AD140" s="294">
        <f>COUNTIFS(운전자별!$C:$C,숨김!AD$3,운전자별!$A:$A,숨김!$W140,운전자별!$F:$F,숨김!$X140)</f>
        <v>0</v>
      </c>
      <c r="AE140" s="294">
        <f>COUNTIFS(운전자별!$C:$C,숨김!AE$3,운전자별!$A:$A,숨김!$W140,운전자별!$F:$F,숨김!$X140)</f>
        <v>0</v>
      </c>
      <c r="AF140" s="294">
        <f>COUNTIFS(운전자별!$C:$C,숨김!AF$3,운전자별!$A:$A,숨김!$W140,운전자별!$F:$F,숨김!$X140)</f>
        <v>0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0</v>
      </c>
      <c r="AB141" s="307">
        <v>1.0416666666666667</v>
      </c>
      <c r="AC141" s="294">
        <f>COUNTIFS(운전자별!$C:$C,숨김!AC$3,운전자별!$A:$A,숨김!$W141,운전자별!$F:$F,숨김!$X141)</f>
        <v>0</v>
      </c>
      <c r="AD141" s="294">
        <f>COUNTIFS(운전자별!$C:$C,숨김!AD$3,운전자별!$A:$A,숨김!$W141,운전자별!$F:$F,숨김!$X141)</f>
        <v>0</v>
      </c>
      <c r="AE141" s="294">
        <f>COUNTIFS(운전자별!$C:$C,숨김!AE$3,운전자별!$A:$A,숨김!$W141,운전자별!$F:$F,숨김!$X141)</f>
        <v>0</v>
      </c>
      <c r="AF141" s="294">
        <f>COUNTIFS(운전자별!$C:$C,숨김!AF$3,운전자별!$A:$A,숨김!$W141,운전자별!$F:$F,숨김!$X141)</f>
        <v>0</v>
      </c>
      <c r="AG141" s="294">
        <f>COUNTIFS(운전자별!$C:$C,숨김!AG$3,운전자별!$A:$A,숨김!$W141,운전자별!$F:$F,숨김!$X141)</f>
        <v>0</v>
      </c>
      <c r="AH141" s="294">
        <f>COUNTIFS(운전자별!$C:$C,숨김!AH$3,운전자별!$A:$A,숨김!$W141,운전자별!$F:$F,숨김!$X141)</f>
        <v>0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0</v>
      </c>
      <c r="AB142" s="307">
        <v>0.76388888888888895</v>
      </c>
      <c r="AC142" s="294">
        <f>COUNTIFS(운전자별!$C:$C,숨김!AC$3,운전자별!$A:$A,숨김!$W142,운전자별!$F:$F,숨김!$X142)</f>
        <v>0</v>
      </c>
      <c r="AD142" s="294">
        <f>COUNTIFS(운전자별!$C:$C,숨김!AD$3,운전자별!$A:$A,숨김!$W142,운전자별!$F:$F,숨김!$X142)</f>
        <v>0</v>
      </c>
      <c r="AE142" s="294">
        <f>COUNTIFS(운전자별!$C:$C,숨김!AE$3,운전자별!$A:$A,숨김!$W142,운전자별!$F:$F,숨김!$X142)</f>
        <v>0</v>
      </c>
      <c r="AF142" s="294">
        <f>COUNTIFS(운전자별!$C:$C,숨김!AF$3,운전자별!$A:$A,숨김!$W142,운전자별!$F:$F,숨김!$X142)</f>
        <v>0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49</v>
      </c>
      <c r="AB146" s="307">
        <v>1.0416666666666667</v>
      </c>
      <c r="AC146" s="294">
        <f>COUNTIFS(운전자별!$C:$C,숨김!AC$3,운전자별!$A:$A,숨김!$W146,운전자별!$F:$F,숨김!$X146)</f>
        <v>23</v>
      </c>
      <c r="AD146" s="294">
        <f>COUNTIFS(운전자별!$C:$C,숨김!AD$3,운전자별!$A:$A,숨김!$W146,운전자별!$F:$F,숨김!$X146)</f>
        <v>12</v>
      </c>
      <c r="AE146" s="294">
        <f>COUNTIFS(운전자별!$C:$C,숨김!AE$3,운전자별!$A:$A,숨김!$W146,운전자별!$F:$F,숨김!$X146)</f>
        <v>6</v>
      </c>
      <c r="AF146" s="294">
        <f>COUNTIFS(운전자별!$C:$C,숨김!AF$3,운전자별!$A:$A,숨김!$W146,운전자별!$F:$F,숨김!$X146)</f>
        <v>4</v>
      </c>
      <c r="AG146" s="294">
        <f>COUNTIFS(운전자별!$C:$C,숨김!AG$3,운전자별!$A:$A,숨김!$W146,운전자별!$F:$F,숨김!$X146)</f>
        <v>3</v>
      </c>
      <c r="AH146" s="294">
        <f>COUNTIFS(운전자별!$C:$C,숨김!AH$3,운전자별!$A:$A,숨김!$W146,운전자별!$F:$F,숨김!$X146)</f>
        <v>1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34</v>
      </c>
      <c r="AB147" s="307">
        <v>1.0714285714285714</v>
      </c>
      <c r="AC147" s="294">
        <f>COUNTIFS(운전자별!$C:$C,숨김!AC$3,운전자별!$A:$A,숨김!$W147,운전자별!$F:$F,숨김!$X147)</f>
        <v>13</v>
      </c>
      <c r="AD147" s="294">
        <f>COUNTIFS(운전자별!$C:$C,숨김!AD$3,운전자별!$A:$A,숨김!$W147,운전자별!$F:$F,숨김!$X147)</f>
        <v>9</v>
      </c>
      <c r="AE147" s="294">
        <f>COUNTIFS(운전자별!$C:$C,숨김!AE$3,운전자별!$A:$A,숨김!$W147,운전자별!$F:$F,숨김!$X147)</f>
        <v>8</v>
      </c>
      <c r="AF147" s="294">
        <f>COUNTIFS(운전자별!$C:$C,숨김!AF$3,운전자별!$A:$A,숨김!$W147,운전자별!$F:$F,숨김!$X147)</f>
        <v>4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27</v>
      </c>
      <c r="AB148" s="307">
        <v>1.125</v>
      </c>
      <c r="AC148" s="294">
        <f>COUNTIFS(운전자별!$C:$C,숨김!AC$3,운전자별!$A:$A,숨김!$W148,운전자별!$F:$F,숨김!$X148)</f>
        <v>5</v>
      </c>
      <c r="AD148" s="294">
        <f>COUNTIFS(운전자별!$C:$C,숨김!AD$3,운전자별!$A:$A,숨김!$W148,운전자별!$F:$F,숨김!$X148)</f>
        <v>8</v>
      </c>
      <c r="AE148" s="294">
        <f>COUNTIFS(운전자별!$C:$C,숨김!AE$3,운전자별!$A:$A,숨김!$W148,운전자별!$F:$F,숨김!$X148)</f>
        <v>11</v>
      </c>
      <c r="AF148" s="294">
        <f>COUNTIFS(운전자별!$C:$C,숨김!AF$3,운전자별!$A:$A,숨김!$W148,운전자별!$F:$F,숨김!$X148)</f>
        <v>3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16</v>
      </c>
      <c r="AB149" s="307">
        <v>1.1111111111111112</v>
      </c>
      <c r="AC149" s="294">
        <f>COUNTIFS(운전자별!$C:$C,숨김!AC$3,운전자별!$A:$A,숨김!$W149,운전자별!$F:$F,숨김!$X149)</f>
        <v>2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6</v>
      </c>
      <c r="AF149" s="294">
        <f>COUNTIFS(운전자별!$C:$C,숨김!AF$3,운전자별!$A:$A,숨김!$W149,운전자별!$F:$F,숨김!$X149)</f>
        <v>2</v>
      </c>
      <c r="AG149" s="294">
        <f>COUNTIFS(운전자별!$C:$C,숨김!AG$3,운전자별!$A:$A,숨김!$W149,운전자별!$F:$F,숨김!$X149)</f>
        <v>5</v>
      </c>
      <c r="AH149" s="294">
        <f>COUNTIFS(운전자별!$C:$C,숨김!AH$3,운전자별!$A:$A,숨김!$W149,운전자별!$F:$F,숨김!$X149)</f>
        <v>1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0</v>
      </c>
      <c r="AB150" s="307">
        <v>1.9270833333333335</v>
      </c>
      <c r="AC150" s="294">
        <f>COUNTIFS(운전자별!$C:$C,숨김!AC$3,운전자별!$A:$A,숨김!$W150,운전자별!$F:$F,숨김!$X150)</f>
        <v>0</v>
      </c>
      <c r="AD150" s="294">
        <f>COUNTIFS(운전자별!$C:$C,숨김!AD$3,운전자별!$A:$A,숨김!$W150,운전자별!$F:$F,숨김!$X150)</f>
        <v>0</v>
      </c>
      <c r="AE150" s="294">
        <f>COUNTIFS(운전자별!$C:$C,숨김!AE$3,운전자별!$A:$A,숨김!$W150,운전자별!$F:$F,숨김!$X150)</f>
        <v>0</v>
      </c>
      <c r="AF150" s="294">
        <f>COUNTIFS(운전자별!$C:$C,숨김!AF$3,운전자별!$A:$A,숨김!$W150,운전자별!$F:$F,숨김!$X150)</f>
        <v>0</v>
      </c>
      <c r="AG150" s="294">
        <f>COUNTIFS(운전자별!$C:$C,숨김!AG$3,운전자별!$A:$A,숨김!$W150,운전자별!$F:$F,숨김!$X150)</f>
        <v>0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0</v>
      </c>
      <c r="AB151" s="307">
        <v>0.875</v>
      </c>
      <c r="AC151" s="294">
        <f>COUNTIFS(운전자별!$C:$C,숨김!AC$3,운전자별!$A:$A,숨김!$W151,운전자별!$F:$F,숨김!$X151)</f>
        <v>0</v>
      </c>
      <c r="AD151" s="294">
        <f>COUNTIFS(운전자별!$C:$C,숨김!AD$3,운전자별!$A:$A,숨김!$W151,운전자별!$F:$F,숨김!$X151)</f>
        <v>0</v>
      </c>
      <c r="AE151" s="294">
        <f>COUNTIFS(운전자별!$C:$C,숨김!AE$3,운전자별!$A:$A,숨김!$W151,운전자별!$F:$F,숨김!$X151)</f>
        <v>0</v>
      </c>
      <c r="AF151" s="294">
        <f>COUNTIFS(운전자별!$C:$C,숨김!AF$3,운전자별!$A:$A,숨김!$W151,운전자별!$F:$F,숨김!$X151)</f>
        <v>0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0</v>
      </c>
      <c r="AB152" s="307">
        <v>0.88541666666666674</v>
      </c>
      <c r="AC152" s="294">
        <f>COUNTIFS(운전자별!$C:$C,숨김!AC$3,운전자별!$A:$A,숨김!$W152,운전자별!$F:$F,숨김!$X152)</f>
        <v>0</v>
      </c>
      <c r="AD152" s="294">
        <f>COUNTIFS(운전자별!$C:$C,숨김!AD$3,운전자별!$A:$A,숨김!$W152,운전자별!$F:$F,숨김!$X152)</f>
        <v>0</v>
      </c>
      <c r="AE152" s="294">
        <f>COUNTIFS(운전자별!$C:$C,숨김!AE$3,운전자별!$A:$A,숨김!$W152,운전자별!$F:$F,숨김!$X152)</f>
        <v>0</v>
      </c>
      <c r="AF152" s="294">
        <f>COUNTIFS(운전자별!$C:$C,숨김!AF$3,운전자별!$A:$A,숨김!$W152,운전자별!$F:$F,숨김!$X152)</f>
        <v>0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0</v>
      </c>
      <c r="AB153" s="307">
        <v>0.91666666666666663</v>
      </c>
      <c r="AC153" s="294">
        <f>COUNTIFS(운전자별!$C:$C,숨김!AC$3,운전자별!$A:$A,숨김!$W153,운전자별!$F:$F,숨김!$X153)</f>
        <v>0</v>
      </c>
      <c r="AD153" s="294">
        <f>COUNTIFS(운전자별!$C:$C,숨김!AD$3,운전자별!$A:$A,숨김!$W153,운전자별!$F:$F,숨김!$X153)</f>
        <v>0</v>
      </c>
      <c r="AE153" s="294">
        <f>COUNTIFS(운전자별!$C:$C,숨김!AE$3,운전자별!$A:$A,숨김!$W153,운전자별!$F:$F,숨김!$X153)</f>
        <v>0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0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/rHkNfj+1lucBcXgzvzyP5Gmo+Y5nNvbvIoHY+l8BhUgtvOdflO/LfbLPn9GcXMtxQOrc79HJx9JuO+3R918ow==" saltValue="4DmgxdDONGx8Arp669cXL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11" activePane="bottomLeft" state="frozen"/>
      <selection activeCell="A3" sqref="A3"/>
      <selection pane="bottomLeft" activeCell="BR45" sqref="BR4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청라교통</v>
      </c>
      <c r="B5" s="154" t="str">
        <f>V5</f>
        <v>112</v>
      </c>
      <c r="C5" s="155" t="str">
        <f>Y5</f>
        <v>70바5927</v>
      </c>
      <c r="D5" s="143" t="str">
        <f>Z5</f>
        <v>대형</v>
      </c>
      <c r="E5" s="139" t="str">
        <f>AZ5</f>
        <v>S</v>
      </c>
      <c r="F5" s="162">
        <f>G5/H5</f>
        <v>1.0329999999999999</v>
      </c>
      <c r="G5" s="163">
        <f>AE5</f>
        <v>2.0659999999999998</v>
      </c>
      <c r="H5" s="164">
        <f>AF5</f>
        <v>2</v>
      </c>
      <c r="I5" s="165">
        <f>AC5</f>
        <v>6995.8329999999996</v>
      </c>
      <c r="J5" s="166">
        <f>AI5/AH5</f>
        <v>1.6789448288487628E-2</v>
      </c>
      <c r="K5" s="166">
        <f>AJ5/AH5</f>
        <v>0.36698906730194186</v>
      </c>
      <c r="L5" s="166">
        <f>AK5/AC5</f>
        <v>0.17782013950304418</v>
      </c>
      <c r="M5" s="167">
        <f>AG5</f>
        <v>11.54</v>
      </c>
      <c r="N5" s="168">
        <f>IF(AW5=0,AT5,"속도계이상")</f>
        <v>0.114</v>
      </c>
      <c r="O5" s="168">
        <f>IF(AW5=0,AU5,"속도계이상")</f>
        <v>13.179</v>
      </c>
      <c r="P5" s="169">
        <f>AQ5/60</f>
        <v>0</v>
      </c>
      <c r="Q5" s="170">
        <f>AN5</f>
        <v>81</v>
      </c>
      <c r="R5" s="171">
        <f>AC5/(AH5-AI5-AJ5)</f>
        <v>25.038091394214369</v>
      </c>
      <c r="S5" s="156">
        <f>IF(AW5=0,AL5,"속도계이상")</f>
        <v>8</v>
      </c>
      <c r="T5" s="156">
        <f>IF(AW5=0,AM5,"속도계이상")</f>
        <v>922</v>
      </c>
      <c r="U5" t="s">
        <v>143</v>
      </c>
      <c r="V5" s="5" t="s">
        <v>306</v>
      </c>
      <c r="W5" t="s">
        <v>143</v>
      </c>
      <c r="X5" s="5" t="s">
        <v>306</v>
      </c>
      <c r="Y5" t="s">
        <v>774</v>
      </c>
      <c r="Z5" t="s">
        <v>772</v>
      </c>
      <c r="AA5" t="s">
        <v>49</v>
      </c>
      <c r="AB5">
        <v>531</v>
      </c>
      <c r="AC5" s="1">
        <v>6995.8329999999996</v>
      </c>
      <c r="AD5" s="1">
        <v>3385.5940000000001</v>
      </c>
      <c r="AE5" s="28">
        <v>2.0659999999999998</v>
      </c>
      <c r="AF5">
        <v>2</v>
      </c>
      <c r="AG5">
        <v>11.54</v>
      </c>
      <c r="AH5">
        <v>453.42073599999998</v>
      </c>
      <c r="AI5">
        <v>7.6126839999999998</v>
      </c>
      <c r="AJ5">
        <v>166.400453</v>
      </c>
      <c r="AK5">
        <v>1244</v>
      </c>
      <c r="AL5">
        <v>8</v>
      </c>
      <c r="AM5">
        <v>922</v>
      </c>
      <c r="AN5">
        <v>81</v>
      </c>
      <c r="AO5">
        <v>15.429009000000001</v>
      </c>
      <c r="AP5">
        <v>3451.4</v>
      </c>
      <c r="AQ5">
        <v>0</v>
      </c>
      <c r="AR5">
        <v>48</v>
      </c>
      <c r="AS5">
        <v>33875</v>
      </c>
      <c r="AT5">
        <v>0.114</v>
      </c>
      <c r="AU5">
        <v>13.179</v>
      </c>
      <c r="AV5">
        <v>62228</v>
      </c>
      <c r="AW5">
        <v>0</v>
      </c>
      <c r="AX5" s="29">
        <v>0.51</v>
      </c>
      <c r="AY5">
        <v>1.0329999999999999</v>
      </c>
      <c r="AZ5" t="s">
        <v>74</v>
      </c>
      <c r="BA5" t="s">
        <v>775</v>
      </c>
      <c r="BB5">
        <v>9</v>
      </c>
      <c r="BC5" t="s">
        <v>776</v>
      </c>
      <c r="BD5">
        <v>11</v>
      </c>
      <c r="BE5">
        <v>124207.73999999999</v>
      </c>
      <c r="BF5">
        <v>5.632364778555668E-2</v>
      </c>
      <c r="BG5">
        <v>5.8182328162480049E-2</v>
      </c>
      <c r="BH5">
        <v>452429.54799999995</v>
      </c>
      <c r="BI5">
        <v>1.5462811902815862E-2</v>
      </c>
      <c r="BJ5">
        <v>1.5973084695608784E-2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청라교통</v>
      </c>
      <c r="B6" s="151" t="str">
        <f t="shared" ref="B6:B7" si="1">V6</f>
        <v>112</v>
      </c>
      <c r="C6" s="152" t="str">
        <f t="shared" ref="C6:C7" si="2">Y6</f>
        <v>70바5995</v>
      </c>
      <c r="D6" s="126" t="str">
        <f t="shared" ref="D6:D7" si="3">Z6</f>
        <v>대형</v>
      </c>
      <c r="E6" s="122" t="str">
        <f>AZ6</f>
        <v>A</v>
      </c>
      <c r="F6" s="172">
        <f>G6/H6</f>
        <v>0.98904761904761895</v>
      </c>
      <c r="G6" s="173">
        <f>AE6</f>
        <v>2.077</v>
      </c>
      <c r="H6" s="174">
        <f>AF6</f>
        <v>2.1</v>
      </c>
      <c r="I6" s="175">
        <f t="shared" ref="I6:I7" si="4">AC6</f>
        <v>6677.9690000000001</v>
      </c>
      <c r="J6" s="176">
        <f t="shared" ref="J6:J7" si="5">AI6/AH6</f>
        <v>9.9504411557432611E-3</v>
      </c>
      <c r="K6" s="176">
        <f t="shared" ref="K6:K7" si="6">AJ6/AH6</f>
        <v>0.37519148284503145</v>
      </c>
      <c r="L6" s="176">
        <f t="shared" ref="L6:L7" si="7">AK6/AC6</f>
        <v>0.14660145921611795</v>
      </c>
      <c r="M6" s="177">
        <f t="shared" ref="M6:M7" si="8">AG6</f>
        <v>11.106</v>
      </c>
      <c r="N6" s="178">
        <f t="shared" ref="N6:N7" si="9">IF(AW6=0,AT6,"속도계이상")</f>
        <v>0.32900000000000001</v>
      </c>
      <c r="O6" s="178">
        <f t="shared" ref="O6:O7" si="10">IF(AW6=0,AU6,"속도계이상")</f>
        <v>10.976000000000001</v>
      </c>
      <c r="P6" s="179">
        <f t="shared" ref="P6:P7" si="11">AQ6/60</f>
        <v>0.42</v>
      </c>
      <c r="Q6" s="180">
        <f t="shared" ref="Q6:Q7" si="12">AN6</f>
        <v>90</v>
      </c>
      <c r="R6" s="181">
        <f t="shared" ref="R6:R7" si="13">AC6/(AH6-AI6-AJ6)</f>
        <v>25.581315002071698</v>
      </c>
      <c r="S6" s="153">
        <f t="shared" ref="S6:S7" si="14">IF(AW6=0,AL6,"속도계이상")</f>
        <v>22</v>
      </c>
      <c r="T6" s="153">
        <f t="shared" ref="T6:T7" si="15">IF(AW6=0,AM6,"속도계이상")</f>
        <v>733</v>
      </c>
      <c r="U6" t="s">
        <v>143</v>
      </c>
      <c r="V6" s="5" t="s">
        <v>306</v>
      </c>
      <c r="W6" t="s">
        <v>143</v>
      </c>
      <c r="X6" s="5" t="s">
        <v>306</v>
      </c>
      <c r="Y6" t="s">
        <v>777</v>
      </c>
      <c r="Z6" t="s">
        <v>772</v>
      </c>
      <c r="AA6" t="s">
        <v>49</v>
      </c>
      <c r="AB6">
        <v>531</v>
      </c>
      <c r="AC6" s="1">
        <v>6677.9690000000001</v>
      </c>
      <c r="AD6" s="1">
        <v>3215.076</v>
      </c>
      <c r="AE6" s="28">
        <v>2.077</v>
      </c>
      <c r="AF6">
        <v>2.1</v>
      </c>
      <c r="AG6">
        <v>11.106</v>
      </c>
      <c r="AH6">
        <v>424.567407</v>
      </c>
      <c r="AI6">
        <v>4.2246329999999999</v>
      </c>
      <c r="AJ6">
        <v>159.29407499999999</v>
      </c>
      <c r="AK6">
        <v>979</v>
      </c>
      <c r="AL6">
        <v>22</v>
      </c>
      <c r="AM6">
        <v>733</v>
      </c>
      <c r="AN6">
        <v>90</v>
      </c>
      <c r="AO6">
        <v>15.728878</v>
      </c>
      <c r="AP6">
        <v>2143</v>
      </c>
      <c r="AQ6">
        <v>25.2</v>
      </c>
      <c r="AR6">
        <v>44</v>
      </c>
      <c r="AS6">
        <v>26173</v>
      </c>
      <c r="AT6">
        <v>0.32900000000000001</v>
      </c>
      <c r="AU6">
        <v>10.976000000000001</v>
      </c>
      <c r="AV6">
        <v>56355</v>
      </c>
      <c r="AW6">
        <v>0</v>
      </c>
      <c r="AX6" s="29">
        <v>0.49</v>
      </c>
      <c r="AY6">
        <v>0.98904761904761895</v>
      </c>
      <c r="AZ6" t="s">
        <v>69</v>
      </c>
      <c r="BA6" t="s">
        <v>775</v>
      </c>
      <c r="BB6">
        <v>1</v>
      </c>
      <c r="BC6" t="s">
        <v>778</v>
      </c>
      <c r="BD6">
        <v>8</v>
      </c>
      <c r="BE6">
        <v>124207.73999999999</v>
      </c>
      <c r="BF6">
        <v>5.3764515802316351E-2</v>
      </c>
      <c r="BG6">
        <v>5.317566634352907E-2</v>
      </c>
      <c r="BH6">
        <v>452429.54799999995</v>
      </c>
      <c r="BI6">
        <v>1.4760240637510264E-2</v>
      </c>
      <c r="BJ6">
        <v>1.4598580859099436E-2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청라교통</v>
      </c>
      <c r="B7" s="154" t="str">
        <f t="shared" si="1"/>
        <v>112</v>
      </c>
      <c r="C7" s="155" t="str">
        <f t="shared" si="2"/>
        <v>70바5996</v>
      </c>
      <c r="D7" s="143" t="str">
        <f t="shared" si="3"/>
        <v>대형</v>
      </c>
      <c r="E7" s="139" t="str">
        <f t="shared" ref="E7:E37" si="16">AZ7</f>
        <v>B</v>
      </c>
      <c r="F7" s="162">
        <f t="shared" ref="F7:F37" si="17">G7/H7</f>
        <v>0.93899999999999995</v>
      </c>
      <c r="G7" s="163">
        <f t="shared" ref="G7:G37" si="18">AE7</f>
        <v>1.8779999999999999</v>
      </c>
      <c r="H7" s="164">
        <f t="shared" ref="H7:H37" si="19">AF7</f>
        <v>2</v>
      </c>
      <c r="I7" s="165">
        <f t="shared" si="4"/>
        <v>6735.0690000000004</v>
      </c>
      <c r="J7" s="166">
        <f t="shared" si="5"/>
        <v>1.5276929784101485E-2</v>
      </c>
      <c r="K7" s="166">
        <f t="shared" si="6"/>
        <v>0.36382457641577237</v>
      </c>
      <c r="L7" s="166">
        <f t="shared" si="7"/>
        <v>0.20326443574668648</v>
      </c>
      <c r="M7" s="167">
        <f t="shared" si="8"/>
        <v>12.01</v>
      </c>
      <c r="N7" s="168">
        <f t="shared" si="9"/>
        <v>7.3999999999999996E-2</v>
      </c>
      <c r="O7" s="168">
        <f t="shared" si="10"/>
        <v>12.798999999999999</v>
      </c>
      <c r="P7" s="169">
        <f t="shared" si="11"/>
        <v>4.8850000000000007</v>
      </c>
      <c r="Q7" s="170">
        <f t="shared" si="12"/>
        <v>86</v>
      </c>
      <c r="R7" s="171">
        <f t="shared" si="13"/>
        <v>25.866159416058327</v>
      </c>
      <c r="S7" s="156">
        <f t="shared" si="14"/>
        <v>5</v>
      </c>
      <c r="T7" s="156">
        <f t="shared" si="15"/>
        <v>862</v>
      </c>
      <c r="U7" t="s">
        <v>143</v>
      </c>
      <c r="V7" t="s">
        <v>306</v>
      </c>
      <c r="W7" s="4" t="s">
        <v>143</v>
      </c>
      <c r="X7" s="4" t="s">
        <v>306</v>
      </c>
      <c r="Y7" s="4" t="s">
        <v>779</v>
      </c>
      <c r="Z7" s="4" t="s">
        <v>772</v>
      </c>
      <c r="AA7" s="4" t="s">
        <v>49</v>
      </c>
      <c r="AB7" s="4">
        <v>531</v>
      </c>
      <c r="AC7" s="4">
        <v>6735.0690000000004</v>
      </c>
      <c r="AD7" s="4">
        <v>3586.5549999999998</v>
      </c>
      <c r="AE7" s="4">
        <v>1.8779999999999999</v>
      </c>
      <c r="AF7" s="4">
        <v>2</v>
      </c>
      <c r="AG7" s="4">
        <v>12.01</v>
      </c>
      <c r="AH7" s="4">
        <v>419.36240400000003</v>
      </c>
      <c r="AI7" s="4">
        <v>6.4065700000000003</v>
      </c>
      <c r="AJ7" s="4">
        <v>152.57434900000001</v>
      </c>
      <c r="AK7" s="4">
        <v>1369</v>
      </c>
      <c r="AL7" s="4">
        <v>5</v>
      </c>
      <c r="AM7" s="4">
        <v>862</v>
      </c>
      <c r="AN7" s="4">
        <v>86</v>
      </c>
      <c r="AO7" s="4">
        <v>16.060258999999999</v>
      </c>
      <c r="AP7" s="4">
        <v>4515.7</v>
      </c>
      <c r="AQ7" s="4">
        <v>293.10000000000002</v>
      </c>
      <c r="AR7" s="4">
        <v>30</v>
      </c>
      <c r="AS7" s="4">
        <v>16457</v>
      </c>
      <c r="AT7" s="4">
        <v>7.3999999999999996E-2</v>
      </c>
      <c r="AU7" s="4">
        <v>12.798999999999999</v>
      </c>
      <c r="AV7" s="4">
        <v>57111</v>
      </c>
      <c r="AW7" s="4">
        <v>0</v>
      </c>
      <c r="AX7" s="30">
        <v>0.46</v>
      </c>
      <c r="AY7">
        <v>0.93899999999999995</v>
      </c>
      <c r="AZ7" t="s">
        <v>71</v>
      </c>
      <c r="BA7" t="s">
        <v>775</v>
      </c>
      <c r="BB7">
        <v>3</v>
      </c>
      <c r="BC7" t="s">
        <v>780</v>
      </c>
      <c r="BD7">
        <v>12</v>
      </c>
      <c r="BE7">
        <v>124207.73999999999</v>
      </c>
      <c r="BF7">
        <v>5.4224229504538132E-2</v>
      </c>
      <c r="BG7">
        <v>5.0916551504761307E-2</v>
      </c>
      <c r="BH7">
        <v>452429.54799999995</v>
      </c>
      <c r="BI7">
        <v>1.4886448132693582E-2</v>
      </c>
      <c r="BJ7">
        <v>1.3978374796599273E-2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37" si="20">W8</f>
        <v>청라교통</v>
      </c>
      <c r="B8" s="151" t="str">
        <f t="shared" ref="B8:B37" si="21">V8</f>
        <v>112</v>
      </c>
      <c r="C8" s="152" t="str">
        <f t="shared" ref="C8:C37" si="22">Y8</f>
        <v>70바5997</v>
      </c>
      <c r="D8" s="126" t="str">
        <f t="shared" ref="D8:D37" si="23">Z8</f>
        <v>대형</v>
      </c>
      <c r="E8" s="122" t="str">
        <f t="shared" si="16"/>
        <v>B</v>
      </c>
      <c r="F8" s="172">
        <f t="shared" si="17"/>
        <v>0.94699999999999995</v>
      </c>
      <c r="G8" s="173">
        <f t="shared" si="18"/>
        <v>1.8939999999999999</v>
      </c>
      <c r="H8" s="174">
        <f t="shared" si="19"/>
        <v>2</v>
      </c>
      <c r="I8" s="175">
        <f t="shared" ref="I8:I37" si="24">AC8</f>
        <v>5990.8490000000002</v>
      </c>
      <c r="J8" s="176">
        <f t="shared" ref="J8:J37" si="25">AI8/AH8</f>
        <v>2.213632355443839E-2</v>
      </c>
      <c r="K8" s="176">
        <f t="shared" ref="K8:K37" si="26">AJ8/AH8</f>
        <v>0.38036920927954138</v>
      </c>
      <c r="L8" s="176">
        <f t="shared" ref="L8:L37" si="27">AK8/AC8</f>
        <v>0.19129175180345889</v>
      </c>
      <c r="M8" s="177">
        <f t="shared" ref="M8:M37" si="28">AG8</f>
        <v>15.781000000000001</v>
      </c>
      <c r="N8" s="178">
        <f t="shared" ref="N8:N37" si="29">IF(AW8=0,AT8,"속도계이상")</f>
        <v>0</v>
      </c>
      <c r="O8" s="178">
        <f t="shared" ref="O8:O37" si="30">IF(AW8=0,AU8,"속도계이상")</f>
        <v>12.619</v>
      </c>
      <c r="P8" s="179">
        <f t="shared" ref="P8:P37" si="31">AQ8/60</f>
        <v>0</v>
      </c>
      <c r="Q8" s="180">
        <f t="shared" ref="Q8:Q37" si="32">AN8</f>
        <v>83</v>
      </c>
      <c r="R8" s="181">
        <f t="shared" ref="R8:R37" si="33">AC8/(AH8-AI8-AJ8)</f>
        <v>25.231642933780105</v>
      </c>
      <c r="S8" s="153">
        <f t="shared" ref="S8:S37" si="34">IF(AW8=0,AL8,"속도계이상")</f>
        <v>0</v>
      </c>
      <c r="T8" s="153">
        <f t="shared" ref="T8:T37" si="35">IF(AW8=0,AM8,"속도계이상")</f>
        <v>756</v>
      </c>
      <c r="U8" t="s">
        <v>143</v>
      </c>
      <c r="V8" s="5" t="s">
        <v>306</v>
      </c>
      <c r="W8" t="s">
        <v>143</v>
      </c>
      <c r="X8" s="5" t="s">
        <v>306</v>
      </c>
      <c r="Y8" t="s">
        <v>781</v>
      </c>
      <c r="Z8" t="s">
        <v>772</v>
      </c>
      <c r="AA8" t="s">
        <v>49</v>
      </c>
      <c r="AB8">
        <v>531</v>
      </c>
      <c r="AC8" s="1">
        <v>5990.8490000000002</v>
      </c>
      <c r="AD8" s="1">
        <v>3163.0459999999998</v>
      </c>
      <c r="AE8" s="28">
        <v>1.8939999999999999</v>
      </c>
      <c r="AF8">
        <v>2</v>
      </c>
      <c r="AG8">
        <v>15.781000000000001</v>
      </c>
      <c r="AH8">
        <v>397.382699</v>
      </c>
      <c r="AI8">
        <v>8.7965920000000004</v>
      </c>
      <c r="AJ8">
        <v>151.152143</v>
      </c>
      <c r="AK8">
        <v>1146</v>
      </c>
      <c r="AL8">
        <v>0</v>
      </c>
      <c r="AM8">
        <v>756</v>
      </c>
      <c r="AN8">
        <v>83</v>
      </c>
      <c r="AO8">
        <v>15.075767000000001</v>
      </c>
      <c r="AP8">
        <v>5285.9</v>
      </c>
      <c r="AQ8">
        <v>0</v>
      </c>
      <c r="AR8">
        <v>80</v>
      </c>
      <c r="AS8">
        <v>64510</v>
      </c>
      <c r="AT8">
        <v>0</v>
      </c>
      <c r="AU8">
        <v>12.619</v>
      </c>
      <c r="AV8">
        <v>52663</v>
      </c>
      <c r="AW8">
        <v>0</v>
      </c>
      <c r="AX8" s="29">
        <v>0.56999999999999995</v>
      </c>
      <c r="AY8">
        <v>0.94699999999999995</v>
      </c>
      <c r="AZ8" t="s">
        <v>71</v>
      </c>
      <c r="BA8" t="s">
        <v>775</v>
      </c>
      <c r="BB8">
        <v>2</v>
      </c>
      <c r="BC8" t="s">
        <v>782</v>
      </c>
      <c r="BD8">
        <v>12</v>
      </c>
      <c r="BE8">
        <v>124207.73999999999</v>
      </c>
      <c r="BF8">
        <v>4.8232493401779958E-2</v>
      </c>
      <c r="BG8">
        <v>4.5676171251485619E-2</v>
      </c>
      <c r="BH8">
        <v>452429.54799999995</v>
      </c>
      <c r="BI8">
        <v>1.3241506940656319E-2</v>
      </c>
      <c r="BJ8">
        <v>1.2539707072801533E-2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청라교통</v>
      </c>
      <c r="B9" s="154" t="str">
        <f t="shared" si="21"/>
        <v>112</v>
      </c>
      <c r="C9" s="155" t="str">
        <f t="shared" si="22"/>
        <v>70바6013</v>
      </c>
      <c r="D9" s="143" t="str">
        <f t="shared" si="23"/>
        <v>대형</v>
      </c>
      <c r="E9" s="139" t="str">
        <f t="shared" si="16"/>
        <v>S</v>
      </c>
      <c r="F9" s="162">
        <f t="shared" si="17"/>
        <v>1.0968421052631581</v>
      </c>
      <c r="G9" s="163">
        <f t="shared" si="18"/>
        <v>2.0840000000000001</v>
      </c>
      <c r="H9" s="164">
        <f t="shared" si="19"/>
        <v>1.9</v>
      </c>
      <c r="I9" s="165">
        <f t="shared" si="24"/>
        <v>6645.4080000000004</v>
      </c>
      <c r="J9" s="166">
        <f t="shared" si="25"/>
        <v>3.1599098016722345E-2</v>
      </c>
      <c r="K9" s="166">
        <f t="shared" si="26"/>
        <v>0.35811026678937785</v>
      </c>
      <c r="L9" s="166">
        <f t="shared" si="27"/>
        <v>0.15830480235374561</v>
      </c>
      <c r="M9" s="167">
        <f t="shared" si="28"/>
        <v>12.246</v>
      </c>
      <c r="N9" s="168">
        <f t="shared" si="29"/>
        <v>0.16600000000000001</v>
      </c>
      <c r="O9" s="168">
        <f t="shared" si="30"/>
        <v>25.657</v>
      </c>
      <c r="P9" s="169">
        <f t="shared" si="31"/>
        <v>0</v>
      </c>
      <c r="Q9" s="170">
        <f t="shared" si="32"/>
        <v>79</v>
      </c>
      <c r="R9" s="171">
        <f t="shared" si="33"/>
        <v>26.211918550617945</v>
      </c>
      <c r="S9" s="156">
        <f t="shared" si="34"/>
        <v>11</v>
      </c>
      <c r="T9" s="156">
        <f t="shared" si="35"/>
        <v>1705</v>
      </c>
      <c r="U9" t="s">
        <v>143</v>
      </c>
      <c r="V9" s="5" t="s">
        <v>306</v>
      </c>
      <c r="W9" t="s">
        <v>143</v>
      </c>
      <c r="X9" s="5" t="s">
        <v>306</v>
      </c>
      <c r="Y9" t="s">
        <v>783</v>
      </c>
      <c r="Z9" t="s">
        <v>772</v>
      </c>
      <c r="AA9" t="s">
        <v>49</v>
      </c>
      <c r="AB9">
        <v>531</v>
      </c>
      <c r="AC9" s="1">
        <v>6645.4080000000004</v>
      </c>
      <c r="AD9" s="1">
        <v>3189.0459999999998</v>
      </c>
      <c r="AE9" s="28">
        <v>2.0840000000000001</v>
      </c>
      <c r="AF9">
        <v>1.9</v>
      </c>
      <c r="AG9">
        <v>12.246</v>
      </c>
      <c r="AH9">
        <v>415.41878800000001</v>
      </c>
      <c r="AI9">
        <v>13.126859</v>
      </c>
      <c r="AJ9">
        <v>148.76573300000001</v>
      </c>
      <c r="AK9">
        <v>1052</v>
      </c>
      <c r="AL9">
        <v>11</v>
      </c>
      <c r="AM9">
        <v>1705</v>
      </c>
      <c r="AN9">
        <v>79</v>
      </c>
      <c r="AO9">
        <v>15.996888</v>
      </c>
      <c r="AP9">
        <v>3035.3</v>
      </c>
      <c r="AQ9">
        <v>0</v>
      </c>
      <c r="AR9">
        <v>25</v>
      </c>
      <c r="AS9">
        <v>18443</v>
      </c>
      <c r="AT9">
        <v>0.16600000000000001</v>
      </c>
      <c r="AU9">
        <v>25.657</v>
      </c>
      <c r="AV9">
        <v>58497</v>
      </c>
      <c r="AW9">
        <v>0</v>
      </c>
      <c r="AX9" s="29">
        <v>0.51</v>
      </c>
      <c r="AY9">
        <v>1.0968421052631581</v>
      </c>
      <c r="AZ9" t="s">
        <v>74</v>
      </c>
      <c r="BA9" t="s">
        <v>775</v>
      </c>
      <c r="BB9">
        <v>3</v>
      </c>
      <c r="BC9" t="s">
        <v>784</v>
      </c>
      <c r="BD9">
        <v>11</v>
      </c>
      <c r="BE9">
        <v>124207.73999999999</v>
      </c>
      <c r="BF9">
        <v>5.3502366277657101E-2</v>
      </c>
      <c r="BG9">
        <v>5.8683648064546005E-2</v>
      </c>
      <c r="BH9">
        <v>452429.54799999995</v>
      </c>
      <c r="BI9">
        <v>1.4688271421211421E-2</v>
      </c>
      <c r="BJ9">
        <v>1.6110714548318212E-2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청라교통</v>
      </c>
      <c r="B10" s="151" t="str">
        <f t="shared" si="21"/>
        <v>112</v>
      </c>
      <c r="C10" s="152" t="str">
        <f t="shared" si="22"/>
        <v>70바6014</v>
      </c>
      <c r="D10" s="126" t="str">
        <f t="shared" si="23"/>
        <v>대형</v>
      </c>
      <c r="E10" s="122" t="str">
        <f t="shared" si="16"/>
        <v>C</v>
      </c>
      <c r="F10" s="172">
        <f t="shared" si="17"/>
        <v>0.87095238095238092</v>
      </c>
      <c r="G10" s="173">
        <f t="shared" si="18"/>
        <v>1.829</v>
      </c>
      <c r="H10" s="174">
        <f t="shared" si="19"/>
        <v>2.1</v>
      </c>
      <c r="I10" s="175">
        <f t="shared" si="24"/>
        <v>5455.8429999999998</v>
      </c>
      <c r="J10" s="176">
        <f t="shared" si="25"/>
        <v>2.7575709540013718E-2</v>
      </c>
      <c r="K10" s="176">
        <f t="shared" si="26"/>
        <v>0.35102386603951297</v>
      </c>
      <c r="L10" s="176">
        <f t="shared" si="27"/>
        <v>0.13801716801601513</v>
      </c>
      <c r="M10" s="177">
        <f t="shared" si="28"/>
        <v>11.999000000000001</v>
      </c>
      <c r="N10" s="178">
        <f t="shared" si="29"/>
        <v>1.7999999999999999E-2</v>
      </c>
      <c r="O10" s="178">
        <f t="shared" si="30"/>
        <v>9.9339999999999993</v>
      </c>
      <c r="P10" s="179">
        <f t="shared" si="31"/>
        <v>153.86666666666667</v>
      </c>
      <c r="Q10" s="180">
        <f t="shared" si="32"/>
        <v>93</v>
      </c>
      <c r="R10" s="181">
        <f t="shared" si="33"/>
        <v>30.475917319250005</v>
      </c>
      <c r="S10" s="153">
        <f t="shared" si="34"/>
        <v>1</v>
      </c>
      <c r="T10" s="153">
        <f t="shared" si="35"/>
        <v>542</v>
      </c>
      <c r="U10" t="s">
        <v>143</v>
      </c>
      <c r="V10" t="s">
        <v>306</v>
      </c>
      <c r="W10" s="4" t="s">
        <v>143</v>
      </c>
      <c r="X10" s="4" t="s">
        <v>306</v>
      </c>
      <c r="Y10" s="4" t="s">
        <v>785</v>
      </c>
      <c r="Z10" s="4" t="s">
        <v>772</v>
      </c>
      <c r="AA10" s="4" t="s">
        <v>49</v>
      </c>
      <c r="AB10" s="4">
        <v>531</v>
      </c>
      <c r="AC10" s="4">
        <v>5455.8429999999998</v>
      </c>
      <c r="AD10" s="4">
        <v>2983.5059999999999</v>
      </c>
      <c r="AE10" s="4">
        <v>1.829</v>
      </c>
      <c r="AF10" s="4">
        <v>2.1</v>
      </c>
      <c r="AG10" s="4">
        <v>11.999000000000001</v>
      </c>
      <c r="AH10" s="4">
        <v>288.093548</v>
      </c>
      <c r="AI10" s="4">
        <v>7.9443840000000003</v>
      </c>
      <c r="AJ10" s="4">
        <v>101.12771100000001</v>
      </c>
      <c r="AK10" s="4">
        <v>753</v>
      </c>
      <c r="AL10" s="4">
        <v>1</v>
      </c>
      <c r="AM10" s="4">
        <v>542</v>
      </c>
      <c r="AN10" s="4">
        <v>93</v>
      </c>
      <c r="AO10" s="4">
        <v>18.937747000000002</v>
      </c>
      <c r="AP10" s="4">
        <v>19540.5</v>
      </c>
      <c r="AQ10" s="4">
        <v>9232</v>
      </c>
      <c r="AR10" s="4">
        <v>40</v>
      </c>
      <c r="AS10" s="4">
        <v>20023</v>
      </c>
      <c r="AT10" s="4">
        <v>1.7999999999999999E-2</v>
      </c>
      <c r="AU10" s="4">
        <v>9.9339999999999993</v>
      </c>
      <c r="AV10" s="4">
        <v>49039</v>
      </c>
      <c r="AW10" s="4">
        <v>0</v>
      </c>
      <c r="AX10" s="30">
        <v>0.38</v>
      </c>
      <c r="AY10">
        <v>0.87095238095238092</v>
      </c>
      <c r="AZ10" t="s">
        <v>72</v>
      </c>
      <c r="BA10" t="s">
        <v>775</v>
      </c>
      <c r="BB10">
        <v>1</v>
      </c>
      <c r="BC10" t="s">
        <v>786</v>
      </c>
      <c r="BD10">
        <v>12</v>
      </c>
      <c r="BE10">
        <v>124207.73999999999</v>
      </c>
      <c r="BF10">
        <v>4.3925145083551158E-2</v>
      </c>
      <c r="BG10">
        <v>3.8256709694197651E-2</v>
      </c>
      <c r="BH10">
        <v>452429.54799999995</v>
      </c>
      <c r="BI10">
        <v>1.2058989126855173E-2</v>
      </c>
      <c r="BJ10">
        <v>1.0502805291913386E-2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청라교통</v>
      </c>
      <c r="B11" s="154" t="str">
        <f t="shared" si="21"/>
        <v>112</v>
      </c>
      <c r="C11" s="155" t="str">
        <f t="shared" si="22"/>
        <v>70바6015</v>
      </c>
      <c r="D11" s="143" t="str">
        <f t="shared" si="23"/>
        <v>대형</v>
      </c>
      <c r="E11" s="139" t="str">
        <f t="shared" si="16"/>
        <v>B</v>
      </c>
      <c r="F11" s="162">
        <f t="shared" si="17"/>
        <v>0.94904761904761903</v>
      </c>
      <c r="G11" s="163">
        <f t="shared" si="18"/>
        <v>1.9930000000000001</v>
      </c>
      <c r="H11" s="164">
        <f t="shared" si="19"/>
        <v>2.1</v>
      </c>
      <c r="I11" s="165">
        <f t="shared" si="24"/>
        <v>6962.8990000000003</v>
      </c>
      <c r="J11" s="166">
        <f t="shared" si="25"/>
        <v>2.9333136538531097E-2</v>
      </c>
      <c r="K11" s="166">
        <f t="shared" si="26"/>
        <v>0.38553641529240773</v>
      </c>
      <c r="L11" s="166">
        <f t="shared" si="27"/>
        <v>0.19173048467312248</v>
      </c>
      <c r="M11" s="167">
        <f t="shared" si="28"/>
        <v>12.641</v>
      </c>
      <c r="N11" s="168">
        <f t="shared" si="29"/>
        <v>0.23</v>
      </c>
      <c r="O11" s="168">
        <f t="shared" si="30"/>
        <v>31.437999999999999</v>
      </c>
      <c r="P11" s="169">
        <f t="shared" si="31"/>
        <v>0</v>
      </c>
      <c r="Q11" s="170">
        <f t="shared" si="32"/>
        <v>79</v>
      </c>
      <c r="R11" s="171">
        <f t="shared" si="33"/>
        <v>26.093521504467173</v>
      </c>
      <c r="S11" s="156">
        <f t="shared" si="34"/>
        <v>16</v>
      </c>
      <c r="T11" s="156">
        <f t="shared" si="35"/>
        <v>2189</v>
      </c>
      <c r="U11" t="s">
        <v>143</v>
      </c>
      <c r="V11" s="5" t="s">
        <v>306</v>
      </c>
      <c r="W11" t="s">
        <v>143</v>
      </c>
      <c r="X11" s="5" t="s">
        <v>306</v>
      </c>
      <c r="Y11" t="s">
        <v>787</v>
      </c>
      <c r="Z11" t="s">
        <v>772</v>
      </c>
      <c r="AA11" t="s">
        <v>49</v>
      </c>
      <c r="AB11">
        <v>531</v>
      </c>
      <c r="AC11" s="1">
        <v>6962.8990000000003</v>
      </c>
      <c r="AD11" s="1">
        <v>3494.232</v>
      </c>
      <c r="AE11" s="28">
        <v>1.9930000000000001</v>
      </c>
      <c r="AF11">
        <v>2.1</v>
      </c>
      <c r="AG11">
        <v>12.641</v>
      </c>
      <c r="AH11">
        <v>456.041855</v>
      </c>
      <c r="AI11">
        <v>13.377138</v>
      </c>
      <c r="AJ11">
        <v>175.820742</v>
      </c>
      <c r="AK11">
        <v>1335</v>
      </c>
      <c r="AL11">
        <v>16</v>
      </c>
      <c r="AM11">
        <v>2189</v>
      </c>
      <c r="AN11">
        <v>79</v>
      </c>
      <c r="AO11">
        <v>15.268113</v>
      </c>
      <c r="AP11">
        <v>6384.2</v>
      </c>
      <c r="AQ11">
        <v>0</v>
      </c>
      <c r="AR11">
        <v>84</v>
      </c>
      <c r="AS11">
        <v>63187</v>
      </c>
      <c r="AT11">
        <v>0.23</v>
      </c>
      <c r="AU11">
        <v>31.437999999999999</v>
      </c>
      <c r="AV11">
        <v>61728</v>
      </c>
      <c r="AW11">
        <v>0</v>
      </c>
      <c r="AX11" s="29">
        <v>0.5</v>
      </c>
      <c r="AY11">
        <v>0.94904761904761903</v>
      </c>
      <c r="AZ11" t="s">
        <v>71</v>
      </c>
      <c r="BA11" t="s">
        <v>775</v>
      </c>
      <c r="BB11">
        <v>1</v>
      </c>
      <c r="BC11" t="s">
        <v>788</v>
      </c>
      <c r="BD11">
        <v>12</v>
      </c>
      <c r="BE11">
        <v>124207.73999999999</v>
      </c>
      <c r="BF11">
        <v>5.6058495227431081E-2</v>
      </c>
      <c r="BG11">
        <v>5.320218142298578E-2</v>
      </c>
      <c r="BH11">
        <v>452429.54799999995</v>
      </c>
      <c r="BI11">
        <v>1.5390018248763897E-2</v>
      </c>
      <c r="BJ11">
        <v>1.4605860176088784E-2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청라교통</v>
      </c>
      <c r="B12" s="151" t="str">
        <f t="shared" si="21"/>
        <v>112</v>
      </c>
      <c r="C12" s="152" t="str">
        <f t="shared" si="22"/>
        <v>70바6032</v>
      </c>
      <c r="D12" s="126" t="str">
        <f t="shared" si="23"/>
        <v>대형</v>
      </c>
      <c r="E12" s="122" t="str">
        <f t="shared" si="16"/>
        <v>S</v>
      </c>
      <c r="F12" s="172">
        <f t="shared" si="17"/>
        <v>1.0509999999999999</v>
      </c>
      <c r="G12" s="173">
        <f t="shared" si="18"/>
        <v>2.1019999999999999</v>
      </c>
      <c r="H12" s="174">
        <f t="shared" si="19"/>
        <v>2</v>
      </c>
      <c r="I12" s="175">
        <f t="shared" si="24"/>
        <v>7011.3779999999997</v>
      </c>
      <c r="J12" s="176">
        <f t="shared" si="25"/>
        <v>2.8676096003651928E-2</v>
      </c>
      <c r="K12" s="176">
        <f t="shared" si="26"/>
        <v>0.36155866374702483</v>
      </c>
      <c r="L12" s="176">
        <f t="shared" si="27"/>
        <v>0.24802542381825657</v>
      </c>
      <c r="M12" s="177">
        <f t="shared" si="28"/>
        <v>11.095000000000001</v>
      </c>
      <c r="N12" s="178">
        <f t="shared" si="29"/>
        <v>0.24199999999999999</v>
      </c>
      <c r="O12" s="178">
        <f t="shared" si="30"/>
        <v>10.269</v>
      </c>
      <c r="P12" s="179">
        <f t="shared" si="31"/>
        <v>1.2183333333333333</v>
      </c>
      <c r="Q12" s="180">
        <f t="shared" si="32"/>
        <v>90</v>
      </c>
      <c r="R12" s="181">
        <f t="shared" si="33"/>
        <v>25.872233422668842</v>
      </c>
      <c r="S12" s="153">
        <f t="shared" si="34"/>
        <v>17</v>
      </c>
      <c r="T12" s="153">
        <f t="shared" si="35"/>
        <v>720</v>
      </c>
      <c r="U12" t="s">
        <v>143</v>
      </c>
      <c r="V12" s="5" t="s">
        <v>306</v>
      </c>
      <c r="W12" t="s">
        <v>143</v>
      </c>
      <c r="X12" s="5" t="s">
        <v>306</v>
      </c>
      <c r="Y12" t="s">
        <v>789</v>
      </c>
      <c r="Z12" t="s">
        <v>772</v>
      </c>
      <c r="AA12" t="s">
        <v>49</v>
      </c>
      <c r="AB12">
        <v>531</v>
      </c>
      <c r="AC12" s="1">
        <v>7011.3779999999997</v>
      </c>
      <c r="AD12" s="1">
        <v>3335.7930000000001</v>
      </c>
      <c r="AE12" s="28">
        <v>2.1019999999999999</v>
      </c>
      <c r="AF12">
        <v>2</v>
      </c>
      <c r="AG12">
        <v>11.095000000000001</v>
      </c>
      <c r="AH12">
        <v>444.43351000000001</v>
      </c>
      <c r="AI12">
        <v>12.744617999999999</v>
      </c>
      <c r="AJ12">
        <v>160.68878599999999</v>
      </c>
      <c r="AK12">
        <v>1739</v>
      </c>
      <c r="AL12">
        <v>17</v>
      </c>
      <c r="AM12">
        <v>720</v>
      </c>
      <c r="AN12">
        <v>90</v>
      </c>
      <c r="AO12">
        <v>15.775988</v>
      </c>
      <c r="AP12">
        <v>4518.3</v>
      </c>
      <c r="AQ12">
        <v>73.099999999999994</v>
      </c>
      <c r="AR12">
        <v>35</v>
      </c>
      <c r="AS12">
        <v>29463</v>
      </c>
      <c r="AT12">
        <v>0.24199999999999999</v>
      </c>
      <c r="AU12">
        <v>10.269</v>
      </c>
      <c r="AV12">
        <v>62336</v>
      </c>
      <c r="AW12">
        <v>0</v>
      </c>
      <c r="AX12" s="29">
        <v>0.49</v>
      </c>
      <c r="AY12" s="2">
        <v>1.0509999999999999</v>
      </c>
      <c r="AZ12" s="2" t="s">
        <v>74</v>
      </c>
      <c r="BA12" s="2" t="s">
        <v>775</v>
      </c>
      <c r="BB12" s="2">
        <v>5</v>
      </c>
      <c r="BC12" s="2" t="s">
        <v>790</v>
      </c>
      <c r="BD12" s="2">
        <v>10</v>
      </c>
      <c r="BE12" s="2">
        <v>124207.73999999999</v>
      </c>
      <c r="BF12" s="2">
        <v>5.6448801016748235E-2</v>
      </c>
      <c r="BG12" s="2">
        <v>5.9327689868602394E-2</v>
      </c>
      <c r="BH12" s="2">
        <v>452429.54799999995</v>
      </c>
      <c r="BI12" s="2">
        <v>1.5497170843492301E-2</v>
      </c>
      <c r="BJ12" s="2">
        <v>1.6287526556510407E-2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청라교통</v>
      </c>
      <c r="B13" s="154" t="str">
        <f t="shared" si="21"/>
        <v>112</v>
      </c>
      <c r="C13" s="155" t="str">
        <f t="shared" si="22"/>
        <v>70바6056</v>
      </c>
      <c r="D13" s="143" t="str">
        <f t="shared" si="23"/>
        <v>대형</v>
      </c>
      <c r="E13" s="139" t="str">
        <f t="shared" si="16"/>
        <v>B</v>
      </c>
      <c r="F13" s="162">
        <f t="shared" si="17"/>
        <v>0.90380952380952373</v>
      </c>
      <c r="G13" s="163">
        <f t="shared" si="18"/>
        <v>1.8979999999999999</v>
      </c>
      <c r="H13" s="164">
        <f t="shared" si="19"/>
        <v>2.1</v>
      </c>
      <c r="I13" s="165">
        <f t="shared" si="24"/>
        <v>6214.1080000000002</v>
      </c>
      <c r="J13" s="166">
        <f t="shared" si="25"/>
        <v>2.7805905437216116E-2</v>
      </c>
      <c r="K13" s="166">
        <f t="shared" si="26"/>
        <v>0.40990563501278049</v>
      </c>
      <c r="L13" s="166">
        <f t="shared" si="27"/>
        <v>0.18763754991062273</v>
      </c>
      <c r="M13" s="167">
        <f t="shared" si="28"/>
        <v>12.305</v>
      </c>
      <c r="N13" s="168">
        <f t="shared" si="29"/>
        <v>0.82099999999999995</v>
      </c>
      <c r="O13" s="168">
        <f t="shared" si="30"/>
        <v>23.044</v>
      </c>
      <c r="P13" s="169">
        <f t="shared" si="31"/>
        <v>0</v>
      </c>
      <c r="Q13" s="170">
        <f t="shared" si="32"/>
        <v>81</v>
      </c>
      <c r="R13" s="171">
        <f t="shared" si="33"/>
        <v>26.546460821906866</v>
      </c>
      <c r="S13" s="156">
        <f t="shared" si="34"/>
        <v>51</v>
      </c>
      <c r="T13" s="156">
        <f t="shared" si="35"/>
        <v>1432</v>
      </c>
      <c r="U13" t="s">
        <v>143</v>
      </c>
      <c r="V13" t="s">
        <v>306</v>
      </c>
      <c r="W13" s="4" t="s">
        <v>143</v>
      </c>
      <c r="X13" s="4" t="s">
        <v>306</v>
      </c>
      <c r="Y13" s="4" t="s">
        <v>791</v>
      </c>
      <c r="Z13" s="4" t="s">
        <v>772</v>
      </c>
      <c r="AA13" s="4" t="s">
        <v>49</v>
      </c>
      <c r="AB13" s="4">
        <v>531</v>
      </c>
      <c r="AC13" s="4">
        <v>6214.1080000000002</v>
      </c>
      <c r="AD13" s="4">
        <v>3274.0549999999998</v>
      </c>
      <c r="AE13" s="4">
        <v>1.8979999999999999</v>
      </c>
      <c r="AF13" s="4">
        <v>2.1</v>
      </c>
      <c r="AG13" s="4">
        <v>12.305</v>
      </c>
      <c r="AH13" s="4">
        <v>416.30631399999999</v>
      </c>
      <c r="AI13" s="4">
        <v>11.575773999999999</v>
      </c>
      <c r="AJ13" s="4">
        <v>170.64630399999999</v>
      </c>
      <c r="AK13" s="4">
        <v>1166</v>
      </c>
      <c r="AL13" s="4">
        <v>51</v>
      </c>
      <c r="AM13" s="4">
        <v>1432</v>
      </c>
      <c r="AN13" s="4">
        <v>81</v>
      </c>
      <c r="AO13" s="4">
        <v>14.926767999999999</v>
      </c>
      <c r="AP13" s="4">
        <v>6406.4</v>
      </c>
      <c r="AQ13" s="4">
        <v>0</v>
      </c>
      <c r="AR13" s="4">
        <v>94</v>
      </c>
      <c r="AS13" s="4">
        <v>99593</v>
      </c>
      <c r="AT13" s="4">
        <v>0.82099999999999995</v>
      </c>
      <c r="AU13" s="4">
        <v>23.044</v>
      </c>
      <c r="AV13" s="4">
        <v>55516</v>
      </c>
      <c r="AW13" s="4">
        <v>0</v>
      </c>
      <c r="AX13" s="30">
        <v>0.46</v>
      </c>
      <c r="AY13">
        <v>0.90380952380952373</v>
      </c>
      <c r="AZ13" t="s">
        <v>71</v>
      </c>
      <c r="BA13" t="s">
        <v>775</v>
      </c>
      <c r="BB13">
        <v>4</v>
      </c>
      <c r="BC13" t="s">
        <v>792</v>
      </c>
      <c r="BD13">
        <v>9</v>
      </c>
      <c r="BE13">
        <v>124207.73999999999</v>
      </c>
      <c r="BF13">
        <v>5.0029957875410987E-2</v>
      </c>
      <c r="BG13">
        <v>4.5217552403585735E-2</v>
      </c>
      <c r="BH13">
        <v>452429.54799999995</v>
      </c>
      <c r="BI13">
        <v>1.373497382624532E-2</v>
      </c>
      <c r="BJ13">
        <v>1.2413800153435054E-2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청라교통</v>
      </c>
      <c r="B14" s="151" t="str">
        <f t="shared" si="21"/>
        <v>112</v>
      </c>
      <c r="C14" s="152" t="str">
        <f t="shared" si="22"/>
        <v>70바6062</v>
      </c>
      <c r="D14" s="126" t="str">
        <f t="shared" si="23"/>
        <v>대형</v>
      </c>
      <c r="E14" s="122" t="str">
        <f t="shared" si="16"/>
        <v>S</v>
      </c>
      <c r="F14" s="172">
        <f t="shared" si="17"/>
        <v>1.0589473684210526</v>
      </c>
      <c r="G14" s="173">
        <f t="shared" si="18"/>
        <v>2.012</v>
      </c>
      <c r="H14" s="174">
        <f t="shared" si="19"/>
        <v>1.9</v>
      </c>
      <c r="I14" s="175">
        <f t="shared" si="24"/>
        <v>6034.6660000000002</v>
      </c>
      <c r="J14" s="176">
        <f t="shared" si="25"/>
        <v>5.3610481830949318E-2</v>
      </c>
      <c r="K14" s="176">
        <f t="shared" si="26"/>
        <v>0.39149946740425934</v>
      </c>
      <c r="L14" s="176">
        <f t="shared" si="27"/>
        <v>0.13173885679837127</v>
      </c>
      <c r="M14" s="177">
        <f t="shared" si="28"/>
        <v>12.784000000000001</v>
      </c>
      <c r="N14" s="178">
        <f t="shared" si="29"/>
        <v>0.11600000000000001</v>
      </c>
      <c r="O14" s="178">
        <f t="shared" si="30"/>
        <v>30.573</v>
      </c>
      <c r="P14" s="179">
        <f t="shared" si="31"/>
        <v>0.14833333333333334</v>
      </c>
      <c r="Q14" s="180">
        <f t="shared" si="32"/>
        <v>82</v>
      </c>
      <c r="R14" s="181">
        <f t="shared" si="33"/>
        <v>26.016249998140818</v>
      </c>
      <c r="S14" s="153">
        <f t="shared" si="34"/>
        <v>7</v>
      </c>
      <c r="T14" s="153">
        <f t="shared" si="35"/>
        <v>1845</v>
      </c>
      <c r="U14" t="s">
        <v>143</v>
      </c>
      <c r="V14" s="5" t="s">
        <v>306</v>
      </c>
      <c r="W14" t="s">
        <v>143</v>
      </c>
      <c r="X14" s="5" t="s">
        <v>306</v>
      </c>
      <c r="Y14" t="s">
        <v>793</v>
      </c>
      <c r="Z14" t="s">
        <v>772</v>
      </c>
      <c r="AA14" t="s">
        <v>49</v>
      </c>
      <c r="AB14">
        <v>531</v>
      </c>
      <c r="AC14" s="1">
        <v>6034.6660000000002</v>
      </c>
      <c r="AD14" s="1">
        <v>2998.9209999999998</v>
      </c>
      <c r="AE14" s="28">
        <v>2.012</v>
      </c>
      <c r="AF14">
        <v>1.9</v>
      </c>
      <c r="AG14">
        <v>12.784000000000001</v>
      </c>
      <c r="AH14">
        <v>418.02437200000003</v>
      </c>
      <c r="AI14">
        <v>22.410488000000001</v>
      </c>
      <c r="AJ14">
        <v>163.656319</v>
      </c>
      <c r="AK14">
        <v>795</v>
      </c>
      <c r="AL14">
        <v>7</v>
      </c>
      <c r="AM14">
        <v>1845</v>
      </c>
      <c r="AN14">
        <v>82</v>
      </c>
      <c r="AO14">
        <v>14.436158000000001</v>
      </c>
      <c r="AP14">
        <v>5259.6</v>
      </c>
      <c r="AQ14">
        <v>8.9</v>
      </c>
      <c r="AR14">
        <v>94</v>
      </c>
      <c r="AS14">
        <v>92604</v>
      </c>
      <c r="AT14">
        <v>0.11600000000000001</v>
      </c>
      <c r="AU14">
        <v>30.573</v>
      </c>
      <c r="AV14">
        <v>52831</v>
      </c>
      <c r="AW14">
        <v>0</v>
      </c>
      <c r="AX14" s="29">
        <v>0.51</v>
      </c>
      <c r="AY14">
        <v>1.0589473684210526</v>
      </c>
      <c r="AZ14" t="s">
        <v>74</v>
      </c>
      <c r="BA14" t="s">
        <v>775</v>
      </c>
      <c r="BB14">
        <v>4</v>
      </c>
      <c r="BC14" t="s">
        <v>794</v>
      </c>
      <c r="BD14">
        <v>6</v>
      </c>
      <c r="BE14">
        <v>124207.73999999999</v>
      </c>
      <c r="BF14">
        <v>4.8585265298281735E-2</v>
      </c>
      <c r="BG14">
        <v>5.1449238831654136E-2</v>
      </c>
      <c r="BH14">
        <v>452429.54799999995</v>
      </c>
      <c r="BI14">
        <v>1.3338355168615116E-2</v>
      </c>
      <c r="BJ14">
        <v>1.4124616104870324E-2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청라교통</v>
      </c>
      <c r="B15" s="154" t="str">
        <f t="shared" si="21"/>
        <v>112</v>
      </c>
      <c r="C15" s="155" t="str">
        <f t="shared" si="22"/>
        <v>70바6063</v>
      </c>
      <c r="D15" s="143" t="str">
        <f t="shared" si="23"/>
        <v>대형</v>
      </c>
      <c r="E15" s="139" t="str">
        <f t="shared" si="16"/>
        <v>S</v>
      </c>
      <c r="F15" s="162">
        <f t="shared" si="17"/>
        <v>1.0321052631578949</v>
      </c>
      <c r="G15" s="163">
        <f t="shared" si="18"/>
        <v>1.9610000000000001</v>
      </c>
      <c r="H15" s="164">
        <f t="shared" si="19"/>
        <v>1.9</v>
      </c>
      <c r="I15" s="165">
        <f t="shared" si="24"/>
        <v>5839.2860000000001</v>
      </c>
      <c r="J15" s="166">
        <f t="shared" si="25"/>
        <v>2.2913023091324893E-2</v>
      </c>
      <c r="K15" s="166">
        <f t="shared" si="26"/>
        <v>0.43136068382935205</v>
      </c>
      <c r="L15" s="166">
        <f t="shared" si="27"/>
        <v>0.14042812768547389</v>
      </c>
      <c r="M15" s="167">
        <f t="shared" si="28"/>
        <v>11.803000000000001</v>
      </c>
      <c r="N15" s="168">
        <f t="shared" si="29"/>
        <v>0.82199999999999995</v>
      </c>
      <c r="O15" s="168">
        <f t="shared" si="30"/>
        <v>28.975999999999999</v>
      </c>
      <c r="P15" s="169">
        <f t="shared" si="31"/>
        <v>0</v>
      </c>
      <c r="Q15" s="170">
        <f t="shared" si="32"/>
        <v>82</v>
      </c>
      <c r="R15" s="171">
        <f t="shared" si="33"/>
        <v>26.724108313295385</v>
      </c>
      <c r="S15" s="156">
        <f t="shared" si="34"/>
        <v>48</v>
      </c>
      <c r="T15" s="156">
        <f t="shared" si="35"/>
        <v>1692</v>
      </c>
      <c r="U15" t="s">
        <v>143</v>
      </c>
      <c r="V15" s="5" t="s">
        <v>306</v>
      </c>
      <c r="W15" t="s">
        <v>143</v>
      </c>
      <c r="X15" s="5" t="s">
        <v>306</v>
      </c>
      <c r="Y15" t="s">
        <v>795</v>
      </c>
      <c r="Z15" t="s">
        <v>772</v>
      </c>
      <c r="AA15" t="s">
        <v>49</v>
      </c>
      <c r="AB15">
        <v>531</v>
      </c>
      <c r="AC15" s="1">
        <v>5839.2860000000001</v>
      </c>
      <c r="AD15" s="1">
        <v>2977.145</v>
      </c>
      <c r="AE15" s="28">
        <v>1.9610000000000001</v>
      </c>
      <c r="AF15">
        <v>1.9</v>
      </c>
      <c r="AG15">
        <v>11.803000000000001</v>
      </c>
      <c r="AH15">
        <v>400.38854600000002</v>
      </c>
      <c r="AI15">
        <v>9.1741119999999992</v>
      </c>
      <c r="AJ15">
        <v>172.71187699999999</v>
      </c>
      <c r="AK15">
        <v>820</v>
      </c>
      <c r="AL15">
        <v>48</v>
      </c>
      <c r="AM15">
        <v>1692</v>
      </c>
      <c r="AN15">
        <v>82</v>
      </c>
      <c r="AO15">
        <v>14.584047999999999</v>
      </c>
      <c r="AP15">
        <v>9069.4</v>
      </c>
      <c r="AQ15">
        <v>0</v>
      </c>
      <c r="AR15">
        <v>120</v>
      </c>
      <c r="AS15">
        <v>143577</v>
      </c>
      <c r="AT15">
        <v>0.82199999999999995</v>
      </c>
      <c r="AU15">
        <v>28.975999999999999</v>
      </c>
      <c r="AV15">
        <v>48258</v>
      </c>
      <c r="AW15">
        <v>0</v>
      </c>
      <c r="AX15" s="29">
        <v>0.46</v>
      </c>
      <c r="AY15">
        <v>1.0321052631578949</v>
      </c>
      <c r="AZ15" t="s">
        <v>74</v>
      </c>
      <c r="BA15" t="s">
        <v>775</v>
      </c>
      <c r="BB15">
        <v>10</v>
      </c>
      <c r="BC15" t="s">
        <v>796</v>
      </c>
      <c r="BD15">
        <v>7</v>
      </c>
      <c r="BE15">
        <v>124207.73999999999</v>
      </c>
      <c r="BF15">
        <v>4.7012255435933382E-2</v>
      </c>
      <c r="BG15">
        <v>4.8521596268350196E-2</v>
      </c>
      <c r="BH15">
        <v>452429.54799999995</v>
      </c>
      <c r="BI15">
        <v>1.2906508926777702E-2</v>
      </c>
      <c r="BJ15">
        <v>1.3320875792321619E-2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청라교통</v>
      </c>
      <c r="B16" s="151" t="str">
        <f t="shared" si="21"/>
        <v>112</v>
      </c>
      <c r="C16" s="152" t="str">
        <f t="shared" si="22"/>
        <v>70바6064</v>
      </c>
      <c r="D16" s="126" t="str">
        <f t="shared" si="23"/>
        <v>대형</v>
      </c>
      <c r="E16" s="122" t="str">
        <f t="shared" si="16"/>
        <v>A</v>
      </c>
      <c r="F16" s="172">
        <f t="shared" si="17"/>
        <v>0.97842105263157897</v>
      </c>
      <c r="G16" s="173">
        <f t="shared" si="18"/>
        <v>1.859</v>
      </c>
      <c r="H16" s="174">
        <f t="shared" si="19"/>
        <v>1.9</v>
      </c>
      <c r="I16" s="175">
        <f t="shared" si="24"/>
        <v>5453.9859999999999</v>
      </c>
      <c r="J16" s="176">
        <f t="shared" si="25"/>
        <v>4.1807616082714501E-2</v>
      </c>
      <c r="K16" s="176">
        <f t="shared" si="26"/>
        <v>0.37754934275591751</v>
      </c>
      <c r="L16" s="176">
        <f t="shared" si="27"/>
        <v>0.12376269392697378</v>
      </c>
      <c r="M16" s="177">
        <f t="shared" si="28"/>
        <v>14.583</v>
      </c>
      <c r="N16" s="178">
        <f t="shared" si="29"/>
        <v>5.5E-2</v>
      </c>
      <c r="O16" s="178">
        <f t="shared" si="30"/>
        <v>29.52</v>
      </c>
      <c r="P16" s="179">
        <f t="shared" si="31"/>
        <v>0</v>
      </c>
      <c r="Q16" s="180">
        <f t="shared" si="32"/>
        <v>84</v>
      </c>
      <c r="R16" s="181">
        <f t="shared" si="33"/>
        <v>25.715257168578937</v>
      </c>
      <c r="S16" s="153">
        <f t="shared" si="34"/>
        <v>3</v>
      </c>
      <c r="T16" s="153">
        <f t="shared" si="35"/>
        <v>1610</v>
      </c>
      <c r="U16" t="s">
        <v>143</v>
      </c>
      <c r="V16" t="s">
        <v>306</v>
      </c>
      <c r="W16" s="4" t="s">
        <v>143</v>
      </c>
      <c r="X16" s="4" t="s">
        <v>306</v>
      </c>
      <c r="Y16" s="4" t="s">
        <v>797</v>
      </c>
      <c r="Z16" s="4" t="s">
        <v>772</v>
      </c>
      <c r="AA16" s="4" t="s">
        <v>49</v>
      </c>
      <c r="AB16" s="4">
        <v>531</v>
      </c>
      <c r="AC16" s="4">
        <v>5453.9859999999999</v>
      </c>
      <c r="AD16" s="4">
        <v>2934.203</v>
      </c>
      <c r="AE16" s="4">
        <v>1.859</v>
      </c>
      <c r="AF16" s="4">
        <v>1.9</v>
      </c>
      <c r="AG16" s="4">
        <v>14.583</v>
      </c>
      <c r="AH16" s="4">
        <v>365.26992999999999</v>
      </c>
      <c r="AI16" s="4">
        <v>15.271065</v>
      </c>
      <c r="AJ16" s="4">
        <v>137.907422</v>
      </c>
      <c r="AK16" s="4">
        <v>675</v>
      </c>
      <c r="AL16" s="4">
        <v>3</v>
      </c>
      <c r="AM16" s="4">
        <v>1610</v>
      </c>
      <c r="AN16" s="4">
        <v>84</v>
      </c>
      <c r="AO16" s="4">
        <v>14.931385000000001</v>
      </c>
      <c r="AP16" s="4">
        <v>4468.8</v>
      </c>
      <c r="AQ16" s="4">
        <v>0</v>
      </c>
      <c r="AR16" s="4">
        <v>67</v>
      </c>
      <c r="AS16" s="4">
        <v>52167</v>
      </c>
      <c r="AT16" s="4">
        <v>5.5E-2</v>
      </c>
      <c r="AU16" s="4">
        <v>29.52</v>
      </c>
      <c r="AV16" s="4">
        <v>48508</v>
      </c>
      <c r="AW16" s="4">
        <v>0</v>
      </c>
      <c r="AX16" s="30">
        <v>0.52</v>
      </c>
      <c r="AY16">
        <v>0.97842105263157897</v>
      </c>
      <c r="AZ16" t="s">
        <v>69</v>
      </c>
      <c r="BA16" t="s">
        <v>775</v>
      </c>
      <c r="BB16">
        <v>2</v>
      </c>
      <c r="BC16" t="s">
        <v>798</v>
      </c>
      <c r="BD16">
        <v>5</v>
      </c>
      <c r="BE16">
        <v>124207.73999999999</v>
      </c>
      <c r="BF16">
        <v>4.3910194324443874E-2</v>
      </c>
      <c r="BG16">
        <v>4.296265855217956E-2</v>
      </c>
      <c r="BH16">
        <v>452429.54799999995</v>
      </c>
      <c r="BI16">
        <v>1.2054884620400611E-2</v>
      </c>
      <c r="BJ16">
        <v>1.1794752899644599E-2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청라교통</v>
      </c>
      <c r="B17" s="154" t="str">
        <f t="shared" si="21"/>
        <v>112</v>
      </c>
      <c r="C17" s="155" t="str">
        <f t="shared" si="22"/>
        <v>70바6065</v>
      </c>
      <c r="D17" s="143" t="str">
        <f t="shared" si="23"/>
        <v>대형</v>
      </c>
      <c r="E17" s="139" t="str">
        <f t="shared" si="16"/>
        <v>A</v>
      </c>
      <c r="F17" s="162">
        <f t="shared" si="17"/>
        <v>0.97150000000000003</v>
      </c>
      <c r="G17" s="163">
        <f t="shared" si="18"/>
        <v>1.9430000000000001</v>
      </c>
      <c r="H17" s="164">
        <f t="shared" si="19"/>
        <v>2</v>
      </c>
      <c r="I17" s="165">
        <f t="shared" si="24"/>
        <v>5744.7079999999996</v>
      </c>
      <c r="J17" s="166">
        <f t="shared" si="25"/>
        <v>1.3727982416819769E-2</v>
      </c>
      <c r="K17" s="166">
        <f t="shared" si="26"/>
        <v>0.39306755177914204</v>
      </c>
      <c r="L17" s="166">
        <f t="shared" si="27"/>
        <v>0.16293256332610814</v>
      </c>
      <c r="M17" s="167">
        <f t="shared" si="28"/>
        <v>11.695</v>
      </c>
      <c r="N17" s="168">
        <f t="shared" si="29"/>
        <v>0.22600000000000001</v>
      </c>
      <c r="O17" s="168">
        <f t="shared" si="30"/>
        <v>14.378</v>
      </c>
      <c r="P17" s="169">
        <f t="shared" si="31"/>
        <v>0</v>
      </c>
      <c r="Q17" s="170">
        <f t="shared" si="32"/>
        <v>78</v>
      </c>
      <c r="R17" s="171">
        <f t="shared" si="33"/>
        <v>24.703428544025197</v>
      </c>
      <c r="S17" s="156">
        <f t="shared" si="34"/>
        <v>13</v>
      </c>
      <c r="T17" s="156">
        <f t="shared" si="35"/>
        <v>826</v>
      </c>
      <c r="U17" t="s">
        <v>143</v>
      </c>
      <c r="V17" s="5" t="s">
        <v>306</v>
      </c>
      <c r="W17" t="s">
        <v>143</v>
      </c>
      <c r="X17" s="5" t="s">
        <v>306</v>
      </c>
      <c r="Y17" t="s">
        <v>799</v>
      </c>
      <c r="Z17" t="s">
        <v>772</v>
      </c>
      <c r="AA17" t="s">
        <v>49</v>
      </c>
      <c r="AB17">
        <v>531</v>
      </c>
      <c r="AC17" s="1">
        <v>5744.7079999999996</v>
      </c>
      <c r="AD17" s="1">
        <v>2957.2069999999999</v>
      </c>
      <c r="AE17" s="28">
        <v>1.9430000000000001</v>
      </c>
      <c r="AF17">
        <v>2</v>
      </c>
      <c r="AG17">
        <v>11.695</v>
      </c>
      <c r="AH17">
        <v>392.01827600000001</v>
      </c>
      <c r="AI17">
        <v>5.3816199999999998</v>
      </c>
      <c r="AJ17">
        <v>154.089664</v>
      </c>
      <c r="AK17">
        <v>936</v>
      </c>
      <c r="AL17">
        <v>13</v>
      </c>
      <c r="AM17">
        <v>826</v>
      </c>
      <c r="AN17">
        <v>78</v>
      </c>
      <c r="AO17">
        <v>14.654184000000001</v>
      </c>
      <c r="AP17">
        <v>3787.7</v>
      </c>
      <c r="AQ17">
        <v>0</v>
      </c>
      <c r="AR17">
        <v>92</v>
      </c>
      <c r="AS17">
        <v>77229</v>
      </c>
      <c r="AT17">
        <v>0.22600000000000001</v>
      </c>
      <c r="AU17">
        <v>14.378</v>
      </c>
      <c r="AV17">
        <v>51280</v>
      </c>
      <c r="AW17">
        <v>0</v>
      </c>
      <c r="AX17" s="29">
        <v>0.49</v>
      </c>
      <c r="AY17">
        <v>0.97150000000000003</v>
      </c>
      <c r="AZ17" t="s">
        <v>69</v>
      </c>
      <c r="BA17" t="s">
        <v>775</v>
      </c>
      <c r="BB17">
        <v>3</v>
      </c>
      <c r="BC17" t="s">
        <v>800</v>
      </c>
      <c r="BD17">
        <v>7</v>
      </c>
      <c r="BE17">
        <v>124207.73999999999</v>
      </c>
      <c r="BF17">
        <v>4.6250805304081696E-2</v>
      </c>
      <c r="BG17">
        <v>4.4932657352915371E-2</v>
      </c>
      <c r="BH17">
        <v>452429.54799999995</v>
      </c>
      <c r="BI17">
        <v>1.2697464224860929E-2</v>
      </c>
      <c r="BJ17">
        <v>1.2335586494452393E-2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청라교통</v>
      </c>
      <c r="B18" s="151" t="str">
        <f t="shared" si="21"/>
        <v>112</v>
      </c>
      <c r="C18" s="152" t="str">
        <f t="shared" si="22"/>
        <v>70바6066</v>
      </c>
      <c r="D18" s="126" t="str">
        <f t="shared" si="23"/>
        <v>대형</v>
      </c>
      <c r="E18" s="122" t="str">
        <f t="shared" si="16"/>
        <v>S</v>
      </c>
      <c r="F18" s="172">
        <f t="shared" si="17"/>
        <v>1.0319047619047619</v>
      </c>
      <c r="G18" s="173">
        <f t="shared" si="18"/>
        <v>2.1669999999999998</v>
      </c>
      <c r="H18" s="174">
        <f t="shared" si="19"/>
        <v>2.1</v>
      </c>
      <c r="I18" s="175">
        <f t="shared" si="24"/>
        <v>5193.5479999999998</v>
      </c>
      <c r="J18" s="176">
        <f t="shared" si="25"/>
        <v>1.5120404215707204E-2</v>
      </c>
      <c r="K18" s="176">
        <f t="shared" si="26"/>
        <v>0.34469179309232229</v>
      </c>
      <c r="L18" s="176">
        <f t="shared" si="27"/>
        <v>0.21257144441526293</v>
      </c>
      <c r="M18" s="177">
        <f t="shared" si="28"/>
        <v>8.6050000000000004</v>
      </c>
      <c r="N18" s="178">
        <f t="shared" si="29"/>
        <v>7.6999999999999999E-2</v>
      </c>
      <c r="O18" s="178">
        <f t="shared" si="30"/>
        <v>5.9109999999999996</v>
      </c>
      <c r="P18" s="179">
        <f t="shared" si="31"/>
        <v>0</v>
      </c>
      <c r="Q18" s="180">
        <f t="shared" si="32"/>
        <v>78</v>
      </c>
      <c r="R18" s="181">
        <f t="shared" si="33"/>
        <v>25.042547104048467</v>
      </c>
      <c r="S18" s="153">
        <f t="shared" si="34"/>
        <v>4</v>
      </c>
      <c r="T18" s="153">
        <f t="shared" si="35"/>
        <v>307</v>
      </c>
      <c r="U18" t="s">
        <v>143</v>
      </c>
      <c r="V18" s="5" t="s">
        <v>306</v>
      </c>
      <c r="W18" t="s">
        <v>143</v>
      </c>
      <c r="X18" s="5" t="s">
        <v>306</v>
      </c>
      <c r="Y18" t="s">
        <v>801</v>
      </c>
      <c r="Z18" t="s">
        <v>772</v>
      </c>
      <c r="AA18" t="s">
        <v>49</v>
      </c>
      <c r="AB18">
        <v>531</v>
      </c>
      <c r="AC18" s="1">
        <v>5193.5479999999998</v>
      </c>
      <c r="AD18" s="1">
        <v>2396.942</v>
      </c>
      <c r="AE18" s="28">
        <v>2.1669999999999998</v>
      </c>
      <c r="AF18">
        <v>2.1</v>
      </c>
      <c r="AG18">
        <v>8.6050000000000004</v>
      </c>
      <c r="AH18">
        <v>323.95020199999999</v>
      </c>
      <c r="AI18">
        <v>4.8982580000000002</v>
      </c>
      <c r="AJ18">
        <v>111.662976</v>
      </c>
      <c r="AK18">
        <v>1104</v>
      </c>
      <c r="AL18">
        <v>4</v>
      </c>
      <c r="AM18">
        <v>307</v>
      </c>
      <c r="AN18">
        <v>78</v>
      </c>
      <c r="AO18">
        <v>16.031932999999999</v>
      </c>
      <c r="AP18">
        <v>1588.2</v>
      </c>
      <c r="AQ18">
        <v>0</v>
      </c>
      <c r="AR18">
        <v>5</v>
      </c>
      <c r="AS18">
        <v>2946</v>
      </c>
      <c r="AT18">
        <v>7.6999999999999999E-2</v>
      </c>
      <c r="AU18">
        <v>5.9109999999999996</v>
      </c>
      <c r="AV18">
        <v>45380</v>
      </c>
      <c r="AW18">
        <v>0</v>
      </c>
      <c r="AX18" s="29">
        <v>0.45</v>
      </c>
      <c r="AY18">
        <v>1.0319047619047619</v>
      </c>
      <c r="AZ18" t="s">
        <v>74</v>
      </c>
      <c r="BA18" t="s">
        <v>775</v>
      </c>
      <c r="BB18">
        <v>11</v>
      </c>
      <c r="BC18" t="s">
        <v>802</v>
      </c>
      <c r="BD18">
        <v>2</v>
      </c>
      <c r="BE18">
        <v>124207.73999999999</v>
      </c>
      <c r="BF18">
        <v>4.1813400678572851E-2</v>
      </c>
      <c r="BG18">
        <v>4.3147447271651124E-2</v>
      </c>
      <c r="BH18">
        <v>452429.54799999995</v>
      </c>
      <c r="BI18">
        <v>1.1479241404453982E-2</v>
      </c>
      <c r="BJ18">
        <v>1.184548386831037E-2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청라교통</v>
      </c>
      <c r="B19" s="154" t="str">
        <f t="shared" si="21"/>
        <v>112</v>
      </c>
      <c r="C19" s="155" t="str">
        <f t="shared" si="22"/>
        <v>70바6091</v>
      </c>
      <c r="D19" s="143" t="str">
        <f t="shared" si="23"/>
        <v>대형</v>
      </c>
      <c r="E19" s="139" t="str">
        <f t="shared" si="16"/>
        <v>S</v>
      </c>
      <c r="F19" s="162">
        <f t="shared" si="17"/>
        <v>1.1234999999999999</v>
      </c>
      <c r="G19" s="163">
        <f t="shared" si="18"/>
        <v>2.2469999999999999</v>
      </c>
      <c r="H19" s="164">
        <f t="shared" si="19"/>
        <v>2</v>
      </c>
      <c r="I19" s="165">
        <f t="shared" si="24"/>
        <v>5971.9380000000001</v>
      </c>
      <c r="J19" s="166">
        <f t="shared" si="25"/>
        <v>1.6744430437302289E-2</v>
      </c>
      <c r="K19" s="166">
        <f t="shared" si="26"/>
        <v>0.34854588207365256</v>
      </c>
      <c r="L19" s="166">
        <f t="shared" si="27"/>
        <v>0.15539344179393691</v>
      </c>
      <c r="M19" s="167">
        <f t="shared" si="28"/>
        <v>9.9160000000000004</v>
      </c>
      <c r="N19" s="168">
        <f t="shared" si="29"/>
        <v>0.218</v>
      </c>
      <c r="O19" s="168">
        <f t="shared" si="30"/>
        <v>17.966999999999999</v>
      </c>
      <c r="P19" s="169">
        <f t="shared" si="31"/>
        <v>0</v>
      </c>
      <c r="Q19" s="170">
        <f t="shared" si="32"/>
        <v>78</v>
      </c>
      <c r="R19" s="171">
        <f t="shared" si="33"/>
        <v>25.340754794692863</v>
      </c>
      <c r="S19" s="156">
        <f t="shared" si="34"/>
        <v>13</v>
      </c>
      <c r="T19" s="156">
        <f t="shared" si="35"/>
        <v>1073</v>
      </c>
      <c r="U19" t="s">
        <v>143</v>
      </c>
      <c r="V19" t="s">
        <v>306</v>
      </c>
      <c r="W19" s="4" t="s">
        <v>143</v>
      </c>
      <c r="X19" s="4" t="s">
        <v>306</v>
      </c>
      <c r="Y19" s="4" t="s">
        <v>803</v>
      </c>
      <c r="Z19" s="4" t="s">
        <v>772</v>
      </c>
      <c r="AA19" s="4" t="s">
        <v>49</v>
      </c>
      <c r="AB19" s="4">
        <v>531</v>
      </c>
      <c r="AC19" s="4">
        <v>5971.9380000000001</v>
      </c>
      <c r="AD19" s="4">
        <v>2657.5169999999998</v>
      </c>
      <c r="AE19" s="4">
        <v>2.2469999999999999</v>
      </c>
      <c r="AF19" s="4">
        <v>2</v>
      </c>
      <c r="AG19" s="4">
        <v>9.9160000000000004</v>
      </c>
      <c r="AH19" s="4">
        <v>371.29629599999998</v>
      </c>
      <c r="AI19" s="4">
        <v>6.2171450000000004</v>
      </c>
      <c r="AJ19" s="4">
        <v>129.41379499999999</v>
      </c>
      <c r="AK19" s="4">
        <v>928</v>
      </c>
      <c r="AL19" s="4">
        <v>13</v>
      </c>
      <c r="AM19" s="4">
        <v>1073</v>
      </c>
      <c r="AN19" s="4">
        <v>78</v>
      </c>
      <c r="AO19" s="4">
        <v>16.084022000000001</v>
      </c>
      <c r="AP19" s="4">
        <v>2525.9</v>
      </c>
      <c r="AQ19" s="4">
        <v>0</v>
      </c>
      <c r="AR19" s="4">
        <v>14</v>
      </c>
      <c r="AS19" s="4">
        <v>12479</v>
      </c>
      <c r="AT19" s="4">
        <v>0.218</v>
      </c>
      <c r="AU19" s="4">
        <v>17.966999999999999</v>
      </c>
      <c r="AV19" s="4">
        <v>53662</v>
      </c>
      <c r="AW19" s="4">
        <v>0</v>
      </c>
      <c r="AX19" s="30">
        <v>0.5</v>
      </c>
      <c r="AY19">
        <v>1.1234999999999999</v>
      </c>
      <c r="AZ19" t="s">
        <v>74</v>
      </c>
      <c r="BA19" t="s">
        <v>775</v>
      </c>
      <c r="BB19">
        <v>1</v>
      </c>
      <c r="BC19" t="s">
        <v>804</v>
      </c>
      <c r="BD19">
        <v>6</v>
      </c>
      <c r="BE19">
        <v>124207.73999999999</v>
      </c>
      <c r="BF19">
        <v>4.8080240410138697E-2</v>
      </c>
      <c r="BG19">
        <v>5.4018150100790821E-2</v>
      </c>
      <c r="BH19">
        <v>452429.54799999995</v>
      </c>
      <c r="BI19">
        <v>1.3199708167601822E-2</v>
      </c>
      <c r="BJ19">
        <v>1.4829872126300646E-2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청라교통</v>
      </c>
      <c r="B20" s="151" t="str">
        <f t="shared" si="21"/>
        <v>112</v>
      </c>
      <c r="C20" s="152" t="str">
        <f t="shared" si="22"/>
        <v>72바1572</v>
      </c>
      <c r="D20" s="126" t="str">
        <f t="shared" si="23"/>
        <v>대형</v>
      </c>
      <c r="E20" s="122" t="str">
        <f t="shared" si="16"/>
        <v>S</v>
      </c>
      <c r="F20" s="172">
        <f t="shared" si="17"/>
        <v>1.0389999999999999</v>
      </c>
      <c r="G20" s="173">
        <f t="shared" si="18"/>
        <v>2.0779999999999998</v>
      </c>
      <c r="H20" s="174">
        <f t="shared" si="19"/>
        <v>2</v>
      </c>
      <c r="I20" s="175">
        <f t="shared" si="24"/>
        <v>5335.8940000000002</v>
      </c>
      <c r="J20" s="176">
        <f t="shared" si="25"/>
        <v>3.6328413683752149E-2</v>
      </c>
      <c r="K20" s="176">
        <f t="shared" si="26"/>
        <v>0.37596173516856418</v>
      </c>
      <c r="L20" s="176">
        <f t="shared" si="27"/>
        <v>0.20333987144422283</v>
      </c>
      <c r="M20" s="177">
        <f t="shared" si="28"/>
        <v>13.997</v>
      </c>
      <c r="N20" s="178">
        <f t="shared" si="29"/>
        <v>0.24399999999999999</v>
      </c>
      <c r="O20" s="178">
        <f t="shared" si="30"/>
        <v>20.783999999999999</v>
      </c>
      <c r="P20" s="179">
        <f t="shared" si="31"/>
        <v>0</v>
      </c>
      <c r="Q20" s="180">
        <f t="shared" si="32"/>
        <v>79</v>
      </c>
      <c r="R20" s="181">
        <f t="shared" si="33"/>
        <v>25.973873998633362</v>
      </c>
      <c r="S20" s="153">
        <f t="shared" si="34"/>
        <v>13</v>
      </c>
      <c r="T20" s="153">
        <f t="shared" si="35"/>
        <v>1109</v>
      </c>
      <c r="U20" t="s">
        <v>143</v>
      </c>
      <c r="V20" s="5" t="s">
        <v>306</v>
      </c>
      <c r="W20" t="s">
        <v>143</v>
      </c>
      <c r="X20" s="5" t="s">
        <v>306</v>
      </c>
      <c r="Y20" t="s">
        <v>805</v>
      </c>
      <c r="Z20" t="s">
        <v>772</v>
      </c>
      <c r="AA20" t="s">
        <v>49</v>
      </c>
      <c r="AB20">
        <v>531</v>
      </c>
      <c r="AC20" s="1">
        <v>5335.8940000000002</v>
      </c>
      <c r="AD20" s="1">
        <v>2567.7080000000001</v>
      </c>
      <c r="AE20" s="28">
        <v>2.0779999999999998</v>
      </c>
      <c r="AF20">
        <v>2</v>
      </c>
      <c r="AG20">
        <v>13.997</v>
      </c>
      <c r="AH20">
        <v>349.548541</v>
      </c>
      <c r="AI20">
        <v>12.698544</v>
      </c>
      <c r="AJ20">
        <v>131.416876</v>
      </c>
      <c r="AK20">
        <v>1085</v>
      </c>
      <c r="AL20">
        <v>13</v>
      </c>
      <c r="AM20">
        <v>1109</v>
      </c>
      <c r="AN20">
        <v>79</v>
      </c>
      <c r="AO20">
        <v>15.265101</v>
      </c>
      <c r="AP20">
        <v>4482.3999999999996</v>
      </c>
      <c r="AQ20">
        <v>0</v>
      </c>
      <c r="AR20">
        <v>55</v>
      </c>
      <c r="AS20">
        <v>38348</v>
      </c>
      <c r="AT20">
        <v>0.24399999999999999</v>
      </c>
      <c r="AU20">
        <v>20.783999999999999</v>
      </c>
      <c r="AV20">
        <v>47944</v>
      </c>
      <c r="AW20">
        <v>0</v>
      </c>
      <c r="AX20" s="29">
        <v>0.56000000000000005</v>
      </c>
      <c r="AY20">
        <v>1.0389999999999999</v>
      </c>
      <c r="AZ20" t="s">
        <v>74</v>
      </c>
      <c r="BA20" t="s">
        <v>775</v>
      </c>
      <c r="BB20">
        <v>8</v>
      </c>
      <c r="BC20" t="s">
        <v>806</v>
      </c>
      <c r="BD20">
        <v>5</v>
      </c>
      <c r="BE20">
        <v>124207.73999999999</v>
      </c>
      <c r="BF20">
        <v>4.295943231879109E-2</v>
      </c>
      <c r="BG20">
        <v>4.4634850179223938E-2</v>
      </c>
      <c r="BH20">
        <v>452429.54799999995</v>
      </c>
      <c r="BI20">
        <v>1.1793867185703797E-2</v>
      </c>
      <c r="BJ20">
        <v>1.2253828005946245E-2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청라교통</v>
      </c>
      <c r="B21" s="154" t="str">
        <f t="shared" si="21"/>
        <v>112</v>
      </c>
      <c r="C21" s="155" t="str">
        <f t="shared" si="22"/>
        <v>72바1573</v>
      </c>
      <c r="D21" s="143" t="str">
        <f t="shared" si="23"/>
        <v>대형</v>
      </c>
      <c r="E21" s="139" t="str">
        <f t="shared" si="16"/>
        <v>S</v>
      </c>
      <c r="F21" s="162">
        <f t="shared" si="17"/>
        <v>1.1044444444444443</v>
      </c>
      <c r="G21" s="163">
        <f t="shared" si="18"/>
        <v>1.988</v>
      </c>
      <c r="H21" s="164">
        <f t="shared" si="19"/>
        <v>1.8</v>
      </c>
      <c r="I21" s="165">
        <f t="shared" si="24"/>
        <v>5858.933</v>
      </c>
      <c r="J21" s="166">
        <f t="shared" si="25"/>
        <v>3.9745487526397345E-2</v>
      </c>
      <c r="K21" s="166">
        <f t="shared" si="26"/>
        <v>0.37825490771803849</v>
      </c>
      <c r="L21" s="166">
        <f t="shared" si="27"/>
        <v>0.1872354573776488</v>
      </c>
      <c r="M21" s="167">
        <f t="shared" si="28"/>
        <v>12.798999999999999</v>
      </c>
      <c r="N21" s="168">
        <f t="shared" si="29"/>
        <v>8.5000000000000006E-2</v>
      </c>
      <c r="O21" s="168">
        <f t="shared" si="30"/>
        <v>9.1999999999999993</v>
      </c>
      <c r="P21" s="169">
        <f t="shared" si="31"/>
        <v>0</v>
      </c>
      <c r="Q21" s="170">
        <f t="shared" si="32"/>
        <v>80</v>
      </c>
      <c r="R21" s="171">
        <f t="shared" si="33"/>
        <v>25.231055635858901</v>
      </c>
      <c r="S21" s="156">
        <f t="shared" si="34"/>
        <v>5</v>
      </c>
      <c r="T21" s="156">
        <f t="shared" si="35"/>
        <v>539</v>
      </c>
      <c r="U21" t="s">
        <v>143</v>
      </c>
      <c r="V21" s="5" t="s">
        <v>306</v>
      </c>
      <c r="W21" t="s">
        <v>143</v>
      </c>
      <c r="X21" s="5" t="s">
        <v>306</v>
      </c>
      <c r="Y21" t="s">
        <v>807</v>
      </c>
      <c r="Z21" t="s">
        <v>772</v>
      </c>
      <c r="AA21" t="s">
        <v>49</v>
      </c>
      <c r="AB21">
        <v>531</v>
      </c>
      <c r="AC21" s="1">
        <v>5858.933</v>
      </c>
      <c r="AD21" s="1">
        <v>2947.0940000000001</v>
      </c>
      <c r="AE21" s="28">
        <v>1.988</v>
      </c>
      <c r="AF21">
        <v>1.8</v>
      </c>
      <c r="AG21">
        <v>12.798999999999999</v>
      </c>
      <c r="AH21">
        <v>398.988539</v>
      </c>
      <c r="AI21">
        <v>15.857994</v>
      </c>
      <c r="AJ21">
        <v>150.91937300000001</v>
      </c>
      <c r="AK21">
        <v>1097</v>
      </c>
      <c r="AL21">
        <v>5</v>
      </c>
      <c r="AM21">
        <v>539</v>
      </c>
      <c r="AN21">
        <v>80</v>
      </c>
      <c r="AO21">
        <v>14.684464</v>
      </c>
      <c r="AP21">
        <v>1472.7</v>
      </c>
      <c r="AQ21">
        <v>0</v>
      </c>
      <c r="AR21">
        <v>78</v>
      </c>
      <c r="AS21">
        <v>59744</v>
      </c>
      <c r="AT21">
        <v>8.5000000000000006E-2</v>
      </c>
      <c r="AU21">
        <v>9.1999999999999993</v>
      </c>
      <c r="AV21">
        <v>51073</v>
      </c>
      <c r="AW21">
        <v>0</v>
      </c>
      <c r="AX21" s="29">
        <v>0.52</v>
      </c>
      <c r="AY21">
        <v>1.1044444444444443</v>
      </c>
      <c r="AZ21" t="s">
        <v>74</v>
      </c>
      <c r="BA21" t="s">
        <v>775</v>
      </c>
      <c r="BB21">
        <v>2</v>
      </c>
      <c r="BC21" t="s">
        <v>808</v>
      </c>
      <c r="BD21">
        <v>7</v>
      </c>
      <c r="BE21">
        <v>124207.73999999999</v>
      </c>
      <c r="BF21">
        <v>4.7170433984226753E-2</v>
      </c>
      <c r="BG21">
        <v>5.2097123755912654E-2</v>
      </c>
      <c r="BH21">
        <v>452429.54799999995</v>
      </c>
      <c r="BI21">
        <v>1.2949934472449621E-2</v>
      </c>
      <c r="BJ21">
        <v>1.4302483184016579E-2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청라교통</v>
      </c>
      <c r="B22" s="151" t="str">
        <f t="shared" si="21"/>
        <v>112</v>
      </c>
      <c r="C22" s="152" t="str">
        <f t="shared" si="22"/>
        <v>72바1609</v>
      </c>
      <c r="D22" s="126" t="str">
        <f t="shared" si="23"/>
        <v>대형</v>
      </c>
      <c r="E22" s="122" t="str">
        <f t="shared" si="16"/>
        <v>S</v>
      </c>
      <c r="F22" s="172">
        <f t="shared" si="17"/>
        <v>1.0433333333333332</v>
      </c>
      <c r="G22" s="173">
        <f t="shared" si="18"/>
        <v>2.1909999999999998</v>
      </c>
      <c r="H22" s="174">
        <f t="shared" si="19"/>
        <v>2.1</v>
      </c>
      <c r="I22" s="175">
        <f t="shared" si="24"/>
        <v>6360.7640000000001</v>
      </c>
      <c r="J22" s="176">
        <f t="shared" si="25"/>
        <v>1.5150624411958713E-2</v>
      </c>
      <c r="K22" s="176">
        <f t="shared" si="26"/>
        <v>0.35843607711789788</v>
      </c>
      <c r="L22" s="176">
        <f t="shared" si="27"/>
        <v>0.19085757622826441</v>
      </c>
      <c r="M22" s="177">
        <f t="shared" si="28"/>
        <v>10.56</v>
      </c>
      <c r="N22" s="178">
        <f t="shared" si="29"/>
        <v>4.7E-2</v>
      </c>
      <c r="O22" s="178">
        <f t="shared" si="30"/>
        <v>6.6029999999999998</v>
      </c>
      <c r="P22" s="179">
        <f t="shared" si="31"/>
        <v>0</v>
      </c>
      <c r="Q22" s="180">
        <f t="shared" si="32"/>
        <v>79</v>
      </c>
      <c r="R22" s="181">
        <f t="shared" si="33"/>
        <v>25.138203398540881</v>
      </c>
      <c r="S22" s="153">
        <f t="shared" si="34"/>
        <v>3</v>
      </c>
      <c r="T22" s="153">
        <f t="shared" si="35"/>
        <v>420</v>
      </c>
      <c r="U22" t="s">
        <v>143</v>
      </c>
      <c r="V22" t="s">
        <v>306</v>
      </c>
      <c r="W22" s="4" t="s">
        <v>143</v>
      </c>
      <c r="X22" s="4" t="s">
        <v>306</v>
      </c>
      <c r="Y22" s="4" t="s">
        <v>809</v>
      </c>
      <c r="Z22" s="4" t="s">
        <v>772</v>
      </c>
      <c r="AA22" s="4" t="s">
        <v>49</v>
      </c>
      <c r="AB22" s="4">
        <v>531</v>
      </c>
      <c r="AC22" s="4">
        <v>6360.7640000000001</v>
      </c>
      <c r="AD22" s="4">
        <v>2903.7469999999998</v>
      </c>
      <c r="AE22" s="4">
        <v>2.1909999999999998</v>
      </c>
      <c r="AF22" s="4">
        <v>2.1</v>
      </c>
      <c r="AG22" s="4">
        <v>10.56</v>
      </c>
      <c r="AH22" s="4">
        <v>403.937411</v>
      </c>
      <c r="AI22" s="4">
        <v>6.119904</v>
      </c>
      <c r="AJ22" s="4">
        <v>144.785741</v>
      </c>
      <c r="AK22" s="4">
        <v>1214</v>
      </c>
      <c r="AL22" s="4">
        <v>3</v>
      </c>
      <c r="AM22" s="4">
        <v>420</v>
      </c>
      <c r="AN22" s="4">
        <v>79</v>
      </c>
      <c r="AO22" s="4">
        <v>15.746904000000001</v>
      </c>
      <c r="AP22" s="4">
        <v>2426.6999999999998</v>
      </c>
      <c r="AQ22" s="4">
        <v>0</v>
      </c>
      <c r="AR22" s="4">
        <v>27</v>
      </c>
      <c r="AS22" s="4">
        <v>17011</v>
      </c>
      <c r="AT22" s="4">
        <v>4.7E-2</v>
      </c>
      <c r="AU22" s="4">
        <v>6.6029999999999998</v>
      </c>
      <c r="AV22" s="4">
        <v>53933</v>
      </c>
      <c r="AW22" s="4">
        <v>0</v>
      </c>
      <c r="AX22" s="30">
        <v>0.51</v>
      </c>
      <c r="AY22">
        <v>1.0433333333333332</v>
      </c>
      <c r="AZ22" t="s">
        <v>74</v>
      </c>
      <c r="BA22" t="s">
        <v>775</v>
      </c>
      <c r="BB22">
        <v>6</v>
      </c>
      <c r="BC22" t="s">
        <v>810</v>
      </c>
      <c r="BD22">
        <v>9</v>
      </c>
      <c r="BE22">
        <v>124207.73999999999</v>
      </c>
      <c r="BF22">
        <v>5.1210689446567502E-2</v>
      </c>
      <c r="BG22">
        <v>5.342981932258542E-2</v>
      </c>
      <c r="BH22">
        <v>452429.54799999995</v>
      </c>
      <c r="BI22">
        <v>1.4059125952578147E-2</v>
      </c>
      <c r="BJ22">
        <v>1.4668354743856532E-2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청라교통</v>
      </c>
      <c r="B23" s="154" t="str">
        <f t="shared" si="21"/>
        <v>112</v>
      </c>
      <c r="C23" s="155" t="str">
        <f t="shared" si="22"/>
        <v>72바1611</v>
      </c>
      <c r="D23" s="143" t="str">
        <f t="shared" si="23"/>
        <v>대형</v>
      </c>
      <c r="E23" s="139" t="str">
        <f t="shared" si="16"/>
        <v>S</v>
      </c>
      <c r="F23" s="162">
        <f t="shared" si="17"/>
        <v>1.01</v>
      </c>
      <c r="G23" s="163">
        <f t="shared" si="18"/>
        <v>2.121</v>
      </c>
      <c r="H23" s="164">
        <f t="shared" si="19"/>
        <v>2.1</v>
      </c>
      <c r="I23" s="165">
        <f t="shared" si="24"/>
        <v>7020.4889999999996</v>
      </c>
      <c r="J23" s="166">
        <f t="shared" si="25"/>
        <v>1.7259482252391496E-2</v>
      </c>
      <c r="K23" s="166">
        <f t="shared" si="26"/>
        <v>0.36920184972867054</v>
      </c>
      <c r="L23" s="166">
        <f t="shared" si="27"/>
        <v>0.21679401534565471</v>
      </c>
      <c r="M23" s="167">
        <f t="shared" si="28"/>
        <v>10.641999999999999</v>
      </c>
      <c r="N23" s="168">
        <f t="shared" si="29"/>
        <v>0.128</v>
      </c>
      <c r="O23" s="168">
        <f t="shared" si="30"/>
        <v>8.1189999999999998</v>
      </c>
      <c r="P23" s="169">
        <f t="shared" si="31"/>
        <v>0.17666666666666667</v>
      </c>
      <c r="Q23" s="170">
        <f t="shared" si="32"/>
        <v>87</v>
      </c>
      <c r="R23" s="171">
        <f t="shared" si="33"/>
        <v>24.450102472749776</v>
      </c>
      <c r="S23" s="156">
        <f t="shared" si="34"/>
        <v>9</v>
      </c>
      <c r="T23" s="156">
        <f t="shared" si="35"/>
        <v>570</v>
      </c>
      <c r="U23" t="s">
        <v>143</v>
      </c>
      <c r="V23" s="5" t="s">
        <v>306</v>
      </c>
      <c r="W23" t="s">
        <v>143</v>
      </c>
      <c r="X23" s="5" t="s">
        <v>306</v>
      </c>
      <c r="Y23" t="s">
        <v>811</v>
      </c>
      <c r="Z23" t="s">
        <v>772</v>
      </c>
      <c r="AA23" t="s">
        <v>49</v>
      </c>
      <c r="AB23">
        <v>531</v>
      </c>
      <c r="AC23" s="1">
        <v>7020.4889999999996</v>
      </c>
      <c r="AD23" s="1">
        <v>3310.7510000000002</v>
      </c>
      <c r="AE23" s="28">
        <v>2.121</v>
      </c>
      <c r="AF23">
        <v>2.1</v>
      </c>
      <c r="AG23">
        <v>10.641999999999999</v>
      </c>
      <c r="AH23">
        <v>467.99880100000001</v>
      </c>
      <c r="AI23">
        <v>8.0774170000000005</v>
      </c>
      <c r="AJ23">
        <v>172.786023</v>
      </c>
      <c r="AK23">
        <v>1522</v>
      </c>
      <c r="AL23">
        <v>9</v>
      </c>
      <c r="AM23">
        <v>570</v>
      </c>
      <c r="AN23">
        <v>87</v>
      </c>
      <c r="AO23">
        <v>15.001083</v>
      </c>
      <c r="AP23">
        <v>4347.7</v>
      </c>
      <c r="AQ23">
        <v>10.6</v>
      </c>
      <c r="AR23">
        <v>79</v>
      </c>
      <c r="AS23">
        <v>60659</v>
      </c>
      <c r="AT23">
        <v>0.128</v>
      </c>
      <c r="AU23">
        <v>8.1189999999999998</v>
      </c>
      <c r="AV23">
        <v>56188</v>
      </c>
      <c r="AW23">
        <v>0</v>
      </c>
      <c r="AX23" s="29">
        <v>0.51</v>
      </c>
      <c r="AY23">
        <v>1.01</v>
      </c>
      <c r="AZ23" t="s">
        <v>74</v>
      </c>
      <c r="BA23" t="s">
        <v>775</v>
      </c>
      <c r="BB23">
        <v>12</v>
      </c>
      <c r="BC23" t="s">
        <v>812</v>
      </c>
      <c r="BD23">
        <v>10</v>
      </c>
      <c r="BE23">
        <v>124207.73999999999</v>
      </c>
      <c r="BF23">
        <v>5.6522153933402222E-2</v>
      </c>
      <c r="BG23">
        <v>5.7087375472736242E-2</v>
      </c>
      <c r="BH23">
        <v>452429.54799999995</v>
      </c>
      <c r="BI23">
        <v>1.5517308785499572E-2</v>
      </c>
      <c r="BJ23">
        <v>1.5672481873354568E-2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청라교통</v>
      </c>
      <c r="B24" s="151" t="str">
        <f t="shared" si="21"/>
        <v>112</v>
      </c>
      <c r="C24" s="152" t="str">
        <f t="shared" si="22"/>
        <v>72바1612</v>
      </c>
      <c r="D24" s="126" t="str">
        <f t="shared" si="23"/>
        <v>대형</v>
      </c>
      <c r="E24" s="122" t="str">
        <f t="shared" si="16"/>
        <v>S</v>
      </c>
      <c r="F24" s="172">
        <f t="shared" si="17"/>
        <v>1.0405</v>
      </c>
      <c r="G24" s="173">
        <f t="shared" si="18"/>
        <v>2.081</v>
      </c>
      <c r="H24" s="174">
        <f t="shared" si="19"/>
        <v>2</v>
      </c>
      <c r="I24" s="175">
        <f t="shared" si="24"/>
        <v>6704.1719999999996</v>
      </c>
      <c r="J24" s="176">
        <f t="shared" si="25"/>
        <v>8.9306278761724801E-3</v>
      </c>
      <c r="K24" s="176">
        <f t="shared" si="26"/>
        <v>0.35883689135406316</v>
      </c>
      <c r="L24" s="176">
        <f t="shared" si="27"/>
        <v>0.14632679471827395</v>
      </c>
      <c r="M24" s="177">
        <f t="shared" si="28"/>
        <v>14.061</v>
      </c>
      <c r="N24" s="178">
        <f t="shared" si="29"/>
        <v>0.20899999999999999</v>
      </c>
      <c r="O24" s="178">
        <f t="shared" si="30"/>
        <v>8.8000000000000007</v>
      </c>
      <c r="P24" s="179">
        <f t="shared" si="31"/>
        <v>0</v>
      </c>
      <c r="Q24" s="180">
        <f t="shared" si="32"/>
        <v>81</v>
      </c>
      <c r="R24" s="181">
        <f t="shared" si="33"/>
        <v>24.757005918138937</v>
      </c>
      <c r="S24" s="153">
        <f t="shared" si="34"/>
        <v>14</v>
      </c>
      <c r="T24" s="153">
        <f t="shared" si="35"/>
        <v>590</v>
      </c>
      <c r="U24" t="s">
        <v>143</v>
      </c>
      <c r="V24" s="5" t="s">
        <v>306</v>
      </c>
      <c r="W24" t="s">
        <v>143</v>
      </c>
      <c r="X24" s="5" t="s">
        <v>306</v>
      </c>
      <c r="Y24" t="s">
        <v>813</v>
      </c>
      <c r="Z24" t="s">
        <v>772</v>
      </c>
      <c r="AA24" t="s">
        <v>49</v>
      </c>
      <c r="AB24">
        <v>531</v>
      </c>
      <c r="AC24" s="1">
        <v>6704.1719999999996</v>
      </c>
      <c r="AD24" s="1">
        <v>3222.174</v>
      </c>
      <c r="AE24" s="28">
        <v>2.081</v>
      </c>
      <c r="AF24">
        <v>2</v>
      </c>
      <c r="AG24">
        <v>14.061</v>
      </c>
      <c r="AH24">
        <v>428.321844</v>
      </c>
      <c r="AI24">
        <v>3.825183</v>
      </c>
      <c r="AJ24">
        <v>153.69767899999999</v>
      </c>
      <c r="AK24">
        <v>981</v>
      </c>
      <c r="AL24">
        <v>14</v>
      </c>
      <c r="AM24">
        <v>590</v>
      </c>
      <c r="AN24">
        <v>81</v>
      </c>
      <c r="AO24">
        <v>15.652183000000001</v>
      </c>
      <c r="AP24">
        <v>3091.1</v>
      </c>
      <c r="AQ24">
        <v>0</v>
      </c>
      <c r="AR24">
        <v>26</v>
      </c>
      <c r="AS24">
        <v>17285</v>
      </c>
      <c r="AT24">
        <v>0.20899999999999999</v>
      </c>
      <c r="AU24">
        <v>8.8000000000000007</v>
      </c>
      <c r="AV24">
        <v>54034</v>
      </c>
      <c r="AW24">
        <v>0</v>
      </c>
      <c r="AX24" s="29">
        <v>0.59</v>
      </c>
      <c r="AY24">
        <v>1.0405</v>
      </c>
      <c r="AZ24" t="s">
        <v>74</v>
      </c>
      <c r="BA24" t="s">
        <v>775</v>
      </c>
      <c r="BB24">
        <v>7</v>
      </c>
      <c r="BC24" t="s">
        <v>814</v>
      </c>
      <c r="BD24">
        <v>8</v>
      </c>
      <c r="BE24">
        <v>124207.73999999999</v>
      </c>
      <c r="BF24">
        <v>5.3975476890570591E-2</v>
      </c>
      <c r="BG24">
        <v>5.61614837046387E-2</v>
      </c>
      <c r="BH24">
        <v>452429.54799999995</v>
      </c>
      <c r="BI24">
        <v>1.4818156837095E-2</v>
      </c>
      <c r="BJ24">
        <v>1.5418292188997347E-2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청라교통</v>
      </c>
      <c r="B25" s="154" t="str">
        <f t="shared" si="21"/>
        <v>306</v>
      </c>
      <c r="C25" s="155" t="str">
        <f t="shared" si="22"/>
        <v>70바5921</v>
      </c>
      <c r="D25" s="143" t="str">
        <f t="shared" si="23"/>
        <v>대형</v>
      </c>
      <c r="E25" s="139" t="str">
        <f t="shared" si="16"/>
        <v>B</v>
      </c>
      <c r="F25" s="162">
        <f t="shared" si="17"/>
        <v>0.92903225806451606</v>
      </c>
      <c r="G25" s="163">
        <f t="shared" si="18"/>
        <v>2.88</v>
      </c>
      <c r="H25" s="164">
        <f t="shared" si="19"/>
        <v>3.1</v>
      </c>
      <c r="I25" s="165">
        <f t="shared" si="24"/>
        <v>8868.3950000000004</v>
      </c>
      <c r="J25" s="166">
        <f t="shared" si="25"/>
        <v>2.6966277674412616E-2</v>
      </c>
      <c r="K25" s="166">
        <f t="shared" si="26"/>
        <v>0.32631227036688198</v>
      </c>
      <c r="L25" s="166">
        <f t="shared" si="27"/>
        <v>0.13316953067606935</v>
      </c>
      <c r="M25" s="167">
        <f t="shared" si="28"/>
        <v>15.861000000000001</v>
      </c>
      <c r="N25" s="168">
        <f t="shared" si="29"/>
        <v>1.0999999999999999E-2</v>
      </c>
      <c r="O25" s="168">
        <f t="shared" si="30"/>
        <v>6.89</v>
      </c>
      <c r="P25" s="169">
        <f t="shared" si="31"/>
        <v>583.81833333333327</v>
      </c>
      <c r="Q25" s="170">
        <f t="shared" si="32"/>
        <v>92</v>
      </c>
      <c r="R25" s="171">
        <f t="shared" si="33"/>
        <v>41.408089691493132</v>
      </c>
      <c r="S25" s="156">
        <f t="shared" si="34"/>
        <v>1</v>
      </c>
      <c r="T25" s="156">
        <f t="shared" si="35"/>
        <v>611</v>
      </c>
      <c r="U25" t="s">
        <v>143</v>
      </c>
      <c r="V25" t="s">
        <v>307</v>
      </c>
      <c r="W25" s="4" t="s">
        <v>143</v>
      </c>
      <c r="X25" s="4" t="s">
        <v>307</v>
      </c>
      <c r="Y25" s="4" t="s">
        <v>815</v>
      </c>
      <c r="Z25" s="4" t="s">
        <v>772</v>
      </c>
      <c r="AA25" s="4" t="s">
        <v>49</v>
      </c>
      <c r="AB25" s="4">
        <v>531</v>
      </c>
      <c r="AC25" s="4">
        <v>8868.3950000000004</v>
      </c>
      <c r="AD25" s="4">
        <v>3079.462</v>
      </c>
      <c r="AE25" s="4">
        <v>2.88</v>
      </c>
      <c r="AF25" s="4">
        <v>3.1</v>
      </c>
      <c r="AG25" s="4">
        <v>15.861000000000001</v>
      </c>
      <c r="AH25" s="4">
        <v>331.16357799999997</v>
      </c>
      <c r="AI25" s="4">
        <v>8.9302489999999999</v>
      </c>
      <c r="AJ25" s="4">
        <v>108.06273899999999</v>
      </c>
      <c r="AK25" s="4">
        <v>1181</v>
      </c>
      <c r="AL25" s="4">
        <v>1</v>
      </c>
      <c r="AM25" s="4">
        <v>611</v>
      </c>
      <c r="AN25" s="4">
        <v>92</v>
      </c>
      <c r="AO25" s="4">
        <v>26.779499000000001</v>
      </c>
      <c r="AP25" s="4">
        <v>109386.5</v>
      </c>
      <c r="AQ25" s="4">
        <v>35029.1</v>
      </c>
      <c r="AR25" s="4">
        <v>125</v>
      </c>
      <c r="AS25" s="4">
        <v>143384</v>
      </c>
      <c r="AT25" s="4">
        <v>1.0999999999999999E-2</v>
      </c>
      <c r="AU25" s="4">
        <v>6.89</v>
      </c>
      <c r="AV25" s="4">
        <v>84212</v>
      </c>
      <c r="AW25" s="4">
        <v>0</v>
      </c>
      <c r="AX25" s="30">
        <v>0.53</v>
      </c>
      <c r="AY25">
        <v>0.92903225806451606</v>
      </c>
      <c r="AZ25" t="s">
        <v>71</v>
      </c>
      <c r="BA25" t="s">
        <v>816</v>
      </c>
      <c r="BB25">
        <v>4</v>
      </c>
      <c r="BC25" t="s">
        <v>817</v>
      </c>
      <c r="BD25">
        <v>1</v>
      </c>
      <c r="BE25">
        <v>146995.18500000003</v>
      </c>
      <c r="BF25">
        <v>6.0331193841485345E-2</v>
      </c>
      <c r="BG25">
        <v>5.6049625246283152E-2</v>
      </c>
      <c r="BH25">
        <v>452429.54799999995</v>
      </c>
      <c r="BI25">
        <v>1.9601714872964048E-2</v>
      </c>
      <c r="BJ25">
        <v>1.8210625430366598E-2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청라교통</v>
      </c>
      <c r="B26" s="151" t="str">
        <f t="shared" si="21"/>
        <v>306</v>
      </c>
      <c r="C26" s="152" t="str">
        <f t="shared" si="22"/>
        <v>70바6049</v>
      </c>
      <c r="D26" s="126" t="str">
        <f t="shared" si="23"/>
        <v>대형</v>
      </c>
      <c r="E26" s="122" t="str">
        <f t="shared" si="16"/>
        <v>S</v>
      </c>
      <c r="F26" s="172">
        <f t="shared" si="17"/>
        <v>1.0018181818181819</v>
      </c>
      <c r="G26" s="173">
        <f t="shared" si="18"/>
        <v>3.306</v>
      </c>
      <c r="H26" s="174">
        <f t="shared" si="19"/>
        <v>3.3</v>
      </c>
      <c r="I26" s="175">
        <f t="shared" si="24"/>
        <v>12072.701999999999</v>
      </c>
      <c r="J26" s="176">
        <f t="shared" si="25"/>
        <v>1.8223224610355891E-2</v>
      </c>
      <c r="K26" s="176">
        <f t="shared" si="26"/>
        <v>0.21437372358287204</v>
      </c>
      <c r="L26" s="176">
        <f t="shared" si="27"/>
        <v>0.16508317690604804</v>
      </c>
      <c r="M26" s="177">
        <f t="shared" si="28"/>
        <v>13.528</v>
      </c>
      <c r="N26" s="178">
        <f t="shared" si="29"/>
        <v>1.7000000000000001E-2</v>
      </c>
      <c r="O26" s="178">
        <f t="shared" si="30"/>
        <v>4.4480000000000004</v>
      </c>
      <c r="P26" s="179">
        <f t="shared" si="31"/>
        <v>345.51</v>
      </c>
      <c r="Q26" s="180">
        <f t="shared" si="32"/>
        <v>91</v>
      </c>
      <c r="R26" s="181">
        <f t="shared" si="33"/>
        <v>40.396170232090611</v>
      </c>
      <c r="S26" s="153">
        <f t="shared" si="34"/>
        <v>2</v>
      </c>
      <c r="T26" s="153">
        <f t="shared" si="35"/>
        <v>537</v>
      </c>
      <c r="U26" t="s">
        <v>143</v>
      </c>
      <c r="V26" s="5" t="s">
        <v>307</v>
      </c>
      <c r="W26" t="s">
        <v>143</v>
      </c>
      <c r="X26" s="5" t="s">
        <v>307</v>
      </c>
      <c r="Y26" t="s">
        <v>818</v>
      </c>
      <c r="Z26" t="s">
        <v>772</v>
      </c>
      <c r="AA26" t="s">
        <v>49</v>
      </c>
      <c r="AB26">
        <v>531</v>
      </c>
      <c r="AC26" s="1">
        <v>12072.701999999999</v>
      </c>
      <c r="AD26" s="1">
        <v>3651.636</v>
      </c>
      <c r="AE26" s="28">
        <v>3.306</v>
      </c>
      <c r="AF26">
        <v>3.3</v>
      </c>
      <c r="AG26">
        <v>13.528</v>
      </c>
      <c r="AH26">
        <v>389.44018699999998</v>
      </c>
      <c r="AI26">
        <v>7.0968559999999998</v>
      </c>
      <c r="AJ26">
        <v>83.485742999999999</v>
      </c>
      <c r="AK26">
        <v>1993</v>
      </c>
      <c r="AL26">
        <v>2</v>
      </c>
      <c r="AM26">
        <v>537</v>
      </c>
      <c r="AN26">
        <v>91</v>
      </c>
      <c r="AO26">
        <v>31.000143999999999</v>
      </c>
      <c r="AP26">
        <v>68191.7</v>
      </c>
      <c r="AQ26">
        <v>20730.599999999999</v>
      </c>
      <c r="AR26">
        <v>23</v>
      </c>
      <c r="AS26">
        <v>15477</v>
      </c>
      <c r="AT26">
        <v>1.7000000000000001E-2</v>
      </c>
      <c r="AU26">
        <v>4.4480000000000004</v>
      </c>
      <c r="AV26">
        <v>114404</v>
      </c>
      <c r="AW26">
        <v>0</v>
      </c>
      <c r="AX26" s="29">
        <v>0.56000000000000005</v>
      </c>
      <c r="AY26">
        <v>1.0018181818181819</v>
      </c>
      <c r="AZ26" t="s">
        <v>74</v>
      </c>
      <c r="BA26" t="s">
        <v>816</v>
      </c>
      <c r="BB26">
        <v>5</v>
      </c>
      <c r="BC26" t="s">
        <v>819</v>
      </c>
      <c r="BD26">
        <v>13</v>
      </c>
      <c r="BE26">
        <v>146995.18500000003</v>
      </c>
      <c r="BF26">
        <v>8.2129914663531312E-2</v>
      </c>
      <c r="BG26">
        <v>8.2279241781101381E-2</v>
      </c>
      <c r="BH26">
        <v>452429.54799999995</v>
      </c>
      <c r="BI26">
        <v>2.6684159010763816E-2</v>
      </c>
      <c r="BJ26">
        <v>2.6732675663510664E-2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청라교통</v>
      </c>
      <c r="B27" s="154" t="str">
        <f t="shared" si="21"/>
        <v>306</v>
      </c>
      <c r="C27" s="155" t="str">
        <f t="shared" si="22"/>
        <v>70바6050</v>
      </c>
      <c r="D27" s="143" t="str">
        <f t="shared" si="23"/>
        <v>대형</v>
      </c>
      <c r="E27" s="139" t="str">
        <f t="shared" si="16"/>
        <v>S</v>
      </c>
      <c r="F27" s="162">
        <f t="shared" si="17"/>
        <v>1.0061290322580645</v>
      </c>
      <c r="G27" s="163">
        <f t="shared" si="18"/>
        <v>3.1190000000000002</v>
      </c>
      <c r="H27" s="164">
        <f t="shared" si="19"/>
        <v>3.1</v>
      </c>
      <c r="I27" s="165">
        <f t="shared" si="24"/>
        <v>10121.808999999999</v>
      </c>
      <c r="J27" s="166">
        <f t="shared" si="25"/>
        <v>1.4977916643296391E-2</v>
      </c>
      <c r="K27" s="166">
        <f t="shared" si="26"/>
        <v>0.23623141940881728</v>
      </c>
      <c r="L27" s="166">
        <f t="shared" si="27"/>
        <v>0.13801880671725777</v>
      </c>
      <c r="M27" s="167">
        <f t="shared" si="28"/>
        <v>16.754999999999999</v>
      </c>
      <c r="N27" s="168">
        <f t="shared" si="29"/>
        <v>0.01</v>
      </c>
      <c r="O27" s="168">
        <f t="shared" si="30"/>
        <v>17.693999999999999</v>
      </c>
      <c r="P27" s="169">
        <f t="shared" si="31"/>
        <v>485.1633333333333</v>
      </c>
      <c r="Q27" s="170">
        <f t="shared" si="32"/>
        <v>92</v>
      </c>
      <c r="R27" s="171">
        <f t="shared" si="33"/>
        <v>42.582469805873998</v>
      </c>
      <c r="S27" s="156">
        <f t="shared" si="34"/>
        <v>1</v>
      </c>
      <c r="T27" s="156">
        <f t="shared" si="35"/>
        <v>1791</v>
      </c>
      <c r="U27" t="s">
        <v>143</v>
      </c>
      <c r="V27" t="s">
        <v>307</v>
      </c>
      <c r="W27" t="s">
        <v>143</v>
      </c>
      <c r="X27" s="4" t="s">
        <v>307</v>
      </c>
      <c r="Y27" s="4" t="s">
        <v>820</v>
      </c>
      <c r="Z27" s="4" t="s">
        <v>772</v>
      </c>
      <c r="AA27" s="4" t="s">
        <v>49</v>
      </c>
      <c r="AB27" s="4">
        <v>531</v>
      </c>
      <c r="AC27" s="4">
        <v>10121.808999999999</v>
      </c>
      <c r="AD27" s="4">
        <v>3245.239</v>
      </c>
      <c r="AE27" s="4">
        <v>3.1190000000000002</v>
      </c>
      <c r="AF27" s="4">
        <v>3.1</v>
      </c>
      <c r="AG27" s="4">
        <v>16.754999999999999</v>
      </c>
      <c r="AH27" s="4">
        <v>317.44381499999997</v>
      </c>
      <c r="AI27" s="4">
        <v>4.7546470000000003</v>
      </c>
      <c r="AJ27" s="4">
        <v>74.990202999999994</v>
      </c>
      <c r="AK27" s="4">
        <v>1397</v>
      </c>
      <c r="AL27" s="4">
        <v>1</v>
      </c>
      <c r="AM27" s="4">
        <v>1791</v>
      </c>
      <c r="AN27" s="4">
        <v>92</v>
      </c>
      <c r="AO27" s="4">
        <v>31.885355000000001</v>
      </c>
      <c r="AP27" s="4">
        <v>59942.7</v>
      </c>
      <c r="AQ27" s="4">
        <v>29109.8</v>
      </c>
      <c r="AR27" s="4">
        <v>32</v>
      </c>
      <c r="AS27" s="4">
        <v>20710</v>
      </c>
      <c r="AT27" s="4">
        <v>0.01</v>
      </c>
      <c r="AU27" s="4">
        <v>17.693999999999999</v>
      </c>
      <c r="AV27" s="4">
        <v>93942</v>
      </c>
      <c r="AW27" s="4">
        <v>0</v>
      </c>
      <c r="AX27" s="30">
        <v>0.57999999999999996</v>
      </c>
      <c r="AY27">
        <v>1.0061290322580645</v>
      </c>
      <c r="AZ27" t="s">
        <v>74</v>
      </c>
      <c r="BA27" t="s">
        <v>816</v>
      </c>
      <c r="BB27">
        <v>4</v>
      </c>
      <c r="BC27" t="s">
        <v>821</v>
      </c>
      <c r="BD27">
        <v>15</v>
      </c>
      <c r="BE27">
        <v>146995.18500000003</v>
      </c>
      <c r="BF27">
        <v>6.8858098991473757E-2</v>
      </c>
      <c r="BG27">
        <v>6.9280132501421496E-2</v>
      </c>
      <c r="BH27">
        <v>452429.54799999995</v>
      </c>
      <c r="BI27">
        <v>2.2372121902170722E-2</v>
      </c>
      <c r="BJ27">
        <v>2.2509241358990479E-2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청라교통</v>
      </c>
      <c r="B28" s="151" t="str">
        <f t="shared" si="21"/>
        <v>306</v>
      </c>
      <c r="C28" s="152" t="str">
        <f t="shared" si="22"/>
        <v>70바6051</v>
      </c>
      <c r="D28" s="126" t="str">
        <f t="shared" si="23"/>
        <v>대형</v>
      </c>
      <c r="E28" s="122" t="str">
        <f t="shared" si="16"/>
        <v>A</v>
      </c>
      <c r="F28" s="172">
        <f t="shared" si="17"/>
        <v>0.97969696969696973</v>
      </c>
      <c r="G28" s="173">
        <f t="shared" si="18"/>
        <v>3.2330000000000001</v>
      </c>
      <c r="H28" s="174">
        <f t="shared" si="19"/>
        <v>3.3</v>
      </c>
      <c r="I28" s="175">
        <f t="shared" si="24"/>
        <v>10827.133</v>
      </c>
      <c r="J28" s="176">
        <f t="shared" si="25"/>
        <v>1.898503690597245E-2</v>
      </c>
      <c r="K28" s="176">
        <f t="shared" si="26"/>
        <v>0.2466819290996741</v>
      </c>
      <c r="L28" s="176">
        <f t="shared" si="27"/>
        <v>0.10667643964473328</v>
      </c>
      <c r="M28" s="177">
        <f t="shared" si="28"/>
        <v>14.823</v>
      </c>
      <c r="N28" s="178">
        <f t="shared" si="29"/>
        <v>0</v>
      </c>
      <c r="O28" s="178">
        <f t="shared" si="30"/>
        <v>6.6219999999999999</v>
      </c>
      <c r="P28" s="179">
        <f t="shared" si="31"/>
        <v>398.87666666666667</v>
      </c>
      <c r="Q28" s="180">
        <f t="shared" si="32"/>
        <v>98</v>
      </c>
      <c r="R28" s="181">
        <f t="shared" si="33"/>
        <v>41.99872091473992</v>
      </c>
      <c r="S28" s="153">
        <f t="shared" si="34"/>
        <v>0</v>
      </c>
      <c r="T28" s="153">
        <f t="shared" si="35"/>
        <v>717</v>
      </c>
      <c r="U28" t="s">
        <v>143</v>
      </c>
      <c r="V28" t="s">
        <v>307</v>
      </c>
      <c r="W28" s="4" t="s">
        <v>143</v>
      </c>
      <c r="X28" s="4" t="s">
        <v>307</v>
      </c>
      <c r="Y28" s="4" t="s">
        <v>822</v>
      </c>
      <c r="Z28" s="4" t="s">
        <v>772</v>
      </c>
      <c r="AA28" s="4" t="s">
        <v>49</v>
      </c>
      <c r="AB28" s="4">
        <v>531</v>
      </c>
      <c r="AC28" s="4">
        <v>10827.133</v>
      </c>
      <c r="AD28" s="4">
        <v>3348.7849999999999</v>
      </c>
      <c r="AE28" s="4">
        <v>3.2330000000000001</v>
      </c>
      <c r="AF28" s="4">
        <v>3.3</v>
      </c>
      <c r="AG28" s="4">
        <v>14.823</v>
      </c>
      <c r="AH28" s="4">
        <v>351.06241999999997</v>
      </c>
      <c r="AI28" s="4">
        <v>6.6649330000000004</v>
      </c>
      <c r="AJ28" s="4">
        <v>86.600755000000007</v>
      </c>
      <c r="AK28" s="4">
        <v>1155</v>
      </c>
      <c r="AL28" s="4">
        <v>0</v>
      </c>
      <c r="AM28" s="4">
        <v>717</v>
      </c>
      <c r="AN28" s="4">
        <v>98</v>
      </c>
      <c r="AO28" s="4">
        <v>30.841048000000001</v>
      </c>
      <c r="AP28" s="4">
        <v>67483.199999999997</v>
      </c>
      <c r="AQ28" s="4">
        <v>23932.6</v>
      </c>
      <c r="AR28" s="4">
        <v>61</v>
      </c>
      <c r="AS28" s="4">
        <v>36814</v>
      </c>
      <c r="AT28" s="4">
        <v>0</v>
      </c>
      <c r="AU28" s="4">
        <v>6.6219999999999999</v>
      </c>
      <c r="AV28" s="4">
        <v>102412</v>
      </c>
      <c r="AW28" s="4">
        <v>0</v>
      </c>
      <c r="AX28" s="30">
        <v>0.56000000000000005</v>
      </c>
      <c r="AY28">
        <v>0.97969696969696973</v>
      </c>
      <c r="AZ28" t="s">
        <v>69</v>
      </c>
      <c r="BA28" t="s">
        <v>816</v>
      </c>
      <c r="BB28">
        <v>2</v>
      </c>
      <c r="BC28" t="s">
        <v>823</v>
      </c>
      <c r="BD28">
        <v>11</v>
      </c>
      <c r="BE28">
        <v>146995.18500000003</v>
      </c>
      <c r="BF28">
        <v>7.3656378608591824E-2</v>
      </c>
      <c r="BG28">
        <v>7.2160930921690111E-2</v>
      </c>
      <c r="BH28">
        <v>452429.54799999995</v>
      </c>
      <c r="BI28">
        <v>2.393109169783933E-2</v>
      </c>
      <c r="BJ28">
        <v>2.3445218017913501E-2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청라교통</v>
      </c>
      <c r="B29" s="154" t="str">
        <f t="shared" si="21"/>
        <v>306</v>
      </c>
      <c r="C29" s="155" t="str">
        <f t="shared" si="22"/>
        <v>70바6085</v>
      </c>
      <c r="D29" s="143" t="str">
        <f t="shared" si="23"/>
        <v>대형</v>
      </c>
      <c r="E29" s="139" t="str">
        <f t="shared" si="16"/>
        <v>B</v>
      </c>
      <c r="F29" s="162">
        <f t="shared" si="17"/>
        <v>0.93781249999999994</v>
      </c>
      <c r="G29" s="163">
        <f t="shared" si="18"/>
        <v>3.0009999999999999</v>
      </c>
      <c r="H29" s="164">
        <f t="shared" si="19"/>
        <v>3.2</v>
      </c>
      <c r="I29" s="165">
        <f t="shared" si="24"/>
        <v>11223.348</v>
      </c>
      <c r="J29" s="166">
        <f t="shared" si="25"/>
        <v>1.9659366464436553E-2</v>
      </c>
      <c r="K29" s="166">
        <f t="shared" si="26"/>
        <v>0.25470584137614155</v>
      </c>
      <c r="L29" s="166">
        <f t="shared" si="27"/>
        <v>0.1537865528182856</v>
      </c>
      <c r="M29" s="167">
        <f t="shared" si="28"/>
        <v>17.664999999999999</v>
      </c>
      <c r="N29" s="168">
        <f t="shared" si="29"/>
        <v>8.9999999999999993E-3</v>
      </c>
      <c r="O29" s="168">
        <f t="shared" si="30"/>
        <v>16.795000000000002</v>
      </c>
      <c r="P29" s="169">
        <f t="shared" si="31"/>
        <v>601.47166666666669</v>
      </c>
      <c r="Q29" s="170">
        <f t="shared" si="32"/>
        <v>93</v>
      </c>
      <c r="R29" s="171">
        <f t="shared" si="33"/>
        <v>42.532588036032408</v>
      </c>
      <c r="S29" s="156">
        <f t="shared" si="34"/>
        <v>1</v>
      </c>
      <c r="T29" s="156">
        <f t="shared" si="35"/>
        <v>1885</v>
      </c>
      <c r="U29" t="s">
        <v>143</v>
      </c>
      <c r="V29" s="5" t="s">
        <v>307</v>
      </c>
      <c r="W29" t="s">
        <v>143</v>
      </c>
      <c r="X29" s="5" t="s">
        <v>307</v>
      </c>
      <c r="Y29" t="s">
        <v>824</v>
      </c>
      <c r="Z29" t="s">
        <v>772</v>
      </c>
      <c r="AA29" t="s">
        <v>49</v>
      </c>
      <c r="AB29">
        <v>531</v>
      </c>
      <c r="AC29" s="1">
        <v>11223.348</v>
      </c>
      <c r="AD29" s="1">
        <v>3740.3960000000002</v>
      </c>
      <c r="AE29" s="28">
        <v>3.0009999999999999</v>
      </c>
      <c r="AF29">
        <v>3.2</v>
      </c>
      <c r="AG29">
        <v>17.664999999999999</v>
      </c>
      <c r="AH29">
        <v>363.64910400000002</v>
      </c>
      <c r="AI29">
        <v>7.1491110000000004</v>
      </c>
      <c r="AJ29">
        <v>92.623551000000006</v>
      </c>
      <c r="AK29">
        <v>1726</v>
      </c>
      <c r="AL29">
        <v>1</v>
      </c>
      <c r="AM29">
        <v>1885</v>
      </c>
      <c r="AN29">
        <v>93</v>
      </c>
      <c r="AO29">
        <v>30.863125</v>
      </c>
      <c r="AP29">
        <v>89235.199999999997</v>
      </c>
      <c r="AQ29">
        <v>36088.300000000003</v>
      </c>
      <c r="AR29">
        <v>59</v>
      </c>
      <c r="AS29">
        <v>33719</v>
      </c>
      <c r="AT29">
        <v>8.9999999999999993E-3</v>
      </c>
      <c r="AU29">
        <v>16.795000000000002</v>
      </c>
      <c r="AV29">
        <v>105293</v>
      </c>
      <c r="AW29">
        <v>0</v>
      </c>
      <c r="AX29" s="29">
        <v>0.57999999999999996</v>
      </c>
      <c r="AY29">
        <v>0.93781249999999994</v>
      </c>
      <c r="AZ29" t="s">
        <v>71</v>
      </c>
      <c r="BA29" t="s">
        <v>816</v>
      </c>
      <c r="BB29">
        <v>2</v>
      </c>
      <c r="BC29" t="s">
        <v>825</v>
      </c>
      <c r="BD29">
        <v>12</v>
      </c>
      <c r="BE29">
        <v>146995.18500000003</v>
      </c>
      <c r="BF29">
        <v>7.6351807033679359E-2</v>
      </c>
      <c r="BG29">
        <v>7.1603679033772419E-2</v>
      </c>
      <c r="BH29">
        <v>452429.54799999995</v>
      </c>
      <c r="BI29">
        <v>2.4806841307367485E-2</v>
      </c>
      <c r="BJ29">
        <v>2.326416586356557E-2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청라교통</v>
      </c>
      <c r="B30" s="151" t="str">
        <f t="shared" si="21"/>
        <v>306</v>
      </c>
      <c r="C30" s="152" t="str">
        <f t="shared" si="22"/>
        <v>70바6087</v>
      </c>
      <c r="D30" s="126" t="str">
        <f t="shared" si="23"/>
        <v>대형</v>
      </c>
      <c r="E30" s="122" t="str">
        <f t="shared" si="16"/>
        <v>S</v>
      </c>
      <c r="F30" s="172">
        <f t="shared" si="17"/>
        <v>1.0381818181818183</v>
      </c>
      <c r="G30" s="173">
        <f t="shared" si="18"/>
        <v>3.4260000000000002</v>
      </c>
      <c r="H30" s="174">
        <f t="shared" si="19"/>
        <v>3.3</v>
      </c>
      <c r="I30" s="175">
        <f t="shared" si="24"/>
        <v>11856.661</v>
      </c>
      <c r="J30" s="176">
        <f t="shared" si="25"/>
        <v>2.3593722293530735E-2</v>
      </c>
      <c r="K30" s="176">
        <f t="shared" si="26"/>
        <v>0.23359583120283511</v>
      </c>
      <c r="L30" s="176">
        <f t="shared" si="27"/>
        <v>8.8979519613489835E-2</v>
      </c>
      <c r="M30" s="177">
        <f t="shared" si="28"/>
        <v>14.336</v>
      </c>
      <c r="N30" s="178">
        <f t="shared" si="29"/>
        <v>1.7000000000000001E-2</v>
      </c>
      <c r="O30" s="178">
        <f t="shared" si="30"/>
        <v>9.1340000000000003</v>
      </c>
      <c r="P30" s="179">
        <f t="shared" si="31"/>
        <v>534.87</v>
      </c>
      <c r="Q30" s="180">
        <f t="shared" si="32"/>
        <v>91</v>
      </c>
      <c r="R30" s="181">
        <f t="shared" si="33"/>
        <v>41.294174345122954</v>
      </c>
      <c r="S30" s="153">
        <f t="shared" si="34"/>
        <v>2</v>
      </c>
      <c r="T30" s="153">
        <f t="shared" si="35"/>
        <v>1083</v>
      </c>
      <c r="U30" t="s">
        <v>143</v>
      </c>
      <c r="V30" t="s">
        <v>307</v>
      </c>
      <c r="W30" t="s">
        <v>143</v>
      </c>
      <c r="X30" s="4" t="s">
        <v>307</v>
      </c>
      <c r="Y30" s="4" t="s">
        <v>826</v>
      </c>
      <c r="Z30" s="4" t="s">
        <v>772</v>
      </c>
      <c r="AA30" s="4" t="s">
        <v>49</v>
      </c>
      <c r="AB30" s="4">
        <v>531</v>
      </c>
      <c r="AC30" s="4">
        <v>11856.661</v>
      </c>
      <c r="AD30" s="4">
        <v>3460.8890000000001</v>
      </c>
      <c r="AE30" s="4">
        <v>3.4260000000000002</v>
      </c>
      <c r="AF30" s="4">
        <v>3.3</v>
      </c>
      <c r="AG30" s="4">
        <v>14.336</v>
      </c>
      <c r="AH30" s="4">
        <v>386.541042</v>
      </c>
      <c r="AI30" s="4">
        <v>9.119942</v>
      </c>
      <c r="AJ30" s="4">
        <v>90.294376</v>
      </c>
      <c r="AK30" s="4">
        <v>1055</v>
      </c>
      <c r="AL30" s="4">
        <v>2</v>
      </c>
      <c r="AM30" s="4">
        <v>1083</v>
      </c>
      <c r="AN30" s="4">
        <v>91</v>
      </c>
      <c r="AO30" s="4">
        <v>30.673743999999999</v>
      </c>
      <c r="AP30" s="4">
        <v>95059.9</v>
      </c>
      <c r="AQ30" s="4">
        <v>32092.2</v>
      </c>
      <c r="AR30" s="4">
        <v>66</v>
      </c>
      <c r="AS30" s="4">
        <v>50056</v>
      </c>
      <c r="AT30" s="4">
        <v>1.7000000000000001E-2</v>
      </c>
      <c r="AU30" s="4">
        <v>9.1340000000000003</v>
      </c>
      <c r="AV30" s="4">
        <v>113897</v>
      </c>
      <c r="AW30" s="4">
        <v>0</v>
      </c>
      <c r="AX30" s="30">
        <v>0.59</v>
      </c>
      <c r="AY30">
        <v>1.0381818181818183</v>
      </c>
      <c r="AZ30" t="s">
        <v>74</v>
      </c>
      <c r="BA30" t="s">
        <v>816</v>
      </c>
      <c r="BB30">
        <v>1</v>
      </c>
      <c r="BC30" t="s">
        <v>827</v>
      </c>
      <c r="BD30">
        <v>12</v>
      </c>
      <c r="BE30">
        <v>146995.18500000003</v>
      </c>
      <c r="BF30">
        <v>8.0660199856206163E-2</v>
      </c>
      <c r="BG30">
        <v>8.3739952941624951E-2</v>
      </c>
      <c r="BH30">
        <v>452429.54799999995</v>
      </c>
      <c r="BI30">
        <v>2.6206645990327761E-2</v>
      </c>
      <c r="BJ30">
        <v>2.7207263382685733E-2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청라교통</v>
      </c>
      <c r="B31" s="154" t="str">
        <f t="shared" si="21"/>
        <v>306</v>
      </c>
      <c r="C31" s="155" t="str">
        <f t="shared" si="22"/>
        <v>70바6088</v>
      </c>
      <c r="D31" s="143" t="str">
        <f t="shared" si="23"/>
        <v>대형</v>
      </c>
      <c r="E31" s="139" t="str">
        <f t="shared" si="16"/>
        <v>S</v>
      </c>
      <c r="F31" s="162">
        <f t="shared" si="17"/>
        <v>1.025625</v>
      </c>
      <c r="G31" s="163">
        <f t="shared" si="18"/>
        <v>3.282</v>
      </c>
      <c r="H31" s="164">
        <f t="shared" si="19"/>
        <v>3.2</v>
      </c>
      <c r="I31" s="165">
        <f t="shared" si="24"/>
        <v>10938.026</v>
      </c>
      <c r="J31" s="166">
        <f t="shared" si="25"/>
        <v>1.2562776191975968E-2</v>
      </c>
      <c r="K31" s="166">
        <f t="shared" si="26"/>
        <v>0.20968774733125037</v>
      </c>
      <c r="L31" s="166">
        <f t="shared" si="27"/>
        <v>0.10842907120535278</v>
      </c>
      <c r="M31" s="167">
        <f t="shared" si="28"/>
        <v>13.413</v>
      </c>
      <c r="N31" s="168">
        <f t="shared" si="29"/>
        <v>4.5999999999999999E-2</v>
      </c>
      <c r="O31" s="168">
        <f t="shared" si="30"/>
        <v>3.008</v>
      </c>
      <c r="P31" s="169">
        <f t="shared" si="31"/>
        <v>392.97666666666663</v>
      </c>
      <c r="Q31" s="170">
        <f t="shared" si="32"/>
        <v>91</v>
      </c>
      <c r="R31" s="171">
        <f t="shared" si="33"/>
        <v>40.601004347975632</v>
      </c>
      <c r="S31" s="156">
        <f t="shared" si="34"/>
        <v>5</v>
      </c>
      <c r="T31" s="156">
        <f t="shared" si="35"/>
        <v>329</v>
      </c>
      <c r="U31" t="s">
        <v>143</v>
      </c>
      <c r="V31" t="s">
        <v>307</v>
      </c>
      <c r="W31" s="4" t="s">
        <v>143</v>
      </c>
      <c r="X31" s="4" t="s">
        <v>307</v>
      </c>
      <c r="Y31" s="4" t="s">
        <v>828</v>
      </c>
      <c r="Z31" s="4" t="s">
        <v>772</v>
      </c>
      <c r="AA31" s="4" t="s">
        <v>49</v>
      </c>
      <c r="AB31" s="4">
        <v>531</v>
      </c>
      <c r="AC31" s="4">
        <v>10938.026</v>
      </c>
      <c r="AD31" s="4">
        <v>3332.7449999999999</v>
      </c>
      <c r="AE31" s="4">
        <v>3.282</v>
      </c>
      <c r="AF31" s="4">
        <v>3.2</v>
      </c>
      <c r="AG31" s="4">
        <v>13.413</v>
      </c>
      <c r="AH31" s="4">
        <v>346.38768800000003</v>
      </c>
      <c r="AI31" s="4">
        <v>4.351591</v>
      </c>
      <c r="AJ31" s="4">
        <v>72.633253999999994</v>
      </c>
      <c r="AK31" s="4">
        <v>1186</v>
      </c>
      <c r="AL31" s="4">
        <v>5</v>
      </c>
      <c r="AM31" s="4">
        <v>329</v>
      </c>
      <c r="AN31" s="4">
        <v>91</v>
      </c>
      <c r="AO31" s="4">
        <v>31.577408999999999</v>
      </c>
      <c r="AP31" s="4">
        <v>73266</v>
      </c>
      <c r="AQ31" s="4">
        <v>23578.6</v>
      </c>
      <c r="AR31" s="4">
        <v>12</v>
      </c>
      <c r="AS31" s="4">
        <v>10122</v>
      </c>
      <c r="AT31" s="4">
        <v>4.5999999999999999E-2</v>
      </c>
      <c r="AU31" s="4">
        <v>3.008</v>
      </c>
      <c r="AV31" s="4">
        <v>103215</v>
      </c>
      <c r="AW31" s="4">
        <v>0</v>
      </c>
      <c r="AX31" s="4">
        <v>0.55000000000000004</v>
      </c>
      <c r="AY31">
        <v>1.025625</v>
      </c>
      <c r="AZ31" t="s">
        <v>74</v>
      </c>
      <c r="BA31" t="s">
        <v>816</v>
      </c>
      <c r="BB31">
        <v>2</v>
      </c>
      <c r="BC31" t="s">
        <v>829</v>
      </c>
      <c r="BD31">
        <v>10</v>
      </c>
      <c r="BE31">
        <v>146995.18500000003</v>
      </c>
      <c r="BF31">
        <v>7.4410777468663328E-2</v>
      </c>
      <c r="BG31">
        <v>7.6317553641297831E-2</v>
      </c>
      <c r="BH31">
        <v>452429.54799999995</v>
      </c>
      <c r="BI31">
        <v>2.4176197262871967E-2</v>
      </c>
      <c r="BJ31">
        <v>2.4795712317733063E-2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청라교통</v>
      </c>
      <c r="B32" s="151" t="str">
        <f t="shared" si="21"/>
        <v>306</v>
      </c>
      <c r="C32" s="152" t="str">
        <f t="shared" si="22"/>
        <v>70바6089</v>
      </c>
      <c r="D32" s="126" t="str">
        <f t="shared" si="23"/>
        <v>대형</v>
      </c>
      <c r="E32" s="122" t="str">
        <f t="shared" si="16"/>
        <v>A</v>
      </c>
      <c r="F32" s="172">
        <f t="shared" si="17"/>
        <v>0.96774193548387089</v>
      </c>
      <c r="G32" s="173">
        <f t="shared" si="18"/>
        <v>3</v>
      </c>
      <c r="H32" s="174">
        <f t="shared" si="19"/>
        <v>3.1</v>
      </c>
      <c r="I32" s="175">
        <f t="shared" si="24"/>
        <v>10520.955</v>
      </c>
      <c r="J32" s="176">
        <f t="shared" si="25"/>
        <v>2.3567060709085989E-2</v>
      </c>
      <c r="K32" s="176">
        <f t="shared" si="26"/>
        <v>0.29479819819946679</v>
      </c>
      <c r="L32" s="176">
        <f t="shared" si="27"/>
        <v>0.22764093183556056</v>
      </c>
      <c r="M32" s="177">
        <f t="shared" si="28"/>
        <v>17.43</v>
      </c>
      <c r="N32" s="178">
        <f t="shared" si="29"/>
        <v>8.5999999999999993E-2</v>
      </c>
      <c r="O32" s="178">
        <f t="shared" si="30"/>
        <v>12.461</v>
      </c>
      <c r="P32" s="179">
        <f t="shared" si="31"/>
        <v>656.91333333333341</v>
      </c>
      <c r="Q32" s="180">
        <f t="shared" si="32"/>
        <v>93</v>
      </c>
      <c r="R32" s="181">
        <f t="shared" si="33"/>
        <v>42.120456035696201</v>
      </c>
      <c r="S32" s="153">
        <f t="shared" si="34"/>
        <v>9</v>
      </c>
      <c r="T32" s="153">
        <f t="shared" si="35"/>
        <v>1311</v>
      </c>
      <c r="U32" t="s">
        <v>143</v>
      </c>
      <c r="V32" s="5" t="s">
        <v>307</v>
      </c>
      <c r="W32" t="s">
        <v>143</v>
      </c>
      <c r="X32" s="5" t="s">
        <v>307</v>
      </c>
      <c r="Y32" t="s">
        <v>830</v>
      </c>
      <c r="Z32" t="s">
        <v>772</v>
      </c>
      <c r="AA32" t="s">
        <v>49</v>
      </c>
      <c r="AB32">
        <v>531</v>
      </c>
      <c r="AC32" s="1">
        <v>10520.955</v>
      </c>
      <c r="AD32" s="1">
        <v>3506.7939999999999</v>
      </c>
      <c r="AE32" s="28">
        <v>3</v>
      </c>
      <c r="AF32">
        <v>3.1</v>
      </c>
      <c r="AG32">
        <v>17.43</v>
      </c>
      <c r="AH32">
        <v>366.44633399999998</v>
      </c>
      <c r="AI32">
        <v>8.636063</v>
      </c>
      <c r="AJ32">
        <v>108.027719</v>
      </c>
      <c r="AK32">
        <v>2395</v>
      </c>
      <c r="AL32">
        <v>9</v>
      </c>
      <c r="AM32">
        <v>1311</v>
      </c>
      <c r="AN32">
        <v>93</v>
      </c>
      <c r="AO32">
        <v>28.710766</v>
      </c>
      <c r="AP32">
        <v>97157.7</v>
      </c>
      <c r="AQ32">
        <v>39414.800000000003</v>
      </c>
      <c r="AR32">
        <v>126</v>
      </c>
      <c r="AS32">
        <v>93479</v>
      </c>
      <c r="AT32">
        <v>8.5999999999999993E-2</v>
      </c>
      <c r="AU32">
        <v>12.461</v>
      </c>
      <c r="AV32">
        <v>100201</v>
      </c>
      <c r="AW32">
        <v>0</v>
      </c>
      <c r="AX32">
        <v>0.57999999999999996</v>
      </c>
      <c r="AY32">
        <v>0.96774193548387089</v>
      </c>
      <c r="AZ32" t="s">
        <v>69</v>
      </c>
      <c r="BA32" t="s">
        <v>816</v>
      </c>
      <c r="BB32">
        <v>3</v>
      </c>
      <c r="BC32" t="s">
        <v>831</v>
      </c>
      <c r="BD32">
        <v>9</v>
      </c>
      <c r="BE32">
        <v>146995.18500000003</v>
      </c>
      <c r="BF32">
        <v>7.1573466845189504E-2</v>
      </c>
      <c r="BG32">
        <v>6.9264645334054353E-2</v>
      </c>
      <c r="BH32">
        <v>452429.54799999995</v>
      </c>
      <c r="BI32">
        <v>2.3254349868413106E-2</v>
      </c>
      <c r="BJ32">
        <v>2.2504209550077196E-2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청라교통</v>
      </c>
      <c r="B33" s="154" t="str">
        <f t="shared" si="21"/>
        <v>306</v>
      </c>
      <c r="C33" s="155" t="str">
        <f t="shared" si="22"/>
        <v>70바6090</v>
      </c>
      <c r="D33" s="143" t="str">
        <f t="shared" si="23"/>
        <v>대형</v>
      </c>
      <c r="E33" s="139" t="str">
        <f t="shared" si="16"/>
        <v>B</v>
      </c>
      <c r="F33" s="162">
        <f t="shared" si="17"/>
        <v>0.94624999999999992</v>
      </c>
      <c r="G33" s="163">
        <f t="shared" si="18"/>
        <v>3.028</v>
      </c>
      <c r="H33" s="164">
        <f t="shared" si="19"/>
        <v>3.2</v>
      </c>
      <c r="I33" s="165">
        <f t="shared" si="24"/>
        <v>10055.173000000001</v>
      </c>
      <c r="J33" s="166">
        <f t="shared" si="25"/>
        <v>1.9329996719199032E-2</v>
      </c>
      <c r="K33" s="166">
        <f t="shared" si="26"/>
        <v>0.26794621823001885</v>
      </c>
      <c r="L33" s="166">
        <f t="shared" si="27"/>
        <v>0.14231480651799824</v>
      </c>
      <c r="M33" s="167">
        <f t="shared" si="28"/>
        <v>15.866</v>
      </c>
      <c r="N33" s="168">
        <f t="shared" si="29"/>
        <v>0.02</v>
      </c>
      <c r="O33" s="168">
        <f t="shared" si="30"/>
        <v>7.7469999999999999</v>
      </c>
      <c r="P33" s="169">
        <f t="shared" si="31"/>
        <v>536.92499999999995</v>
      </c>
      <c r="Q33" s="170">
        <f t="shared" si="32"/>
        <v>92</v>
      </c>
      <c r="R33" s="171">
        <f t="shared" si="33"/>
        <v>42.744859021208292</v>
      </c>
      <c r="S33" s="156">
        <f t="shared" si="34"/>
        <v>2</v>
      </c>
      <c r="T33" s="156">
        <f t="shared" si="35"/>
        <v>779</v>
      </c>
      <c r="U33" t="s">
        <v>143</v>
      </c>
      <c r="V33" t="s">
        <v>307</v>
      </c>
      <c r="W33" t="s">
        <v>143</v>
      </c>
      <c r="X33" s="4" t="s">
        <v>307</v>
      </c>
      <c r="Y33" s="4" t="s">
        <v>832</v>
      </c>
      <c r="Z33" s="4" t="s">
        <v>772</v>
      </c>
      <c r="AA33" s="4" t="s">
        <v>49</v>
      </c>
      <c r="AB33" s="4">
        <v>531</v>
      </c>
      <c r="AC33" s="4">
        <v>10055.173000000001</v>
      </c>
      <c r="AD33" s="4">
        <v>3320.2869999999998</v>
      </c>
      <c r="AE33" s="4">
        <v>3.028</v>
      </c>
      <c r="AF33" s="4">
        <v>3.2</v>
      </c>
      <c r="AG33" s="4">
        <v>15.866</v>
      </c>
      <c r="AH33" s="4">
        <v>330.05354799999998</v>
      </c>
      <c r="AI33" s="4">
        <v>6.3799340000000004</v>
      </c>
      <c r="AJ33" s="4">
        <v>88.436599999999999</v>
      </c>
      <c r="AK33" s="4">
        <v>1431</v>
      </c>
      <c r="AL33" s="4">
        <v>2</v>
      </c>
      <c r="AM33" s="4">
        <v>779</v>
      </c>
      <c r="AN33" s="4">
        <v>92</v>
      </c>
      <c r="AO33" s="4">
        <v>30.465277</v>
      </c>
      <c r="AP33" s="4">
        <v>76716.899999999994</v>
      </c>
      <c r="AQ33" s="4">
        <v>32215.5</v>
      </c>
      <c r="AR33" s="4">
        <v>60</v>
      </c>
      <c r="AS33" s="4">
        <v>52223</v>
      </c>
      <c r="AT33" s="4">
        <v>0.02</v>
      </c>
      <c r="AU33" s="4">
        <v>7.7469999999999999</v>
      </c>
      <c r="AV33" s="4">
        <v>96334</v>
      </c>
      <c r="AW33" s="4">
        <v>0</v>
      </c>
      <c r="AX33" s="4">
        <v>0.54</v>
      </c>
      <c r="AY33">
        <v>0.94624999999999992</v>
      </c>
      <c r="AZ33" t="s">
        <v>71</v>
      </c>
      <c r="BA33" t="s">
        <v>816</v>
      </c>
      <c r="BB33">
        <v>1</v>
      </c>
      <c r="BC33" t="s">
        <v>833</v>
      </c>
      <c r="BD33">
        <v>7</v>
      </c>
      <c r="BE33">
        <v>146995.18500000003</v>
      </c>
      <c r="BF33">
        <v>6.8404778020450113E-2</v>
      </c>
      <c r="BG33">
        <v>6.4728021201850908E-2</v>
      </c>
      <c r="BH33">
        <v>452429.54799999995</v>
      </c>
      <c r="BI33">
        <v>2.222483709220513E-2</v>
      </c>
      <c r="BJ33">
        <v>2.1030252098499104E-2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청라교통</v>
      </c>
      <c r="B34" s="151" t="str">
        <f t="shared" si="21"/>
        <v>306</v>
      </c>
      <c r="C34" s="152" t="str">
        <f t="shared" si="22"/>
        <v>72바1305</v>
      </c>
      <c r="D34" s="126" t="str">
        <f t="shared" si="23"/>
        <v>대형</v>
      </c>
      <c r="E34" s="122" t="str">
        <f t="shared" si="16"/>
        <v>A</v>
      </c>
      <c r="F34" s="172">
        <f t="shared" si="17"/>
        <v>0.96064516129032262</v>
      </c>
      <c r="G34" s="173">
        <f t="shared" si="18"/>
        <v>2.9780000000000002</v>
      </c>
      <c r="H34" s="174">
        <f t="shared" si="19"/>
        <v>3.1</v>
      </c>
      <c r="I34" s="175">
        <f t="shared" si="24"/>
        <v>9697.9940000000006</v>
      </c>
      <c r="J34" s="176">
        <f t="shared" si="25"/>
        <v>2.3307439846930924E-2</v>
      </c>
      <c r="K34" s="176">
        <f t="shared" si="26"/>
        <v>0.26020619637959364</v>
      </c>
      <c r="L34" s="176">
        <f t="shared" si="27"/>
        <v>0.15137151043813801</v>
      </c>
      <c r="M34" s="177">
        <f t="shared" si="28"/>
        <v>16.504000000000001</v>
      </c>
      <c r="N34" s="178">
        <f t="shared" si="29"/>
        <v>0</v>
      </c>
      <c r="O34" s="178">
        <f t="shared" si="30"/>
        <v>6.5369999999999999</v>
      </c>
      <c r="P34" s="179">
        <f t="shared" si="31"/>
        <v>486.98666666666668</v>
      </c>
      <c r="Q34" s="180">
        <f t="shared" si="32"/>
        <v>91</v>
      </c>
      <c r="R34" s="181">
        <f t="shared" si="33"/>
        <v>40.229824693099921</v>
      </c>
      <c r="S34" s="153">
        <f t="shared" si="34"/>
        <v>0</v>
      </c>
      <c r="T34" s="153">
        <f t="shared" si="35"/>
        <v>634</v>
      </c>
      <c r="U34" t="s">
        <v>143</v>
      </c>
      <c r="V34" t="s">
        <v>307</v>
      </c>
      <c r="W34" s="4" t="s">
        <v>143</v>
      </c>
      <c r="X34" s="4" t="s">
        <v>307</v>
      </c>
      <c r="Y34" s="4" t="s">
        <v>834</v>
      </c>
      <c r="Z34" s="4" t="s">
        <v>772</v>
      </c>
      <c r="AA34" s="4" t="s">
        <v>49</v>
      </c>
      <c r="AB34" s="4">
        <v>531</v>
      </c>
      <c r="AC34" s="4">
        <v>9697.9940000000006</v>
      </c>
      <c r="AD34" s="4">
        <v>3256.4450000000002</v>
      </c>
      <c r="AE34" s="4">
        <v>2.9780000000000002</v>
      </c>
      <c r="AF34" s="4">
        <v>3.1</v>
      </c>
      <c r="AG34" s="4">
        <v>16.504000000000001</v>
      </c>
      <c r="AH34" s="4">
        <v>336.45411300000001</v>
      </c>
      <c r="AI34" s="4">
        <v>7.8418840000000003</v>
      </c>
      <c r="AJ34" s="4">
        <v>87.547444999999996</v>
      </c>
      <c r="AK34" s="4">
        <v>1468</v>
      </c>
      <c r="AL34" s="4">
        <v>0</v>
      </c>
      <c r="AM34" s="4">
        <v>634</v>
      </c>
      <c r="AN34" s="4">
        <v>91</v>
      </c>
      <c r="AO34" s="4">
        <v>28.824120000000001</v>
      </c>
      <c r="AP34" s="4">
        <v>76459.100000000006</v>
      </c>
      <c r="AQ34" s="4">
        <v>29219.200000000001</v>
      </c>
      <c r="AR34" s="4">
        <v>75</v>
      </c>
      <c r="AS34" s="4">
        <v>42588</v>
      </c>
      <c r="AT34" s="4">
        <v>0</v>
      </c>
      <c r="AU34" s="4">
        <v>6.5369999999999999</v>
      </c>
      <c r="AV34" s="4">
        <v>91089</v>
      </c>
      <c r="AW34" s="4">
        <v>0</v>
      </c>
      <c r="AX34" s="4">
        <v>0.57999999999999996</v>
      </c>
      <c r="AY34">
        <v>0.96064516129032262</v>
      </c>
      <c r="AZ34" t="s">
        <v>69</v>
      </c>
      <c r="BA34" t="s">
        <v>816</v>
      </c>
      <c r="BB34">
        <v>4</v>
      </c>
      <c r="BC34" t="s">
        <v>835</v>
      </c>
      <c r="BD34">
        <v>9</v>
      </c>
      <c r="BE34">
        <v>146995.18500000003</v>
      </c>
      <c r="BF34">
        <v>6.5974909314206437E-2</v>
      </c>
      <c r="BG34">
        <v>6.3378477399260252E-2</v>
      </c>
      <c r="BH34">
        <v>452429.54799999995</v>
      </c>
      <c r="BI34">
        <v>2.1435368319489164E-2</v>
      </c>
      <c r="BJ34">
        <v>2.059178285659314E-2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청라교통</v>
      </c>
      <c r="B35" s="154" t="str">
        <f t="shared" si="21"/>
        <v>306</v>
      </c>
      <c r="C35" s="155" t="str">
        <f t="shared" si="22"/>
        <v>72바1306</v>
      </c>
      <c r="D35" s="143" t="str">
        <f t="shared" si="23"/>
        <v>대형</v>
      </c>
      <c r="E35" s="139" t="str">
        <f t="shared" si="16"/>
        <v>A</v>
      </c>
      <c r="F35" s="162">
        <f t="shared" si="17"/>
        <v>0.99483870967741939</v>
      </c>
      <c r="G35" s="163">
        <f t="shared" si="18"/>
        <v>3.0840000000000001</v>
      </c>
      <c r="H35" s="164">
        <f t="shared" si="19"/>
        <v>3.1</v>
      </c>
      <c r="I35" s="165">
        <f t="shared" si="24"/>
        <v>11680.16</v>
      </c>
      <c r="J35" s="166">
        <f t="shared" si="25"/>
        <v>2.1119877743648829E-2</v>
      </c>
      <c r="K35" s="166">
        <f t="shared" si="26"/>
        <v>0.22954991794198509</v>
      </c>
      <c r="L35" s="166">
        <f t="shared" si="27"/>
        <v>0.14409049191106971</v>
      </c>
      <c r="M35" s="167">
        <f t="shared" si="28"/>
        <v>15.346</v>
      </c>
      <c r="N35" s="168">
        <f t="shared" si="29"/>
        <v>0</v>
      </c>
      <c r="O35" s="168">
        <f t="shared" si="30"/>
        <v>4.58</v>
      </c>
      <c r="P35" s="169">
        <f t="shared" si="31"/>
        <v>490.62166666666667</v>
      </c>
      <c r="Q35" s="170">
        <f t="shared" si="32"/>
        <v>92</v>
      </c>
      <c r="R35" s="171">
        <f t="shared" si="33"/>
        <v>41.031356080564308</v>
      </c>
      <c r="S35" s="156">
        <f t="shared" si="34"/>
        <v>0</v>
      </c>
      <c r="T35" s="156">
        <f t="shared" si="35"/>
        <v>535</v>
      </c>
      <c r="U35" t="s">
        <v>143</v>
      </c>
      <c r="V35" t="s">
        <v>307</v>
      </c>
      <c r="W35" t="s">
        <v>143</v>
      </c>
      <c r="X35" s="4" t="s">
        <v>307</v>
      </c>
      <c r="Y35" s="4" t="s">
        <v>836</v>
      </c>
      <c r="Z35" s="4" t="s">
        <v>772</v>
      </c>
      <c r="AA35" s="4" t="s">
        <v>49</v>
      </c>
      <c r="AB35" s="4">
        <v>531</v>
      </c>
      <c r="AC35" s="4">
        <v>11680.16</v>
      </c>
      <c r="AD35" s="4">
        <v>3786.7629999999999</v>
      </c>
      <c r="AE35" s="4">
        <v>3.0840000000000001</v>
      </c>
      <c r="AF35" s="4">
        <v>3.1</v>
      </c>
      <c r="AG35" s="4">
        <v>15.346</v>
      </c>
      <c r="AH35" s="4">
        <v>379.891593</v>
      </c>
      <c r="AI35" s="4">
        <v>8.0232639999999993</v>
      </c>
      <c r="AJ35" s="4">
        <v>87.204083999999995</v>
      </c>
      <c r="AK35" s="4">
        <v>1683</v>
      </c>
      <c r="AL35" s="4">
        <v>0</v>
      </c>
      <c r="AM35" s="4">
        <v>535</v>
      </c>
      <c r="AN35" s="4">
        <v>92</v>
      </c>
      <c r="AO35" s="4">
        <v>30.746034000000002</v>
      </c>
      <c r="AP35" s="4">
        <v>74769</v>
      </c>
      <c r="AQ35" s="4">
        <v>29437.3</v>
      </c>
      <c r="AR35" s="4">
        <v>50</v>
      </c>
      <c r="AS35" s="4">
        <v>24130</v>
      </c>
      <c r="AT35" s="4">
        <v>0</v>
      </c>
      <c r="AU35" s="4">
        <v>4.58</v>
      </c>
      <c r="AV35" s="4">
        <v>110699</v>
      </c>
      <c r="AW35" s="4">
        <v>0</v>
      </c>
      <c r="AX35" s="4">
        <v>0.56000000000000005</v>
      </c>
      <c r="AY35">
        <v>0.99483870967741939</v>
      </c>
      <c r="AZ35" t="s">
        <v>69</v>
      </c>
      <c r="BA35" t="s">
        <v>816</v>
      </c>
      <c r="BB35">
        <v>1</v>
      </c>
      <c r="BC35" t="s">
        <v>837</v>
      </c>
      <c r="BD35">
        <v>10</v>
      </c>
      <c r="BE35">
        <v>146995.18500000003</v>
      </c>
      <c r="BF35">
        <v>7.9459473451460316E-2</v>
      </c>
      <c r="BG35">
        <v>7.9049360040097938E-2</v>
      </c>
      <c r="BH35">
        <v>452429.54799999995</v>
      </c>
      <c r="BI35">
        <v>2.5816527792300606E-2</v>
      </c>
      <c r="BJ35">
        <v>2.5683281197243571E-2</v>
      </c>
      <c r="BK35">
        <v>1</v>
      </c>
      <c r="BL35" t="s">
        <v>71</v>
      </c>
      <c r="BM35">
        <v>1</v>
      </c>
      <c r="BN35" t="s">
        <v>838</v>
      </c>
    </row>
    <row r="36" spans="1:66">
      <c r="A36" s="151" t="str">
        <f t="shared" si="20"/>
        <v>청라교통</v>
      </c>
      <c r="B36" s="151" t="str">
        <f t="shared" si="21"/>
        <v>306</v>
      </c>
      <c r="C36" s="152" t="str">
        <f t="shared" si="22"/>
        <v>72바1307</v>
      </c>
      <c r="D36" s="126" t="str">
        <f t="shared" si="23"/>
        <v>대형</v>
      </c>
      <c r="E36" s="122" t="str">
        <f t="shared" si="16"/>
        <v>S</v>
      </c>
      <c r="F36" s="172">
        <f t="shared" si="17"/>
        <v>1.0245161290322582</v>
      </c>
      <c r="G36" s="173">
        <f t="shared" si="18"/>
        <v>3.1760000000000002</v>
      </c>
      <c r="H36" s="174">
        <f t="shared" si="19"/>
        <v>3.1</v>
      </c>
      <c r="I36" s="175">
        <f t="shared" si="24"/>
        <v>10628.192999999999</v>
      </c>
      <c r="J36" s="176">
        <f t="shared" si="25"/>
        <v>2.7761966232675812E-2</v>
      </c>
      <c r="K36" s="176">
        <f t="shared" si="26"/>
        <v>0.23294974380821068</v>
      </c>
      <c r="L36" s="176">
        <f t="shared" si="27"/>
        <v>0.117611714427843</v>
      </c>
      <c r="M36" s="177">
        <f t="shared" si="28"/>
        <v>15.593999999999999</v>
      </c>
      <c r="N36" s="178">
        <f t="shared" si="29"/>
        <v>8.9999999999999993E-3</v>
      </c>
      <c r="O36" s="178">
        <f t="shared" si="30"/>
        <v>10.452999999999999</v>
      </c>
      <c r="P36" s="179">
        <f t="shared" si="31"/>
        <v>271.10499999999996</v>
      </c>
      <c r="Q36" s="180">
        <f t="shared" si="32"/>
        <v>91</v>
      </c>
      <c r="R36" s="181">
        <f t="shared" si="33"/>
        <v>41.247559857998262</v>
      </c>
      <c r="S36" s="153">
        <f t="shared" si="34"/>
        <v>1</v>
      </c>
      <c r="T36" s="153">
        <f t="shared" si="35"/>
        <v>1111</v>
      </c>
      <c r="U36" t="s">
        <v>143</v>
      </c>
      <c r="V36" s="5" t="s">
        <v>307</v>
      </c>
      <c r="W36" t="s">
        <v>143</v>
      </c>
      <c r="X36" s="5" t="s">
        <v>307</v>
      </c>
      <c r="Y36" t="s">
        <v>839</v>
      </c>
      <c r="Z36" t="s">
        <v>772</v>
      </c>
      <c r="AA36" t="s">
        <v>49</v>
      </c>
      <c r="AB36">
        <v>531</v>
      </c>
      <c r="AC36" s="1">
        <v>10628.192999999999</v>
      </c>
      <c r="AD36" s="1">
        <v>3346.0059999999999</v>
      </c>
      <c r="AE36" s="28">
        <v>3.1760000000000002</v>
      </c>
      <c r="AF36">
        <v>3.1</v>
      </c>
      <c r="AG36">
        <v>15.593999999999999</v>
      </c>
      <c r="AH36">
        <v>348.53575999999998</v>
      </c>
      <c r="AI36">
        <v>9.6760380000000001</v>
      </c>
      <c r="AJ36">
        <v>81.191316</v>
      </c>
      <c r="AK36">
        <v>1250</v>
      </c>
      <c r="AL36">
        <v>1</v>
      </c>
      <c r="AM36">
        <v>1111</v>
      </c>
      <c r="AN36">
        <v>91</v>
      </c>
      <c r="AO36">
        <v>30.493836999999999</v>
      </c>
      <c r="AP36">
        <v>76275.7</v>
      </c>
      <c r="AQ36">
        <v>16266.3</v>
      </c>
      <c r="AR36">
        <v>41</v>
      </c>
      <c r="AS36">
        <v>24145</v>
      </c>
      <c r="AT36">
        <v>8.9999999999999993E-3</v>
      </c>
      <c r="AU36">
        <v>10.452999999999999</v>
      </c>
      <c r="AV36">
        <v>101464</v>
      </c>
      <c r="AW36">
        <v>0</v>
      </c>
      <c r="AX36">
        <v>0.57999999999999996</v>
      </c>
      <c r="AY36">
        <v>1.0245161290322582</v>
      </c>
      <c r="AZ36" t="s">
        <v>74</v>
      </c>
      <c r="BA36" t="s">
        <v>816</v>
      </c>
      <c r="BB36">
        <v>3</v>
      </c>
      <c r="BC36" t="s">
        <v>840</v>
      </c>
      <c r="BD36">
        <v>10</v>
      </c>
      <c r="BE36">
        <v>146995.18500000003</v>
      </c>
      <c r="BF36">
        <v>7.2303000945235021E-2</v>
      </c>
      <c r="BG36">
        <v>7.4075590645827888E-2</v>
      </c>
      <c r="BH36">
        <v>452429.54799999995</v>
      </c>
      <c r="BI36">
        <v>2.3491376827580679E-2</v>
      </c>
      <c r="BJ36">
        <v>2.4067294453031046E-2</v>
      </c>
      <c r="BK36">
        <v>1</v>
      </c>
      <c r="BL36" t="s">
        <v>71</v>
      </c>
      <c r="BM36">
        <v>2</v>
      </c>
      <c r="BN36" t="s">
        <v>838</v>
      </c>
    </row>
    <row r="37" spans="1:66">
      <c r="A37" s="154" t="str">
        <f t="shared" si="20"/>
        <v>청라교통</v>
      </c>
      <c r="B37" s="154" t="str">
        <f t="shared" si="21"/>
        <v>306</v>
      </c>
      <c r="C37" s="155" t="str">
        <f t="shared" si="22"/>
        <v>72바1381</v>
      </c>
      <c r="D37" s="143" t="str">
        <f t="shared" si="23"/>
        <v>대형</v>
      </c>
      <c r="E37" s="139" t="str">
        <f t="shared" si="16"/>
        <v>B</v>
      </c>
      <c r="F37" s="162">
        <f t="shared" si="17"/>
        <v>0.93156249999999996</v>
      </c>
      <c r="G37" s="163">
        <f t="shared" si="18"/>
        <v>2.9809999999999999</v>
      </c>
      <c r="H37" s="164">
        <f t="shared" si="19"/>
        <v>3.2</v>
      </c>
      <c r="I37" s="165">
        <f t="shared" si="24"/>
        <v>10604.424999999999</v>
      </c>
      <c r="J37" s="166">
        <f t="shared" si="25"/>
        <v>3.6165262824148552E-2</v>
      </c>
      <c r="K37" s="166">
        <f t="shared" si="26"/>
        <v>0.28008927837675501</v>
      </c>
      <c r="L37" s="166">
        <f t="shared" si="27"/>
        <v>0.13956437996402446</v>
      </c>
      <c r="M37" s="167">
        <f t="shared" si="28"/>
        <v>16.722000000000001</v>
      </c>
      <c r="N37" s="168">
        <f t="shared" si="29"/>
        <v>0.16</v>
      </c>
      <c r="O37" s="168">
        <f t="shared" si="30"/>
        <v>9.468</v>
      </c>
      <c r="P37" s="169">
        <f t="shared" si="31"/>
        <v>687.52333333333331</v>
      </c>
      <c r="Q37" s="170">
        <f t="shared" si="32"/>
        <v>97</v>
      </c>
      <c r="R37" s="171">
        <f t="shared" si="33"/>
        <v>42.093893565624299</v>
      </c>
      <c r="S37" s="156">
        <f t="shared" si="34"/>
        <v>17</v>
      </c>
      <c r="T37" s="156">
        <f t="shared" si="35"/>
        <v>1004</v>
      </c>
      <c r="U37" t="s">
        <v>143</v>
      </c>
      <c r="V37" t="s">
        <v>307</v>
      </c>
      <c r="W37" s="4" t="s">
        <v>143</v>
      </c>
      <c r="X37" s="4" t="s">
        <v>307</v>
      </c>
      <c r="Y37" s="4" t="s">
        <v>841</v>
      </c>
      <c r="Z37" s="4" t="s">
        <v>772</v>
      </c>
      <c r="AA37" s="4" t="s">
        <v>49</v>
      </c>
      <c r="AB37" s="4">
        <v>531</v>
      </c>
      <c r="AC37" s="4">
        <v>10604.424999999999</v>
      </c>
      <c r="AD37" s="4">
        <v>3557</v>
      </c>
      <c r="AE37" s="4">
        <v>2.9809999999999999</v>
      </c>
      <c r="AF37" s="4">
        <v>3.2</v>
      </c>
      <c r="AG37" s="4">
        <v>16.722000000000001</v>
      </c>
      <c r="AH37" s="4">
        <v>368.44576699999999</v>
      </c>
      <c r="AI37" s="4">
        <v>13.324938</v>
      </c>
      <c r="AJ37" s="4">
        <v>103.197709</v>
      </c>
      <c r="AK37" s="4">
        <v>1480</v>
      </c>
      <c r="AL37" s="4">
        <v>17</v>
      </c>
      <c r="AM37" s="4">
        <v>1004</v>
      </c>
      <c r="AN37" s="4">
        <v>97</v>
      </c>
      <c r="AO37" s="4">
        <v>28.781507999999999</v>
      </c>
      <c r="AP37" s="4">
        <v>93629</v>
      </c>
      <c r="AQ37" s="4">
        <v>41251.4</v>
      </c>
      <c r="AR37" s="4">
        <v>83</v>
      </c>
      <c r="AS37" s="4">
        <v>85030</v>
      </c>
      <c r="AT37" s="4">
        <v>0.16</v>
      </c>
      <c r="AU37" s="4">
        <v>9.468</v>
      </c>
      <c r="AV37" s="4">
        <v>90198</v>
      </c>
      <c r="AW37" s="4">
        <v>0</v>
      </c>
      <c r="AX37" s="4">
        <v>0.56000000000000005</v>
      </c>
      <c r="AY37">
        <v>0.93156249999999996</v>
      </c>
      <c r="AZ37" t="s">
        <v>71</v>
      </c>
      <c r="BA37" t="s">
        <v>816</v>
      </c>
      <c r="BB37">
        <v>3</v>
      </c>
      <c r="BC37" t="s">
        <v>842</v>
      </c>
      <c r="BD37">
        <v>14</v>
      </c>
      <c r="BE37">
        <v>146995.18500000003</v>
      </c>
      <c r="BF37">
        <v>7.2141308574154975E-2</v>
      </c>
      <c r="BG37">
        <v>6.7204137768611241E-2</v>
      </c>
      <c r="BH37">
        <v>452429.54799999995</v>
      </c>
      <c r="BI37">
        <v>2.3438842681424512E-2</v>
      </c>
      <c r="BJ37">
        <v>2.1834746885414522E-2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ref="A38:A59" si="36">W38</f>
        <v>청라교통</v>
      </c>
      <c r="B38" s="151" t="str">
        <f t="shared" ref="B38:B59" si="37">V38</f>
        <v>306</v>
      </c>
      <c r="C38" s="152" t="str">
        <f t="shared" ref="C38:C59" si="38">Y38</f>
        <v>72바1499</v>
      </c>
      <c r="D38" s="126" t="str">
        <f t="shared" ref="D38:D59" si="39">Z38</f>
        <v>대형</v>
      </c>
      <c r="E38" s="122" t="str">
        <f t="shared" ref="E38:E59" si="40">AZ38</f>
        <v>B</v>
      </c>
      <c r="F38" s="172">
        <f t="shared" ref="F38:F59" si="41">G38/H38</f>
        <v>0.91093749999999996</v>
      </c>
      <c r="G38" s="173">
        <f t="shared" ref="G38:G59" si="42">AE38</f>
        <v>2.915</v>
      </c>
      <c r="H38" s="174">
        <f t="shared" ref="H38:H59" si="43">AF38</f>
        <v>3.2</v>
      </c>
      <c r="I38" s="175">
        <f t="shared" ref="I38:I59" si="44">AC38</f>
        <v>7900.2110000000002</v>
      </c>
      <c r="J38" s="176">
        <f t="shared" ref="J38:J59" si="45">AI38/AH38</f>
        <v>1.9252392354318158E-2</v>
      </c>
      <c r="K38" s="176">
        <f t="shared" ref="K38:K59" si="46">AJ38/AH38</f>
        <v>0.24574391608525867</v>
      </c>
      <c r="L38" s="176">
        <f t="shared" ref="L38:L59" si="47">AK38/AC38</f>
        <v>0.14923652039167054</v>
      </c>
      <c r="M38" s="177">
        <f t="shared" ref="M38:M59" si="48">AG38</f>
        <v>14.898</v>
      </c>
      <c r="N38" s="178">
        <f t="shared" ref="N38:N59" si="49">IF(AW38=0,AT38,"속도계이상")</f>
        <v>0</v>
      </c>
      <c r="O38" s="178">
        <f t="shared" ref="O38:O59" si="50">IF(AW38=0,AU38,"속도계이상")</f>
        <v>4.6710000000000003</v>
      </c>
      <c r="P38" s="179">
        <f t="shared" ref="P38:P59" si="51">AQ38/60</f>
        <v>600.63833333333343</v>
      </c>
      <c r="Q38" s="180">
        <f t="shared" ref="Q38:Q59" si="52">AN38</f>
        <v>93</v>
      </c>
      <c r="R38" s="181">
        <f t="shared" ref="R38:R59" si="53">AC38/(AH38-AI38-AJ38)</f>
        <v>41.72351784251191</v>
      </c>
      <c r="S38" s="153">
        <f t="shared" ref="S38:S59" si="54">IF(AW38=0,AL38,"속도계이상")</f>
        <v>0</v>
      </c>
      <c r="T38" s="153">
        <f t="shared" ref="T38:T59" si="55">IF(AW38=0,AM38,"속도계이상")</f>
        <v>369</v>
      </c>
      <c r="U38" t="s">
        <v>143</v>
      </c>
      <c r="V38" t="s">
        <v>307</v>
      </c>
      <c r="W38" t="s">
        <v>143</v>
      </c>
      <c r="X38" s="4" t="s">
        <v>307</v>
      </c>
      <c r="Y38" s="4" t="s">
        <v>843</v>
      </c>
      <c r="Z38" s="4" t="s">
        <v>772</v>
      </c>
      <c r="AA38" s="4" t="s">
        <v>49</v>
      </c>
      <c r="AB38" s="4">
        <v>531</v>
      </c>
      <c r="AC38" s="4">
        <v>7900.2110000000002</v>
      </c>
      <c r="AD38" s="4">
        <v>2710.1640000000002</v>
      </c>
      <c r="AE38" s="4">
        <v>2.915</v>
      </c>
      <c r="AF38" s="4">
        <v>3.2</v>
      </c>
      <c r="AG38" s="4">
        <v>14.898</v>
      </c>
      <c r="AH38" s="4">
        <v>257.61328300000002</v>
      </c>
      <c r="AI38" s="4">
        <v>4.9596720000000003</v>
      </c>
      <c r="AJ38" s="4">
        <v>63.306896999999999</v>
      </c>
      <c r="AK38" s="4">
        <v>1179</v>
      </c>
      <c r="AL38" s="4">
        <v>0</v>
      </c>
      <c r="AM38" s="4">
        <v>369</v>
      </c>
      <c r="AN38" s="4">
        <v>93</v>
      </c>
      <c r="AO38" s="4">
        <v>30.666938999999999</v>
      </c>
      <c r="AP38" s="4">
        <v>69440</v>
      </c>
      <c r="AQ38" s="4">
        <v>36038.300000000003</v>
      </c>
      <c r="AR38" s="4">
        <v>47</v>
      </c>
      <c r="AS38" s="4">
        <v>35072</v>
      </c>
      <c r="AT38" s="4">
        <v>0</v>
      </c>
      <c r="AU38" s="4">
        <v>4.6710000000000003</v>
      </c>
      <c r="AV38" s="4">
        <v>52234</v>
      </c>
      <c r="AW38" s="4">
        <v>0</v>
      </c>
      <c r="AX38" s="4">
        <v>0.51</v>
      </c>
      <c r="AY38">
        <v>0.91093749999999996</v>
      </c>
      <c r="AZ38" t="s">
        <v>71</v>
      </c>
      <c r="BA38" t="s">
        <v>816</v>
      </c>
      <c r="BB38">
        <v>5</v>
      </c>
      <c r="BC38" t="s">
        <v>844</v>
      </c>
      <c r="BD38">
        <v>9</v>
      </c>
      <c r="BE38">
        <v>146995.18500000003</v>
      </c>
      <c r="BF38">
        <v>5.3744692385672352E-2</v>
      </c>
      <c r="BG38">
        <v>4.8958055720073404E-2</v>
      </c>
      <c r="BH38">
        <v>452429.54799999995</v>
      </c>
      <c r="BI38">
        <v>1.746174854167571E-2</v>
      </c>
      <c r="BJ38">
        <v>1.5906561562182717E-2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36"/>
        <v>청라교통</v>
      </c>
      <c r="B39" s="154" t="str">
        <f t="shared" si="37"/>
        <v>307</v>
      </c>
      <c r="C39" s="155" t="str">
        <f t="shared" si="38"/>
        <v>70바5968</v>
      </c>
      <c r="D39" s="143" t="str">
        <f t="shared" si="39"/>
        <v>대형</v>
      </c>
      <c r="E39" s="139" t="str">
        <f t="shared" si="40"/>
        <v>A</v>
      </c>
      <c r="F39" s="162">
        <f t="shared" si="41"/>
        <v>0.9910714285714286</v>
      </c>
      <c r="G39" s="163">
        <f t="shared" si="42"/>
        <v>2.7749999999999999</v>
      </c>
      <c r="H39" s="164">
        <f t="shared" si="43"/>
        <v>2.8</v>
      </c>
      <c r="I39" s="165">
        <f t="shared" si="44"/>
        <v>10586.665999999999</v>
      </c>
      <c r="J39" s="166">
        <f t="shared" si="45"/>
        <v>1.3446707216867493E-2</v>
      </c>
      <c r="K39" s="166">
        <f t="shared" si="46"/>
        <v>0.29823037884653764</v>
      </c>
      <c r="L39" s="166">
        <f t="shared" si="47"/>
        <v>0.17465366339128863</v>
      </c>
      <c r="M39" s="167">
        <f t="shared" si="48"/>
        <v>16.041</v>
      </c>
      <c r="N39" s="168">
        <f t="shared" si="49"/>
        <v>0.19800000000000001</v>
      </c>
      <c r="O39" s="168">
        <f t="shared" si="50"/>
        <v>24.238</v>
      </c>
      <c r="P39" s="169">
        <f t="shared" si="51"/>
        <v>496.86666666666667</v>
      </c>
      <c r="Q39" s="170">
        <f t="shared" si="52"/>
        <v>94</v>
      </c>
      <c r="R39" s="171">
        <f t="shared" si="53"/>
        <v>37.385993533223285</v>
      </c>
      <c r="S39" s="156">
        <f t="shared" si="54"/>
        <v>21</v>
      </c>
      <c r="T39" s="156">
        <f t="shared" si="55"/>
        <v>2566</v>
      </c>
      <c r="U39" t="s">
        <v>143</v>
      </c>
      <c r="V39" t="s">
        <v>308</v>
      </c>
      <c r="W39" t="s">
        <v>143</v>
      </c>
      <c r="X39" s="4" t="s">
        <v>308</v>
      </c>
      <c r="Y39" s="4" t="s">
        <v>845</v>
      </c>
      <c r="Z39" s="4" t="s">
        <v>772</v>
      </c>
      <c r="AA39" s="4" t="s">
        <v>49</v>
      </c>
      <c r="AB39" s="4">
        <v>531</v>
      </c>
      <c r="AC39" s="4">
        <v>10586.665999999999</v>
      </c>
      <c r="AD39" s="4">
        <v>3815.4940000000001</v>
      </c>
      <c r="AE39" s="4">
        <v>2.7749999999999999</v>
      </c>
      <c r="AF39" s="4">
        <v>2.8</v>
      </c>
      <c r="AG39" s="4">
        <v>16.041</v>
      </c>
      <c r="AH39" s="4">
        <v>411.39409899999998</v>
      </c>
      <c r="AI39" s="4">
        <v>5.5318959999999997</v>
      </c>
      <c r="AJ39" s="4">
        <v>122.690218</v>
      </c>
      <c r="AK39" s="4">
        <v>1849</v>
      </c>
      <c r="AL39" s="4">
        <v>21</v>
      </c>
      <c r="AM39" s="4">
        <v>2566</v>
      </c>
      <c r="AN39" s="4">
        <v>94</v>
      </c>
      <c r="AO39" s="4">
        <v>25.733636000000001</v>
      </c>
      <c r="AP39" s="4">
        <v>101007.4</v>
      </c>
      <c r="AQ39" s="4">
        <v>29812</v>
      </c>
      <c r="AR39" s="4">
        <v>71</v>
      </c>
      <c r="AS39" s="4">
        <v>59933</v>
      </c>
      <c r="AT39" s="4">
        <v>0.19800000000000001</v>
      </c>
      <c r="AU39" s="4">
        <v>24.238</v>
      </c>
      <c r="AV39" s="4">
        <v>99251</v>
      </c>
      <c r="AW39" s="4">
        <v>0</v>
      </c>
      <c r="AX39" s="4">
        <v>0.56999999999999995</v>
      </c>
      <c r="AY39">
        <v>0.9910714285714286</v>
      </c>
      <c r="AZ39" t="s">
        <v>69</v>
      </c>
      <c r="BA39" t="s">
        <v>846</v>
      </c>
      <c r="BB39">
        <v>2</v>
      </c>
      <c r="BC39" t="s">
        <v>847</v>
      </c>
      <c r="BD39">
        <v>11</v>
      </c>
      <c r="BE39">
        <v>92000.573999999993</v>
      </c>
      <c r="BF39">
        <v>0.11507173857415282</v>
      </c>
      <c r="BG39">
        <v>0.1140443123368836</v>
      </c>
      <c r="BH39">
        <v>452429.54799999995</v>
      </c>
      <c r="BI39">
        <v>2.3399590161162508E-2</v>
      </c>
      <c r="BJ39">
        <v>2.3190665249009271E-2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36"/>
        <v>청라교통</v>
      </c>
      <c r="B40" s="151" t="str">
        <f t="shared" si="37"/>
        <v>307</v>
      </c>
      <c r="C40" s="152" t="str">
        <f t="shared" si="38"/>
        <v>70바5991</v>
      </c>
      <c r="D40" s="126" t="str">
        <f t="shared" si="39"/>
        <v>대형</v>
      </c>
      <c r="E40" s="122" t="str">
        <f t="shared" si="40"/>
        <v>S</v>
      </c>
      <c r="F40" s="172">
        <f t="shared" si="41"/>
        <v>1.0032142857142858</v>
      </c>
      <c r="G40" s="173">
        <f t="shared" si="42"/>
        <v>2.8090000000000002</v>
      </c>
      <c r="H40" s="174">
        <f t="shared" si="43"/>
        <v>2.8</v>
      </c>
      <c r="I40" s="175">
        <f t="shared" si="44"/>
        <v>9168.2279999999992</v>
      </c>
      <c r="J40" s="176">
        <f t="shared" si="45"/>
        <v>1.9983344031130224E-2</v>
      </c>
      <c r="K40" s="176">
        <f t="shared" si="46"/>
        <v>0.28086377234757443</v>
      </c>
      <c r="L40" s="176">
        <f t="shared" si="47"/>
        <v>0.17135263215530855</v>
      </c>
      <c r="M40" s="177">
        <f t="shared" si="48"/>
        <v>13.865</v>
      </c>
      <c r="N40" s="178">
        <f t="shared" si="49"/>
        <v>0.20699999999999999</v>
      </c>
      <c r="O40" s="178">
        <f t="shared" si="50"/>
        <v>12.837999999999999</v>
      </c>
      <c r="P40" s="179">
        <f t="shared" si="51"/>
        <v>122.29166666666667</v>
      </c>
      <c r="Q40" s="180">
        <f t="shared" si="52"/>
        <v>93</v>
      </c>
      <c r="R40" s="181">
        <f t="shared" si="53"/>
        <v>37.565459350285401</v>
      </c>
      <c r="S40" s="153">
        <f t="shared" si="54"/>
        <v>19</v>
      </c>
      <c r="T40" s="153">
        <f t="shared" si="55"/>
        <v>1177</v>
      </c>
      <c r="U40" t="s">
        <v>143</v>
      </c>
      <c r="V40" t="s">
        <v>308</v>
      </c>
      <c r="W40" t="s">
        <v>143</v>
      </c>
      <c r="X40" s="4" t="s">
        <v>308</v>
      </c>
      <c r="Y40" s="4" t="s">
        <v>848</v>
      </c>
      <c r="Z40" s="4" t="s">
        <v>772</v>
      </c>
      <c r="AA40" s="4" t="s">
        <v>49</v>
      </c>
      <c r="AB40" s="4">
        <v>531</v>
      </c>
      <c r="AC40" s="4">
        <v>9168.2279999999992</v>
      </c>
      <c r="AD40" s="4">
        <v>3264.2640000000001</v>
      </c>
      <c r="AE40" s="4">
        <v>2.8090000000000002</v>
      </c>
      <c r="AF40" s="4">
        <v>2.8</v>
      </c>
      <c r="AG40" s="4">
        <v>13.865</v>
      </c>
      <c r="AH40" s="4">
        <v>349.07966299999998</v>
      </c>
      <c r="AI40" s="4">
        <v>6.9757790000000002</v>
      </c>
      <c r="AJ40" s="4">
        <v>98.043830999999997</v>
      </c>
      <c r="AK40" s="4">
        <v>1571</v>
      </c>
      <c r="AL40" s="4">
        <v>19</v>
      </c>
      <c r="AM40" s="4">
        <v>1177</v>
      </c>
      <c r="AN40" s="4">
        <v>93</v>
      </c>
      <c r="AO40" s="4">
        <v>26.263998999999998</v>
      </c>
      <c r="AP40" s="4">
        <v>53259.3</v>
      </c>
      <c r="AQ40" s="4">
        <v>7337.5</v>
      </c>
      <c r="AR40" s="4">
        <v>43</v>
      </c>
      <c r="AS40" s="4">
        <v>40609</v>
      </c>
      <c r="AT40" s="4">
        <v>0.20699999999999999</v>
      </c>
      <c r="AU40" s="4">
        <v>12.837999999999999</v>
      </c>
      <c r="AV40" s="4">
        <v>83524</v>
      </c>
      <c r="AW40" s="4">
        <v>0</v>
      </c>
      <c r="AX40" s="4">
        <v>0.52</v>
      </c>
      <c r="AY40">
        <v>1.0032142857142858</v>
      </c>
      <c r="AZ40" t="s">
        <v>74</v>
      </c>
      <c r="BA40" t="s">
        <v>846</v>
      </c>
      <c r="BB40">
        <v>1</v>
      </c>
      <c r="BC40" t="s">
        <v>849</v>
      </c>
      <c r="BD40">
        <v>7</v>
      </c>
      <c r="BE40">
        <v>92000.573999999993</v>
      </c>
      <c r="BF40">
        <v>9.9654030419418907E-2</v>
      </c>
      <c r="BG40">
        <v>9.9974346945767054E-2</v>
      </c>
      <c r="BH40">
        <v>452429.54799999995</v>
      </c>
      <c r="BI40">
        <v>2.0264432419431634E-2</v>
      </c>
      <c r="BJ40">
        <v>2.0329568095065524E-2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36"/>
        <v>청라교통</v>
      </c>
      <c r="B41" s="154" t="str">
        <f t="shared" si="37"/>
        <v>307</v>
      </c>
      <c r="C41" s="155" t="str">
        <f t="shared" si="38"/>
        <v>70바6052</v>
      </c>
      <c r="D41" s="143" t="str">
        <f t="shared" si="39"/>
        <v>대형</v>
      </c>
      <c r="E41" s="139" t="str">
        <f t="shared" si="40"/>
        <v>A</v>
      </c>
      <c r="F41" s="162">
        <f t="shared" si="41"/>
        <v>0.96535714285714291</v>
      </c>
      <c r="G41" s="163">
        <f t="shared" si="42"/>
        <v>2.7029999999999998</v>
      </c>
      <c r="H41" s="164">
        <f t="shared" si="43"/>
        <v>2.8</v>
      </c>
      <c r="I41" s="165">
        <f t="shared" si="44"/>
        <v>7014.7960000000003</v>
      </c>
      <c r="J41" s="166">
        <f t="shared" si="45"/>
        <v>3.0960327382015079E-2</v>
      </c>
      <c r="K41" s="166">
        <f t="shared" si="46"/>
        <v>0.30016919015375138</v>
      </c>
      <c r="L41" s="166">
        <f t="shared" si="47"/>
        <v>0.18204378288406389</v>
      </c>
      <c r="M41" s="167">
        <f t="shared" si="48"/>
        <v>18.027999999999999</v>
      </c>
      <c r="N41" s="168">
        <f t="shared" si="49"/>
        <v>0.185</v>
      </c>
      <c r="O41" s="168">
        <f t="shared" si="50"/>
        <v>43.822000000000003</v>
      </c>
      <c r="P41" s="169">
        <f t="shared" si="51"/>
        <v>179.25</v>
      </c>
      <c r="Q41" s="170">
        <f t="shared" si="52"/>
        <v>91</v>
      </c>
      <c r="R41" s="171">
        <f t="shared" si="53"/>
        <v>38.882214946137282</v>
      </c>
      <c r="S41" s="156">
        <f t="shared" si="54"/>
        <v>13</v>
      </c>
      <c r="T41" s="156">
        <f t="shared" si="55"/>
        <v>3074</v>
      </c>
      <c r="U41" t="s">
        <v>143</v>
      </c>
      <c r="V41" t="s">
        <v>308</v>
      </c>
      <c r="W41" t="s">
        <v>143</v>
      </c>
      <c r="X41" s="4" t="s">
        <v>308</v>
      </c>
      <c r="Y41" s="4" t="s">
        <v>850</v>
      </c>
      <c r="Z41" s="4" t="s">
        <v>772</v>
      </c>
      <c r="AA41" s="4" t="s">
        <v>49</v>
      </c>
      <c r="AB41" s="4">
        <v>531</v>
      </c>
      <c r="AC41" s="4">
        <v>7014.7960000000003</v>
      </c>
      <c r="AD41" s="4">
        <v>2595.0100000000002</v>
      </c>
      <c r="AE41" s="4">
        <v>2.7029999999999998</v>
      </c>
      <c r="AF41" s="4">
        <v>2.8</v>
      </c>
      <c r="AG41" s="4">
        <v>18.027999999999999</v>
      </c>
      <c r="AH41" s="4">
        <v>269.72550699999999</v>
      </c>
      <c r="AI41" s="4">
        <v>8.3507899999999999</v>
      </c>
      <c r="AJ41" s="4">
        <v>80.963286999999994</v>
      </c>
      <c r="AK41" s="4">
        <v>1277</v>
      </c>
      <c r="AL41" s="4">
        <v>13</v>
      </c>
      <c r="AM41" s="4">
        <v>3074</v>
      </c>
      <c r="AN41" s="4">
        <v>91</v>
      </c>
      <c r="AO41" s="4">
        <v>26.007165000000001</v>
      </c>
      <c r="AP41" s="4">
        <v>55510.3</v>
      </c>
      <c r="AQ41" s="4">
        <v>10755</v>
      </c>
      <c r="AR41" s="4">
        <v>36</v>
      </c>
      <c r="AS41" s="4">
        <v>20034</v>
      </c>
      <c r="AT41" s="4">
        <v>0.185</v>
      </c>
      <c r="AU41" s="4">
        <v>43.822000000000003</v>
      </c>
      <c r="AV41" s="4">
        <v>64430</v>
      </c>
      <c r="AW41" s="4">
        <v>0</v>
      </c>
      <c r="AX41" s="4">
        <v>0.57999999999999996</v>
      </c>
      <c r="AY41">
        <v>0.96535714285714291</v>
      </c>
      <c r="AZ41" t="s">
        <v>69</v>
      </c>
      <c r="BA41" t="s">
        <v>846</v>
      </c>
      <c r="BB41">
        <v>3</v>
      </c>
      <c r="BC41" t="s">
        <v>851</v>
      </c>
      <c r="BD41">
        <v>6</v>
      </c>
      <c r="BE41">
        <v>92000.573999999993</v>
      </c>
      <c r="BF41">
        <v>7.624730689180266E-2</v>
      </c>
      <c r="BG41">
        <v>7.3605882331622352E-2</v>
      </c>
      <c r="BH41">
        <v>452429.54799999995</v>
      </c>
      <c r="BI41">
        <v>1.5504725610892242E-2</v>
      </c>
      <c r="BJ41">
        <v>1.4967597616514904E-2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36"/>
        <v>청라교통</v>
      </c>
      <c r="B42" s="151" t="str">
        <f t="shared" si="37"/>
        <v>307</v>
      </c>
      <c r="C42" s="152" t="str">
        <f t="shared" si="38"/>
        <v>72바1699</v>
      </c>
      <c r="D42" s="126" t="str">
        <f t="shared" si="39"/>
        <v>대형</v>
      </c>
      <c r="E42" s="122" t="str">
        <f t="shared" si="40"/>
        <v>B</v>
      </c>
      <c r="F42" s="172">
        <f t="shared" si="41"/>
        <v>0.94321428571428578</v>
      </c>
      <c r="G42" s="173">
        <f t="shared" si="42"/>
        <v>2.641</v>
      </c>
      <c r="H42" s="174">
        <f t="shared" si="43"/>
        <v>2.8</v>
      </c>
      <c r="I42" s="175">
        <f t="shared" si="44"/>
        <v>8021.6130000000003</v>
      </c>
      <c r="J42" s="176">
        <f t="shared" si="45"/>
        <v>1.7282891082909028E-2</v>
      </c>
      <c r="K42" s="176">
        <f t="shared" si="46"/>
        <v>0.2963691712361341</v>
      </c>
      <c r="L42" s="176">
        <f t="shared" si="47"/>
        <v>0.14136807647040564</v>
      </c>
      <c r="M42" s="177">
        <f t="shared" si="48"/>
        <v>15.539</v>
      </c>
      <c r="N42" s="178">
        <f t="shared" si="49"/>
        <v>0.112</v>
      </c>
      <c r="O42" s="178">
        <f t="shared" si="50"/>
        <v>13.912000000000001</v>
      </c>
      <c r="P42" s="179">
        <f t="shared" si="51"/>
        <v>137.28333333333333</v>
      </c>
      <c r="Q42" s="180">
        <f t="shared" si="52"/>
        <v>91</v>
      </c>
      <c r="R42" s="181">
        <f t="shared" si="53"/>
        <v>36.073760665556378</v>
      </c>
      <c r="S42" s="153">
        <f t="shared" si="54"/>
        <v>9</v>
      </c>
      <c r="T42" s="153">
        <f t="shared" si="55"/>
        <v>1116</v>
      </c>
      <c r="U42" t="s">
        <v>143</v>
      </c>
      <c r="V42" t="s">
        <v>308</v>
      </c>
      <c r="W42" t="s">
        <v>143</v>
      </c>
      <c r="X42" s="4" t="s">
        <v>308</v>
      </c>
      <c r="Y42" s="4" t="s">
        <v>852</v>
      </c>
      <c r="Z42" s="4" t="s">
        <v>772</v>
      </c>
      <c r="AA42" s="4" t="s">
        <v>49</v>
      </c>
      <c r="AB42" s="4">
        <v>531</v>
      </c>
      <c r="AC42" s="4">
        <v>8021.6130000000003</v>
      </c>
      <c r="AD42" s="4">
        <v>3037.5250000000001</v>
      </c>
      <c r="AE42" s="4">
        <v>2.641</v>
      </c>
      <c r="AF42" s="4">
        <v>2.8</v>
      </c>
      <c r="AG42" s="4">
        <v>15.539</v>
      </c>
      <c r="AH42" s="4">
        <v>323.98578300000003</v>
      </c>
      <c r="AI42" s="4">
        <v>5.5994109999999999</v>
      </c>
      <c r="AJ42" s="4">
        <v>96.019397999999995</v>
      </c>
      <c r="AK42" s="4">
        <v>1134</v>
      </c>
      <c r="AL42" s="4">
        <v>9</v>
      </c>
      <c r="AM42" s="4">
        <v>1116</v>
      </c>
      <c r="AN42" s="4">
        <v>91</v>
      </c>
      <c r="AO42" s="4">
        <v>24.759150999999999</v>
      </c>
      <c r="AP42" s="4">
        <v>61356.5</v>
      </c>
      <c r="AQ42" s="4">
        <v>8237</v>
      </c>
      <c r="AR42" s="4">
        <v>43</v>
      </c>
      <c r="AS42" s="4">
        <v>44842</v>
      </c>
      <c r="AT42" s="4">
        <v>0.112</v>
      </c>
      <c r="AU42" s="4">
        <v>13.912000000000001</v>
      </c>
      <c r="AV42" s="4">
        <v>73413</v>
      </c>
      <c r="AW42" s="4">
        <v>0</v>
      </c>
      <c r="AX42" s="4">
        <v>0.55000000000000004</v>
      </c>
      <c r="AY42">
        <v>0.94321428571428578</v>
      </c>
      <c r="AZ42" t="s">
        <v>71</v>
      </c>
      <c r="BA42" t="s">
        <v>846</v>
      </c>
      <c r="BB42">
        <v>2</v>
      </c>
      <c r="BC42" t="s">
        <v>853</v>
      </c>
      <c r="BD42">
        <v>8</v>
      </c>
      <c r="BE42">
        <v>92000.573999999993</v>
      </c>
      <c r="BF42">
        <v>8.7190901656765754E-2</v>
      </c>
      <c r="BG42">
        <v>8.2239704026970853E-2</v>
      </c>
      <c r="BH42">
        <v>452429.54799999995</v>
      </c>
      <c r="BI42">
        <v>1.7730082032573171E-2</v>
      </c>
      <c r="BJ42">
        <v>1.6723266660009197E-2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36"/>
        <v>청라교통</v>
      </c>
      <c r="B43" s="154" t="str">
        <f t="shared" si="37"/>
        <v>307</v>
      </c>
      <c r="C43" s="155" t="str">
        <f t="shared" si="38"/>
        <v>72바1700</v>
      </c>
      <c r="D43" s="143" t="str">
        <f t="shared" si="39"/>
        <v>대형</v>
      </c>
      <c r="E43" s="139" t="str">
        <f t="shared" si="40"/>
        <v>B</v>
      </c>
      <c r="F43" s="162">
        <f t="shared" si="41"/>
        <v>0.9425</v>
      </c>
      <c r="G43" s="163">
        <f t="shared" si="42"/>
        <v>2.6389999999999998</v>
      </c>
      <c r="H43" s="164">
        <f t="shared" si="43"/>
        <v>2.8</v>
      </c>
      <c r="I43" s="165">
        <f t="shared" si="44"/>
        <v>9734.5889999999999</v>
      </c>
      <c r="J43" s="166">
        <f t="shared" si="45"/>
        <v>2.6433618832863642E-2</v>
      </c>
      <c r="K43" s="166">
        <f t="shared" si="46"/>
        <v>0.32450644373363591</v>
      </c>
      <c r="L43" s="166">
        <f t="shared" si="47"/>
        <v>0.17679226108056539</v>
      </c>
      <c r="M43" s="167">
        <f t="shared" si="48"/>
        <v>17.68</v>
      </c>
      <c r="N43" s="168">
        <f t="shared" si="49"/>
        <v>8.2000000000000003E-2</v>
      </c>
      <c r="O43" s="168">
        <f t="shared" si="50"/>
        <v>27.603000000000002</v>
      </c>
      <c r="P43" s="169">
        <f t="shared" si="51"/>
        <v>265.27833333333336</v>
      </c>
      <c r="Q43" s="170">
        <f t="shared" si="52"/>
        <v>92</v>
      </c>
      <c r="R43" s="171">
        <f t="shared" si="53"/>
        <v>38.089956161872216</v>
      </c>
      <c r="S43" s="156">
        <f t="shared" si="54"/>
        <v>8</v>
      </c>
      <c r="T43" s="156">
        <f t="shared" si="55"/>
        <v>2687</v>
      </c>
      <c r="U43" t="s">
        <v>143</v>
      </c>
      <c r="V43" t="s">
        <v>308</v>
      </c>
      <c r="W43" t="s">
        <v>143</v>
      </c>
      <c r="X43" s="4" t="s">
        <v>308</v>
      </c>
      <c r="Y43" s="4" t="s">
        <v>854</v>
      </c>
      <c r="Z43" s="4" t="s">
        <v>772</v>
      </c>
      <c r="AA43" s="4" t="s">
        <v>49</v>
      </c>
      <c r="AB43" s="4">
        <v>531</v>
      </c>
      <c r="AC43" s="4">
        <v>9734.5889999999999</v>
      </c>
      <c r="AD43" s="4">
        <v>3688.422</v>
      </c>
      <c r="AE43" s="4">
        <v>2.6389999999999998</v>
      </c>
      <c r="AF43" s="4">
        <v>2.8</v>
      </c>
      <c r="AG43" s="4">
        <v>17.68</v>
      </c>
      <c r="AH43" s="4">
        <v>393.75161100000003</v>
      </c>
      <c r="AI43" s="4">
        <v>10.40828</v>
      </c>
      <c r="AJ43" s="4">
        <v>127.774935</v>
      </c>
      <c r="AK43" s="4">
        <v>1721</v>
      </c>
      <c r="AL43" s="4">
        <v>8</v>
      </c>
      <c r="AM43" s="4">
        <v>2687</v>
      </c>
      <c r="AN43" s="4">
        <v>92</v>
      </c>
      <c r="AO43" s="4">
        <v>24.722664000000002</v>
      </c>
      <c r="AP43" s="4">
        <v>76414.399999999994</v>
      </c>
      <c r="AQ43" s="4">
        <v>15916.7</v>
      </c>
      <c r="AR43" s="4">
        <v>106</v>
      </c>
      <c r="AS43" s="4">
        <v>75671</v>
      </c>
      <c r="AT43" s="4">
        <v>8.2000000000000003E-2</v>
      </c>
      <c r="AU43" s="4">
        <v>27.603000000000002</v>
      </c>
      <c r="AV43" s="4">
        <v>88974</v>
      </c>
      <c r="AW43" s="4">
        <v>0</v>
      </c>
      <c r="AX43" s="4">
        <v>0.56999999999999995</v>
      </c>
      <c r="AY43">
        <v>0.9425</v>
      </c>
      <c r="AZ43" t="s">
        <v>71</v>
      </c>
      <c r="BA43" t="s">
        <v>846</v>
      </c>
      <c r="BB43">
        <v>3</v>
      </c>
      <c r="BC43" t="s">
        <v>855</v>
      </c>
      <c r="BD43">
        <v>11</v>
      </c>
      <c r="BE43">
        <v>92000.573999999993</v>
      </c>
      <c r="BF43">
        <v>0.1058100898370482</v>
      </c>
      <c r="BG43">
        <v>9.9726009671417939E-2</v>
      </c>
      <c r="BH43">
        <v>452429.54799999995</v>
      </c>
      <c r="BI43">
        <v>2.1516253841139484E-2</v>
      </c>
      <c r="BJ43">
        <v>2.0279069245273965E-2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1" t="str">
        <f t="shared" si="36"/>
        <v>청라교통</v>
      </c>
      <c r="B44" s="151" t="str">
        <f t="shared" si="37"/>
        <v>307</v>
      </c>
      <c r="C44" s="152" t="str">
        <f t="shared" si="38"/>
        <v>72바1701</v>
      </c>
      <c r="D44" s="126" t="str">
        <f t="shared" si="39"/>
        <v>대형</v>
      </c>
      <c r="E44" s="122" t="str">
        <f t="shared" si="40"/>
        <v>A</v>
      </c>
      <c r="F44" s="172">
        <f t="shared" si="41"/>
        <v>0.99750000000000016</v>
      </c>
      <c r="G44" s="173">
        <f t="shared" si="42"/>
        <v>2.7930000000000001</v>
      </c>
      <c r="H44" s="174">
        <f t="shared" si="43"/>
        <v>2.8</v>
      </c>
      <c r="I44" s="175">
        <f t="shared" si="44"/>
        <v>8892.8459999999995</v>
      </c>
      <c r="J44" s="176">
        <f t="shared" si="45"/>
        <v>2.2759131486998249E-2</v>
      </c>
      <c r="K44" s="176">
        <f t="shared" si="46"/>
        <v>0.28653759476522445</v>
      </c>
      <c r="L44" s="176">
        <f t="shared" si="47"/>
        <v>0.1893656991248921</v>
      </c>
      <c r="M44" s="177">
        <f t="shared" si="48"/>
        <v>16.744</v>
      </c>
      <c r="N44" s="178">
        <f t="shared" si="49"/>
        <v>0.22500000000000001</v>
      </c>
      <c r="O44" s="178">
        <f t="shared" si="50"/>
        <v>17.61</v>
      </c>
      <c r="P44" s="179">
        <f t="shared" si="51"/>
        <v>216.34166666666667</v>
      </c>
      <c r="Q44" s="180">
        <f t="shared" si="52"/>
        <v>92</v>
      </c>
      <c r="R44" s="181">
        <f t="shared" si="53"/>
        <v>37.46480693812213</v>
      </c>
      <c r="S44" s="153">
        <f t="shared" si="54"/>
        <v>20</v>
      </c>
      <c r="T44" s="153">
        <f t="shared" si="55"/>
        <v>1566</v>
      </c>
      <c r="U44" t="s">
        <v>143</v>
      </c>
      <c r="V44" t="s">
        <v>308</v>
      </c>
      <c r="W44" t="s">
        <v>143</v>
      </c>
      <c r="X44" s="4" t="s">
        <v>308</v>
      </c>
      <c r="Y44" s="4" t="s">
        <v>856</v>
      </c>
      <c r="Z44" s="4" t="s">
        <v>772</v>
      </c>
      <c r="AA44" s="4" t="s">
        <v>49</v>
      </c>
      <c r="AB44" s="4">
        <v>531</v>
      </c>
      <c r="AC44" s="4">
        <v>8892.8459999999995</v>
      </c>
      <c r="AD44" s="4">
        <v>3183.9659999999999</v>
      </c>
      <c r="AE44" s="4">
        <v>2.7930000000000001</v>
      </c>
      <c r="AF44" s="4">
        <v>2.8</v>
      </c>
      <c r="AG44" s="4">
        <v>16.744</v>
      </c>
      <c r="AH44" s="4">
        <v>343.65744599999999</v>
      </c>
      <c r="AI44" s="4">
        <v>7.821345</v>
      </c>
      <c r="AJ44" s="4">
        <v>98.470777999999996</v>
      </c>
      <c r="AK44" s="4">
        <v>1684</v>
      </c>
      <c r="AL44" s="4">
        <v>20</v>
      </c>
      <c r="AM44" s="4">
        <v>1566</v>
      </c>
      <c r="AN44" s="4">
        <v>92</v>
      </c>
      <c r="AO44" s="4">
        <v>25.877064000000001</v>
      </c>
      <c r="AP44" s="4">
        <v>67648.100000000006</v>
      </c>
      <c r="AQ44" s="4">
        <v>12980.5</v>
      </c>
      <c r="AR44" s="4">
        <v>36</v>
      </c>
      <c r="AS44" s="4">
        <v>25870</v>
      </c>
      <c r="AT44" s="4">
        <v>0.22500000000000001</v>
      </c>
      <c r="AU44" s="4">
        <v>17.61</v>
      </c>
      <c r="AV44" s="4">
        <v>84354</v>
      </c>
      <c r="AW44" s="4">
        <v>0</v>
      </c>
      <c r="AX44" s="4">
        <v>0.59</v>
      </c>
      <c r="AY44">
        <v>0.99750000000000016</v>
      </c>
      <c r="AZ44" t="s">
        <v>69</v>
      </c>
      <c r="BA44" t="s">
        <v>846</v>
      </c>
      <c r="BB44">
        <v>1</v>
      </c>
      <c r="BC44" t="s">
        <v>857</v>
      </c>
      <c r="BD44">
        <v>7</v>
      </c>
      <c r="BE44">
        <v>92000.573999999993</v>
      </c>
      <c r="BF44">
        <v>9.666076648608736E-2</v>
      </c>
      <c r="BG44">
        <v>9.6419114569872164E-2</v>
      </c>
      <c r="BH44">
        <v>452429.54799999995</v>
      </c>
      <c r="BI44">
        <v>1.9655758646426869E-2</v>
      </c>
      <c r="BJ44">
        <v>1.9606619249810806E-2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36"/>
        <v>청라교통</v>
      </c>
      <c r="B45" s="154" t="str">
        <f t="shared" si="37"/>
        <v>307</v>
      </c>
      <c r="C45" s="155" t="str">
        <f t="shared" si="38"/>
        <v>72바1702</v>
      </c>
      <c r="D45" s="143" t="str">
        <f t="shared" si="39"/>
        <v>대형</v>
      </c>
      <c r="E45" s="139" t="str">
        <f t="shared" si="40"/>
        <v>B</v>
      </c>
      <c r="F45" s="162">
        <f t="shared" si="41"/>
        <v>0.93586206896551727</v>
      </c>
      <c r="G45" s="163">
        <f t="shared" si="42"/>
        <v>2.714</v>
      </c>
      <c r="H45" s="164">
        <f t="shared" si="43"/>
        <v>2.9</v>
      </c>
      <c r="I45" s="165">
        <f t="shared" si="44"/>
        <v>9419.7639999999992</v>
      </c>
      <c r="J45" s="166">
        <f t="shared" si="45"/>
        <v>2.8474471761740158E-2</v>
      </c>
      <c r="K45" s="166">
        <f t="shared" si="46"/>
        <v>0.28176087797111582</v>
      </c>
      <c r="L45" s="166">
        <f t="shared" si="47"/>
        <v>0.18142705061400691</v>
      </c>
      <c r="M45" s="167">
        <f t="shared" si="48"/>
        <v>16.056999999999999</v>
      </c>
      <c r="N45" s="168">
        <f t="shared" si="49"/>
        <v>0.106</v>
      </c>
      <c r="O45" s="168">
        <f t="shared" si="50"/>
        <v>12.028</v>
      </c>
      <c r="P45" s="169">
        <f t="shared" si="51"/>
        <v>268.97833333333335</v>
      </c>
      <c r="Q45" s="170">
        <f t="shared" si="52"/>
        <v>95</v>
      </c>
      <c r="R45" s="171">
        <f t="shared" si="53"/>
        <v>36.589336855879374</v>
      </c>
      <c r="S45" s="156">
        <f t="shared" si="54"/>
        <v>10</v>
      </c>
      <c r="T45" s="156">
        <f t="shared" si="55"/>
        <v>1133</v>
      </c>
      <c r="U45" t="s">
        <v>143</v>
      </c>
      <c r="V45" t="s">
        <v>308</v>
      </c>
      <c r="W45" t="s">
        <v>143</v>
      </c>
      <c r="X45" s="4" t="s">
        <v>308</v>
      </c>
      <c r="Y45" s="4" t="s">
        <v>858</v>
      </c>
      <c r="Z45" s="4" t="s">
        <v>772</v>
      </c>
      <c r="AA45" s="4" t="s">
        <v>49</v>
      </c>
      <c r="AB45" s="4">
        <v>531</v>
      </c>
      <c r="AC45" s="4">
        <v>9419.7639999999992</v>
      </c>
      <c r="AD45" s="4">
        <v>3471.212</v>
      </c>
      <c r="AE45" s="4">
        <v>2.714</v>
      </c>
      <c r="AF45" s="4">
        <v>2.9</v>
      </c>
      <c r="AG45" s="4">
        <v>16.056999999999999</v>
      </c>
      <c r="AH45" s="4">
        <v>373.23687999999999</v>
      </c>
      <c r="AI45" s="4">
        <v>10.627723</v>
      </c>
      <c r="AJ45" s="4">
        <v>105.163551</v>
      </c>
      <c r="AK45" s="4">
        <v>1709</v>
      </c>
      <c r="AL45" s="4">
        <v>10</v>
      </c>
      <c r="AM45" s="4">
        <v>1133</v>
      </c>
      <c r="AN45" s="4">
        <v>95</v>
      </c>
      <c r="AO45" s="4">
        <v>25.238030999999999</v>
      </c>
      <c r="AP45" s="4">
        <v>67562.100000000006</v>
      </c>
      <c r="AQ45" s="4">
        <v>16138.7</v>
      </c>
      <c r="AR45" s="4">
        <v>46</v>
      </c>
      <c r="AS45" s="4">
        <v>40419</v>
      </c>
      <c r="AT45" s="4">
        <v>0.106</v>
      </c>
      <c r="AU45" s="4">
        <v>12.028</v>
      </c>
      <c r="AV45" s="4">
        <v>81314</v>
      </c>
      <c r="AW45" s="4">
        <v>0</v>
      </c>
      <c r="AX45" s="4">
        <v>0.56999999999999995</v>
      </c>
      <c r="AY45">
        <v>0.93586206896551727</v>
      </c>
      <c r="AZ45" t="s">
        <v>71</v>
      </c>
      <c r="BA45" t="s">
        <v>846</v>
      </c>
      <c r="BB45">
        <v>4</v>
      </c>
      <c r="BC45" t="s">
        <v>859</v>
      </c>
      <c r="BD45">
        <v>10</v>
      </c>
      <c r="BE45">
        <v>92000.573999999993</v>
      </c>
      <c r="BF45">
        <v>0.10238810031772193</v>
      </c>
      <c r="BG45">
        <v>9.5821139400792177E-2</v>
      </c>
      <c r="BH45">
        <v>452429.54799999995</v>
      </c>
      <c r="BI45">
        <v>2.0820399643747406E-2</v>
      </c>
      <c r="BJ45">
        <v>1.9485022287286366E-2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1" t="str">
        <f t="shared" si="36"/>
        <v>청라교통</v>
      </c>
      <c r="B46" s="151" t="str">
        <f t="shared" si="37"/>
        <v>307</v>
      </c>
      <c r="C46" s="152" t="str">
        <f t="shared" si="38"/>
        <v>72바1703</v>
      </c>
      <c r="D46" s="126" t="str">
        <f t="shared" si="39"/>
        <v>대형</v>
      </c>
      <c r="E46" s="122" t="str">
        <f t="shared" si="40"/>
        <v>B</v>
      </c>
      <c r="F46" s="172">
        <f t="shared" si="41"/>
        <v>0.92517241379310344</v>
      </c>
      <c r="G46" s="173">
        <f t="shared" si="42"/>
        <v>2.6829999999999998</v>
      </c>
      <c r="H46" s="174">
        <f t="shared" si="43"/>
        <v>2.9</v>
      </c>
      <c r="I46" s="175">
        <f t="shared" si="44"/>
        <v>10245.255999999999</v>
      </c>
      <c r="J46" s="176">
        <f t="shared" si="45"/>
        <v>1.9347547732024045E-2</v>
      </c>
      <c r="K46" s="176">
        <f t="shared" si="46"/>
        <v>0.32709547930594796</v>
      </c>
      <c r="L46" s="176">
        <f t="shared" si="47"/>
        <v>0.15997648082195312</v>
      </c>
      <c r="M46" s="177">
        <f t="shared" si="48"/>
        <v>18.547999999999998</v>
      </c>
      <c r="N46" s="178">
        <f t="shared" si="49"/>
        <v>0.14599999999999999</v>
      </c>
      <c r="O46" s="178">
        <f t="shared" si="50"/>
        <v>30.042999999999999</v>
      </c>
      <c r="P46" s="179">
        <f t="shared" si="51"/>
        <v>314.81666666666666</v>
      </c>
      <c r="Q46" s="180">
        <f t="shared" si="52"/>
        <v>93</v>
      </c>
      <c r="R46" s="181">
        <f t="shared" si="53"/>
        <v>38.086681910103785</v>
      </c>
      <c r="S46" s="153">
        <f t="shared" si="54"/>
        <v>15</v>
      </c>
      <c r="T46" s="153">
        <f t="shared" si="55"/>
        <v>3078</v>
      </c>
      <c r="U46" t="s">
        <v>143</v>
      </c>
      <c r="V46" t="s">
        <v>308</v>
      </c>
      <c r="W46" t="s">
        <v>143</v>
      </c>
      <c r="X46" s="4" t="s">
        <v>308</v>
      </c>
      <c r="Y46" s="4" t="s">
        <v>860</v>
      </c>
      <c r="Z46" s="4" t="s">
        <v>772</v>
      </c>
      <c r="AA46" s="4" t="s">
        <v>49</v>
      </c>
      <c r="AB46" s="4">
        <v>531</v>
      </c>
      <c r="AC46" s="4">
        <v>10245.255999999999</v>
      </c>
      <c r="AD46" s="4">
        <v>3818.12</v>
      </c>
      <c r="AE46" s="4">
        <v>2.6829999999999998</v>
      </c>
      <c r="AF46" s="4">
        <v>2.9</v>
      </c>
      <c r="AG46" s="4">
        <v>18.547999999999998</v>
      </c>
      <c r="AH46" s="4">
        <v>411.59133500000002</v>
      </c>
      <c r="AI46" s="4">
        <v>7.9632829999999997</v>
      </c>
      <c r="AJ46" s="4">
        <v>134.62966499999999</v>
      </c>
      <c r="AK46" s="4">
        <v>1639</v>
      </c>
      <c r="AL46" s="4">
        <v>15</v>
      </c>
      <c r="AM46" s="4">
        <v>3078</v>
      </c>
      <c r="AN46" s="4">
        <v>93</v>
      </c>
      <c r="AO46" s="4">
        <v>24.891815999999999</v>
      </c>
      <c r="AP46" s="4">
        <v>93130.3</v>
      </c>
      <c r="AQ46" s="4">
        <v>18889</v>
      </c>
      <c r="AR46" s="4">
        <v>101</v>
      </c>
      <c r="AS46" s="4">
        <v>70916</v>
      </c>
      <c r="AT46" s="4">
        <v>0.14599999999999999</v>
      </c>
      <c r="AU46" s="4">
        <v>30.042999999999999</v>
      </c>
      <c r="AV46" s="4">
        <v>96059</v>
      </c>
      <c r="AW46" s="4">
        <v>0</v>
      </c>
      <c r="AX46" s="4">
        <v>0.6</v>
      </c>
      <c r="AY46">
        <v>0.92517241379310344</v>
      </c>
      <c r="AZ46" t="s">
        <v>71</v>
      </c>
      <c r="BA46" t="s">
        <v>846</v>
      </c>
      <c r="BB46">
        <v>5</v>
      </c>
      <c r="BC46" t="s">
        <v>861</v>
      </c>
      <c r="BD46">
        <v>10</v>
      </c>
      <c r="BE46">
        <v>92000.573999999993</v>
      </c>
      <c r="BF46">
        <v>0.1113607834664162</v>
      </c>
      <c r="BG46">
        <v>0.10302792484151541</v>
      </c>
      <c r="BH46">
        <v>452429.54799999995</v>
      </c>
      <c r="BI46">
        <v>2.2644975433832631E-2</v>
      </c>
      <c r="BJ46">
        <v>2.0950506582404466E-2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4" t="str">
        <f t="shared" si="36"/>
        <v>청라교통</v>
      </c>
      <c r="B47" s="154" t="str">
        <f t="shared" si="37"/>
        <v>307</v>
      </c>
      <c r="C47" s="155" t="str">
        <f t="shared" si="38"/>
        <v>75아1145</v>
      </c>
      <c r="D47" s="143" t="str">
        <f t="shared" si="39"/>
        <v>대형</v>
      </c>
      <c r="E47" s="139" t="str">
        <f t="shared" si="40"/>
        <v>S</v>
      </c>
      <c r="F47" s="162">
        <f t="shared" si="41"/>
        <v>1.0020689655172415</v>
      </c>
      <c r="G47" s="163">
        <f t="shared" si="42"/>
        <v>2.9060000000000001</v>
      </c>
      <c r="H47" s="164">
        <f t="shared" si="43"/>
        <v>2.9</v>
      </c>
      <c r="I47" s="165">
        <f t="shared" si="44"/>
        <v>9351.0049999999992</v>
      </c>
      <c r="J47" s="166">
        <f t="shared" si="45"/>
        <v>4.5643209961693451E-2</v>
      </c>
      <c r="K47" s="166">
        <f t="shared" si="46"/>
        <v>0.27426402365589325</v>
      </c>
      <c r="L47" s="166">
        <f t="shared" si="47"/>
        <v>0.14351398592985462</v>
      </c>
      <c r="M47" s="167">
        <f t="shared" si="48"/>
        <v>14.256</v>
      </c>
      <c r="N47" s="168">
        <f t="shared" si="49"/>
        <v>4.2999999999999997E-2</v>
      </c>
      <c r="O47" s="168">
        <f t="shared" si="50"/>
        <v>12.532999999999999</v>
      </c>
      <c r="P47" s="169">
        <f t="shared" si="51"/>
        <v>89.11999999999999</v>
      </c>
      <c r="Q47" s="170">
        <f t="shared" si="52"/>
        <v>95</v>
      </c>
      <c r="R47" s="171">
        <f t="shared" si="53"/>
        <v>36.761382219684336</v>
      </c>
      <c r="S47" s="156">
        <f t="shared" si="54"/>
        <v>4</v>
      </c>
      <c r="T47" s="156">
        <f t="shared" si="55"/>
        <v>1172</v>
      </c>
      <c r="U47" t="s">
        <v>143</v>
      </c>
      <c r="V47" t="s">
        <v>308</v>
      </c>
      <c r="W47" t="s">
        <v>143</v>
      </c>
      <c r="X47" s="4" t="s">
        <v>308</v>
      </c>
      <c r="Y47" s="4" t="s">
        <v>862</v>
      </c>
      <c r="Z47" s="4" t="s">
        <v>772</v>
      </c>
      <c r="AA47" s="4" t="s">
        <v>49</v>
      </c>
      <c r="AB47" s="4">
        <v>531</v>
      </c>
      <c r="AC47" s="4">
        <v>9351.0049999999992</v>
      </c>
      <c r="AD47" s="4">
        <v>3218.3620000000001</v>
      </c>
      <c r="AE47" s="4">
        <v>2.9060000000000001</v>
      </c>
      <c r="AF47" s="4">
        <v>2.9</v>
      </c>
      <c r="AG47" s="4">
        <v>14.256</v>
      </c>
      <c r="AH47" s="4">
        <v>374.02299299999999</v>
      </c>
      <c r="AI47" s="4">
        <v>17.07161</v>
      </c>
      <c r="AJ47" s="4">
        <v>102.581051</v>
      </c>
      <c r="AK47" s="4">
        <v>1342</v>
      </c>
      <c r="AL47" s="4">
        <v>4</v>
      </c>
      <c r="AM47" s="4">
        <v>1172</v>
      </c>
      <c r="AN47" s="4">
        <v>95</v>
      </c>
      <c r="AO47" s="4">
        <v>25.001149999999999</v>
      </c>
      <c r="AP47" s="4">
        <v>74469.8</v>
      </c>
      <c r="AQ47" s="4">
        <v>5347.2</v>
      </c>
      <c r="AR47" s="4">
        <v>48</v>
      </c>
      <c r="AS47" s="4">
        <v>42065</v>
      </c>
      <c r="AT47" s="4">
        <v>4.2999999999999997E-2</v>
      </c>
      <c r="AU47" s="4">
        <v>12.532999999999999</v>
      </c>
      <c r="AV47" s="4">
        <v>2</v>
      </c>
      <c r="AW47" s="4">
        <v>0</v>
      </c>
      <c r="AX47" s="4">
        <v>0.56000000000000005</v>
      </c>
      <c r="AY47">
        <v>1.0020689655172415</v>
      </c>
      <c r="AZ47" t="s">
        <v>74</v>
      </c>
      <c r="BA47" t="s">
        <v>846</v>
      </c>
      <c r="BB47">
        <v>2</v>
      </c>
      <c r="BC47" t="s">
        <v>863</v>
      </c>
      <c r="BD47">
        <v>12</v>
      </c>
      <c r="BE47">
        <v>92000.573999999993</v>
      </c>
      <c r="BF47">
        <v>0.10164072454591425</v>
      </c>
      <c r="BG47">
        <v>0.10185101570014718</v>
      </c>
      <c r="BH47">
        <v>452429.54799999995</v>
      </c>
      <c r="BI47">
        <v>2.0668422390484539E-2</v>
      </c>
      <c r="BJ47">
        <v>2.0711184643706231E-2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1" t="str">
        <f t="shared" si="36"/>
        <v>청라교통</v>
      </c>
      <c r="B48" s="151" t="str">
        <f t="shared" si="37"/>
        <v>307</v>
      </c>
      <c r="C48" s="152" t="str">
        <f t="shared" si="38"/>
        <v>75아1146</v>
      </c>
      <c r="D48" s="126" t="str">
        <f t="shared" si="39"/>
        <v>대형</v>
      </c>
      <c r="E48" s="122" t="str">
        <f t="shared" si="40"/>
        <v>B</v>
      </c>
      <c r="F48" s="172">
        <f t="shared" si="41"/>
        <v>0.94551724137931037</v>
      </c>
      <c r="G48" s="173">
        <f t="shared" si="42"/>
        <v>2.742</v>
      </c>
      <c r="H48" s="174">
        <f t="shared" si="43"/>
        <v>2.9</v>
      </c>
      <c r="I48" s="175">
        <f t="shared" si="44"/>
        <v>9565.8109999999997</v>
      </c>
      <c r="J48" s="176">
        <f t="shared" si="45"/>
        <v>1.6390780020199051E-2</v>
      </c>
      <c r="K48" s="176">
        <f t="shared" si="46"/>
        <v>0.26261051894175491</v>
      </c>
      <c r="L48" s="176">
        <f t="shared" si="47"/>
        <v>0.15973554150296301</v>
      </c>
      <c r="M48" s="177">
        <f t="shared" si="48"/>
        <v>13.637</v>
      </c>
      <c r="N48" s="178">
        <f t="shared" si="49"/>
        <v>4.2000000000000003E-2</v>
      </c>
      <c r="O48" s="178">
        <f t="shared" si="50"/>
        <v>10.997</v>
      </c>
      <c r="P48" s="179">
        <f t="shared" si="51"/>
        <v>156.86166666666668</v>
      </c>
      <c r="Q48" s="180">
        <f t="shared" si="52"/>
        <v>92</v>
      </c>
      <c r="R48" s="181">
        <f t="shared" si="53"/>
        <v>36.269539614729489</v>
      </c>
      <c r="S48" s="153">
        <f t="shared" si="54"/>
        <v>4</v>
      </c>
      <c r="T48" s="153">
        <f t="shared" si="55"/>
        <v>1052</v>
      </c>
      <c r="U48" t="s">
        <v>143</v>
      </c>
      <c r="V48" t="s">
        <v>308</v>
      </c>
      <c r="W48" t="s">
        <v>143</v>
      </c>
      <c r="X48" s="4" t="s">
        <v>308</v>
      </c>
      <c r="Y48" s="4" t="s">
        <v>864</v>
      </c>
      <c r="Z48" s="4" t="s">
        <v>772</v>
      </c>
      <c r="AA48" s="4" t="s">
        <v>49</v>
      </c>
      <c r="AB48" s="4">
        <v>531</v>
      </c>
      <c r="AC48" s="4">
        <v>9565.8109999999997</v>
      </c>
      <c r="AD48" s="4">
        <v>3489.16</v>
      </c>
      <c r="AE48" s="4">
        <v>2.742</v>
      </c>
      <c r="AF48" s="4">
        <v>2.9</v>
      </c>
      <c r="AG48" s="4">
        <v>13.637</v>
      </c>
      <c r="AH48" s="4">
        <v>365.80132200000003</v>
      </c>
      <c r="AI48" s="4">
        <v>5.9957690000000001</v>
      </c>
      <c r="AJ48" s="4">
        <v>96.063275000000004</v>
      </c>
      <c r="AK48" s="4">
        <v>1528</v>
      </c>
      <c r="AL48" s="4">
        <v>4</v>
      </c>
      <c r="AM48" s="4">
        <v>1052</v>
      </c>
      <c r="AN48" s="4">
        <v>92</v>
      </c>
      <c r="AO48" s="4">
        <v>26.150289999999998</v>
      </c>
      <c r="AP48" s="4">
        <v>63462.2</v>
      </c>
      <c r="AQ48" s="4">
        <v>9411.7000000000007</v>
      </c>
      <c r="AR48" s="4">
        <v>20</v>
      </c>
      <c r="AS48" s="4">
        <v>17498</v>
      </c>
      <c r="AT48" s="4">
        <v>4.2000000000000003E-2</v>
      </c>
      <c r="AU48" s="4">
        <v>10.997</v>
      </c>
      <c r="AV48" s="4">
        <v>88848</v>
      </c>
      <c r="AW48" s="4">
        <v>0</v>
      </c>
      <c r="AX48" s="4">
        <v>0.52</v>
      </c>
      <c r="AY48">
        <v>0.94551724137931037</v>
      </c>
      <c r="AZ48" t="s">
        <v>71</v>
      </c>
      <c r="BA48" t="s">
        <v>846</v>
      </c>
      <c r="BB48">
        <v>1</v>
      </c>
      <c r="BC48" t="s">
        <v>865</v>
      </c>
      <c r="BD48">
        <v>10</v>
      </c>
      <c r="BE48">
        <v>92000.573999999993</v>
      </c>
      <c r="BF48">
        <v>0.10397555780467196</v>
      </c>
      <c r="BG48">
        <v>9.8310682586348466E-2</v>
      </c>
      <c r="BH48">
        <v>452429.54799999995</v>
      </c>
      <c r="BI48">
        <v>2.1143205704150871E-2</v>
      </c>
      <c r="BJ48">
        <v>1.999126553130403E-2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4" t="str">
        <f t="shared" si="36"/>
        <v>청라교통</v>
      </c>
      <c r="B49" s="154" t="str">
        <f t="shared" si="37"/>
        <v>308</v>
      </c>
      <c r="C49" s="155" t="str">
        <f t="shared" si="38"/>
        <v>70바5066</v>
      </c>
      <c r="D49" s="143" t="str">
        <f t="shared" si="39"/>
        <v>대형</v>
      </c>
      <c r="E49" s="139" t="str">
        <f t="shared" si="40"/>
        <v>D</v>
      </c>
      <c r="F49" s="162">
        <f t="shared" si="41"/>
        <v>0.84466666666666657</v>
      </c>
      <c r="G49" s="163">
        <f t="shared" si="42"/>
        <v>2.5339999999999998</v>
      </c>
      <c r="H49" s="164">
        <f t="shared" si="43"/>
        <v>3</v>
      </c>
      <c r="I49" s="165">
        <f t="shared" si="44"/>
        <v>9407.1200000000008</v>
      </c>
      <c r="J49" s="166">
        <f t="shared" si="45"/>
        <v>4.3826950957670439E-2</v>
      </c>
      <c r="K49" s="166">
        <f t="shared" si="46"/>
        <v>0.28275635876646066</v>
      </c>
      <c r="L49" s="166">
        <f t="shared" si="47"/>
        <v>0.17412342991266189</v>
      </c>
      <c r="M49" s="167">
        <f t="shared" si="48"/>
        <v>19.649999999999999</v>
      </c>
      <c r="N49" s="168">
        <f t="shared" si="49"/>
        <v>0.21299999999999999</v>
      </c>
      <c r="O49" s="168">
        <f t="shared" si="50"/>
        <v>9.1739999999999995</v>
      </c>
      <c r="P49" s="169">
        <f t="shared" si="51"/>
        <v>520.32333333333338</v>
      </c>
      <c r="Q49" s="170">
        <f t="shared" si="52"/>
        <v>97</v>
      </c>
      <c r="R49" s="171">
        <f t="shared" si="53"/>
        <v>47.899298109839492</v>
      </c>
      <c r="S49" s="156">
        <f t="shared" si="54"/>
        <v>20</v>
      </c>
      <c r="T49" s="156">
        <f t="shared" si="55"/>
        <v>863</v>
      </c>
      <c r="U49" t="s">
        <v>143</v>
      </c>
      <c r="V49" t="s">
        <v>309</v>
      </c>
      <c r="W49" t="s">
        <v>143</v>
      </c>
      <c r="X49" s="4" t="s">
        <v>309</v>
      </c>
      <c r="Y49" s="4" t="s">
        <v>866</v>
      </c>
      <c r="Z49" s="4" t="s">
        <v>772</v>
      </c>
      <c r="AA49" s="4" t="s">
        <v>49</v>
      </c>
      <c r="AB49" s="4">
        <v>531</v>
      </c>
      <c r="AC49" s="4">
        <v>9407.1200000000008</v>
      </c>
      <c r="AD49" s="4">
        <v>3712.1030000000001</v>
      </c>
      <c r="AE49" s="4">
        <v>2.5339999999999998</v>
      </c>
      <c r="AF49" s="4">
        <v>3</v>
      </c>
      <c r="AG49" s="4">
        <v>19.649999999999999</v>
      </c>
      <c r="AH49" s="4">
        <v>291.63769600000001</v>
      </c>
      <c r="AI49" s="4">
        <v>12.781591000000001</v>
      </c>
      <c r="AJ49" s="4">
        <v>82.462412999999998</v>
      </c>
      <c r="AK49" s="4">
        <v>1638</v>
      </c>
      <c r="AL49" s="4">
        <v>20</v>
      </c>
      <c r="AM49" s="4">
        <v>863</v>
      </c>
      <c r="AN49" s="4">
        <v>97</v>
      </c>
      <c r="AO49" s="4">
        <v>32.256186</v>
      </c>
      <c r="AP49" s="4">
        <v>80740.3</v>
      </c>
      <c r="AQ49" s="4">
        <v>31219.4</v>
      </c>
      <c r="AR49" s="4">
        <v>50</v>
      </c>
      <c r="AS49" s="4">
        <v>38333</v>
      </c>
      <c r="AT49" s="4">
        <v>0.21299999999999999</v>
      </c>
      <c r="AU49" s="4">
        <v>9.1739999999999995</v>
      </c>
      <c r="AV49" s="4">
        <v>86019</v>
      </c>
      <c r="AW49" s="4">
        <v>0</v>
      </c>
      <c r="AX49" s="4">
        <v>0.47</v>
      </c>
      <c r="AY49">
        <v>0.84466666666666657</v>
      </c>
      <c r="AZ49" t="s">
        <v>70</v>
      </c>
      <c r="BA49" t="s">
        <v>867</v>
      </c>
      <c r="BB49">
        <v>1</v>
      </c>
      <c r="BC49" t="s">
        <v>868</v>
      </c>
      <c r="BD49">
        <v>7</v>
      </c>
      <c r="BE49">
        <v>77668.23</v>
      </c>
      <c r="BF49">
        <v>0.12111927875786536</v>
      </c>
      <c r="BG49">
        <v>0.10230541745747693</v>
      </c>
      <c r="BH49">
        <v>452429.54799999995</v>
      </c>
      <c r="BI49">
        <v>2.0792452751118726E-2</v>
      </c>
      <c r="BJ49">
        <v>1.7562691757111615E-2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1" t="str">
        <f t="shared" si="36"/>
        <v>청라교통</v>
      </c>
      <c r="B50" s="151" t="str">
        <f t="shared" si="37"/>
        <v>308</v>
      </c>
      <c r="C50" s="152" t="str">
        <f t="shared" si="38"/>
        <v>70바5088</v>
      </c>
      <c r="D50" s="126" t="str">
        <f t="shared" si="39"/>
        <v>대형</v>
      </c>
      <c r="E50" s="122" t="str">
        <f t="shared" si="40"/>
        <v>C</v>
      </c>
      <c r="F50" s="172">
        <f t="shared" si="41"/>
        <v>0.85709677419354835</v>
      </c>
      <c r="G50" s="173">
        <f t="shared" si="42"/>
        <v>2.657</v>
      </c>
      <c r="H50" s="174">
        <f t="shared" si="43"/>
        <v>3.1</v>
      </c>
      <c r="I50" s="175">
        <f t="shared" si="44"/>
        <v>14245.525</v>
      </c>
      <c r="J50" s="176">
        <f t="shared" si="45"/>
        <v>1.8281030661081572E-2</v>
      </c>
      <c r="K50" s="176">
        <f t="shared" si="46"/>
        <v>0.27648857207273042</v>
      </c>
      <c r="L50" s="176">
        <f t="shared" si="47"/>
        <v>0.13147988578869504</v>
      </c>
      <c r="M50" s="177">
        <f t="shared" si="48"/>
        <v>19.423999999999999</v>
      </c>
      <c r="N50" s="178">
        <f t="shared" si="49"/>
        <v>5.6000000000000001E-2</v>
      </c>
      <c r="O50" s="178">
        <f t="shared" si="50"/>
        <v>6.1980000000000004</v>
      </c>
      <c r="P50" s="179">
        <f t="shared" si="51"/>
        <v>844.85666666666668</v>
      </c>
      <c r="Q50" s="180">
        <f t="shared" si="52"/>
        <v>95</v>
      </c>
      <c r="R50" s="181">
        <f t="shared" si="53"/>
        <v>47.760084466891158</v>
      </c>
      <c r="S50" s="153">
        <f t="shared" si="54"/>
        <v>8</v>
      </c>
      <c r="T50" s="153">
        <f t="shared" si="55"/>
        <v>883</v>
      </c>
      <c r="U50" t="s">
        <v>143</v>
      </c>
      <c r="V50" t="s">
        <v>309</v>
      </c>
      <c r="W50" t="s">
        <v>143</v>
      </c>
      <c r="X50" s="4" t="s">
        <v>309</v>
      </c>
      <c r="Y50" s="4" t="s">
        <v>869</v>
      </c>
      <c r="Z50" s="4" t="s">
        <v>772</v>
      </c>
      <c r="AA50" s="4" t="s">
        <v>49</v>
      </c>
      <c r="AB50" s="4">
        <v>531</v>
      </c>
      <c r="AC50" s="4">
        <v>14245.525</v>
      </c>
      <c r="AD50" s="4">
        <v>5361.4250000000002</v>
      </c>
      <c r="AE50" s="4">
        <v>2.657</v>
      </c>
      <c r="AF50" s="4">
        <v>3.1</v>
      </c>
      <c r="AG50" s="4">
        <v>19.423999999999999</v>
      </c>
      <c r="AH50" s="4">
        <v>422.94349499999998</v>
      </c>
      <c r="AI50" s="4">
        <v>7.7318429999999996</v>
      </c>
      <c r="AJ50" s="4">
        <v>116.939043</v>
      </c>
      <c r="AK50" s="4">
        <v>1873</v>
      </c>
      <c r="AL50" s="4">
        <v>8</v>
      </c>
      <c r="AM50" s="4">
        <v>883</v>
      </c>
      <c r="AN50" s="4">
        <v>95</v>
      </c>
      <c r="AO50" s="4">
        <v>33.681863</v>
      </c>
      <c r="AP50" s="4">
        <v>124357</v>
      </c>
      <c r="AQ50" s="4">
        <v>50691.4</v>
      </c>
      <c r="AR50" s="4">
        <v>55</v>
      </c>
      <c r="AS50" s="4">
        <v>32950</v>
      </c>
      <c r="AT50" s="4">
        <v>5.6000000000000001E-2</v>
      </c>
      <c r="AU50" s="4">
        <v>6.1980000000000004</v>
      </c>
      <c r="AV50" s="4">
        <v>133157</v>
      </c>
      <c r="AW50" s="4">
        <v>0</v>
      </c>
      <c r="AX50" s="4">
        <v>0.49</v>
      </c>
      <c r="AY50">
        <v>0.85709677419354835</v>
      </c>
      <c r="AZ50" t="s">
        <v>72</v>
      </c>
      <c r="BA50" t="s">
        <v>867</v>
      </c>
      <c r="BB50">
        <v>1</v>
      </c>
      <c r="BC50" t="s">
        <v>870</v>
      </c>
      <c r="BD50">
        <v>9</v>
      </c>
      <c r="BE50">
        <v>77668.23</v>
      </c>
      <c r="BF50">
        <v>0.18341508490666003</v>
      </c>
      <c r="BG50">
        <v>0.1572044776119341</v>
      </c>
      <c r="BH50">
        <v>452429.54799999995</v>
      </c>
      <c r="BI50">
        <v>3.1486725531021241E-2</v>
      </c>
      <c r="BJ50">
        <v>2.6987170882555946E-2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4" t="str">
        <f t="shared" si="36"/>
        <v>청라교통</v>
      </c>
      <c r="B51" s="154" t="str">
        <f t="shared" si="37"/>
        <v>308</v>
      </c>
      <c r="C51" s="155" t="str">
        <f t="shared" si="38"/>
        <v>70바6034</v>
      </c>
      <c r="D51" s="143" t="str">
        <f t="shared" si="39"/>
        <v>대형</v>
      </c>
      <c r="E51" s="139" t="str">
        <f t="shared" si="40"/>
        <v>B</v>
      </c>
      <c r="F51" s="162">
        <f t="shared" si="41"/>
        <v>0.90133333333333343</v>
      </c>
      <c r="G51" s="163">
        <f t="shared" si="42"/>
        <v>2.7040000000000002</v>
      </c>
      <c r="H51" s="164">
        <f t="shared" si="43"/>
        <v>3</v>
      </c>
      <c r="I51" s="165">
        <f t="shared" si="44"/>
        <v>13390.281000000001</v>
      </c>
      <c r="J51" s="166">
        <f t="shared" si="45"/>
        <v>1.6848247342081478E-2</v>
      </c>
      <c r="K51" s="166">
        <f t="shared" si="46"/>
        <v>0.31970980938956056</v>
      </c>
      <c r="L51" s="166">
        <f t="shared" si="47"/>
        <v>0.13188670200423724</v>
      </c>
      <c r="M51" s="167">
        <f t="shared" si="48"/>
        <v>19.283000000000001</v>
      </c>
      <c r="N51" s="168">
        <f t="shared" si="49"/>
        <v>0.187</v>
      </c>
      <c r="O51" s="168">
        <f t="shared" si="50"/>
        <v>16.198</v>
      </c>
      <c r="P51" s="169">
        <f t="shared" si="51"/>
        <v>1035.45</v>
      </c>
      <c r="Q51" s="170">
        <f t="shared" si="52"/>
        <v>98</v>
      </c>
      <c r="R51" s="171">
        <f t="shared" si="53"/>
        <v>48.348784989478212</v>
      </c>
      <c r="S51" s="156">
        <f t="shared" si="54"/>
        <v>25</v>
      </c>
      <c r="T51" s="156">
        <f t="shared" si="55"/>
        <v>2169</v>
      </c>
      <c r="U51" t="s">
        <v>143</v>
      </c>
      <c r="V51" t="s">
        <v>309</v>
      </c>
      <c r="W51" t="s">
        <v>143</v>
      </c>
      <c r="X51" s="4" t="s">
        <v>309</v>
      </c>
      <c r="Y51" s="4" t="s">
        <v>871</v>
      </c>
      <c r="Z51" s="4" t="s">
        <v>772</v>
      </c>
      <c r="AA51" s="4" t="s">
        <v>49</v>
      </c>
      <c r="AB51" s="4">
        <v>531</v>
      </c>
      <c r="AC51" s="4">
        <v>13390.281000000001</v>
      </c>
      <c r="AD51" s="4">
        <v>4951.9970000000003</v>
      </c>
      <c r="AE51" s="4">
        <v>2.7040000000000002</v>
      </c>
      <c r="AF51" s="4">
        <v>3</v>
      </c>
      <c r="AG51" s="4">
        <v>19.283000000000001</v>
      </c>
      <c r="AH51" s="4">
        <v>417.44686300000001</v>
      </c>
      <c r="AI51" s="4">
        <v>7.0332480000000004</v>
      </c>
      <c r="AJ51" s="4">
        <v>133.46185700000001</v>
      </c>
      <c r="AK51" s="4">
        <v>1766</v>
      </c>
      <c r="AL51" s="4">
        <v>25</v>
      </c>
      <c r="AM51" s="4">
        <v>2169</v>
      </c>
      <c r="AN51" s="4">
        <v>98</v>
      </c>
      <c r="AO51" s="4">
        <v>32.076611</v>
      </c>
      <c r="AP51" s="4">
        <v>150333.6</v>
      </c>
      <c r="AQ51" s="4">
        <v>62127</v>
      </c>
      <c r="AR51" s="4">
        <v>106</v>
      </c>
      <c r="AS51" s="4">
        <v>98246</v>
      </c>
      <c r="AT51" s="4">
        <v>0.187</v>
      </c>
      <c r="AU51" s="4">
        <v>16.198</v>
      </c>
      <c r="AV51" s="4">
        <v>112175</v>
      </c>
      <c r="AW51" s="4">
        <v>0</v>
      </c>
      <c r="AX51" s="4">
        <v>0.49</v>
      </c>
      <c r="AY51">
        <v>0.90133333333333343</v>
      </c>
      <c r="AZ51" t="s">
        <v>71</v>
      </c>
      <c r="BA51" t="s">
        <v>867</v>
      </c>
      <c r="BB51">
        <v>2</v>
      </c>
      <c r="BC51" t="s">
        <v>872</v>
      </c>
      <c r="BD51">
        <v>6</v>
      </c>
      <c r="BE51">
        <v>77668.23</v>
      </c>
      <c r="BF51">
        <v>0.1724035812326353</v>
      </c>
      <c r="BG51">
        <v>0.1553930945510153</v>
      </c>
      <c r="BH51">
        <v>452429.54799999995</v>
      </c>
      <c r="BI51">
        <v>2.9596389226107758E-2</v>
      </c>
      <c r="BJ51">
        <v>2.6676212155798462E-2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51" t="str">
        <f t="shared" si="36"/>
        <v>청라교통</v>
      </c>
      <c r="B52" s="151" t="str">
        <f t="shared" si="37"/>
        <v>308</v>
      </c>
      <c r="C52" s="152" t="str">
        <f t="shared" si="38"/>
        <v>70바6035</v>
      </c>
      <c r="D52" s="126" t="str">
        <f t="shared" si="39"/>
        <v>대형</v>
      </c>
      <c r="E52" s="122" t="str">
        <f t="shared" si="40"/>
        <v>A</v>
      </c>
      <c r="F52" s="172">
        <f t="shared" si="41"/>
        <v>0.98233333333333339</v>
      </c>
      <c r="G52" s="173">
        <f t="shared" si="42"/>
        <v>2.9470000000000001</v>
      </c>
      <c r="H52" s="174">
        <f t="shared" si="43"/>
        <v>3</v>
      </c>
      <c r="I52" s="175">
        <f t="shared" si="44"/>
        <v>13889.306</v>
      </c>
      <c r="J52" s="176">
        <f t="shared" si="45"/>
        <v>3.1620983965680957E-2</v>
      </c>
      <c r="K52" s="176">
        <f t="shared" si="46"/>
        <v>0.24938602592359246</v>
      </c>
      <c r="L52" s="176">
        <f t="shared" si="47"/>
        <v>0.12102836527613402</v>
      </c>
      <c r="M52" s="177">
        <f t="shared" si="48"/>
        <v>16.071000000000002</v>
      </c>
      <c r="N52" s="178">
        <f t="shared" si="49"/>
        <v>4.2999999999999997E-2</v>
      </c>
      <c r="O52" s="178">
        <f t="shared" si="50"/>
        <v>4.9530000000000003</v>
      </c>
      <c r="P52" s="179">
        <f t="shared" si="51"/>
        <v>563.06500000000005</v>
      </c>
      <c r="Q52" s="180">
        <f t="shared" si="52"/>
        <v>93</v>
      </c>
      <c r="R52" s="181">
        <f t="shared" si="53"/>
        <v>46.244404634387003</v>
      </c>
      <c r="S52" s="153">
        <f t="shared" si="54"/>
        <v>6</v>
      </c>
      <c r="T52" s="153">
        <f t="shared" si="55"/>
        <v>688</v>
      </c>
      <c r="U52" t="s">
        <v>143</v>
      </c>
      <c r="V52" t="s">
        <v>309</v>
      </c>
      <c r="W52" t="s">
        <v>143</v>
      </c>
      <c r="X52" s="4" t="s">
        <v>309</v>
      </c>
      <c r="Y52" s="4" t="s">
        <v>873</v>
      </c>
      <c r="Z52" s="4" t="s">
        <v>772</v>
      </c>
      <c r="AA52" s="4" t="s">
        <v>49</v>
      </c>
      <c r="AB52" s="4">
        <v>531</v>
      </c>
      <c r="AC52" s="4">
        <v>13889.306</v>
      </c>
      <c r="AD52" s="4">
        <v>4713.8249999999998</v>
      </c>
      <c r="AE52" s="4">
        <v>2.9470000000000001</v>
      </c>
      <c r="AF52" s="4">
        <v>3</v>
      </c>
      <c r="AG52" s="4">
        <v>16.071000000000002</v>
      </c>
      <c r="AH52" s="4">
        <v>417.73099200000001</v>
      </c>
      <c r="AI52" s="4">
        <v>13.209065000000001</v>
      </c>
      <c r="AJ52" s="4">
        <v>104.176272</v>
      </c>
      <c r="AK52" s="4">
        <v>1681</v>
      </c>
      <c r="AL52" s="4">
        <v>6</v>
      </c>
      <c r="AM52" s="4">
        <v>688</v>
      </c>
      <c r="AN52" s="4">
        <v>93</v>
      </c>
      <c r="AO52" s="4">
        <v>33.249402000000003</v>
      </c>
      <c r="AP52" s="4">
        <v>107548.8</v>
      </c>
      <c r="AQ52" s="4">
        <v>33783.9</v>
      </c>
      <c r="AR52" s="4">
        <v>33</v>
      </c>
      <c r="AS52" s="4">
        <v>26548</v>
      </c>
      <c r="AT52" s="4">
        <v>4.2999999999999997E-2</v>
      </c>
      <c r="AU52" s="4">
        <v>4.9530000000000003</v>
      </c>
      <c r="AV52" s="4">
        <v>130736</v>
      </c>
      <c r="AW52" s="4">
        <v>0</v>
      </c>
      <c r="AX52" s="4">
        <v>0.49</v>
      </c>
      <c r="AY52">
        <v>0.98233333333333339</v>
      </c>
      <c r="AZ52" t="s">
        <v>69</v>
      </c>
      <c r="BA52" t="s">
        <v>867</v>
      </c>
      <c r="BB52">
        <v>1</v>
      </c>
      <c r="BC52" t="s">
        <v>874</v>
      </c>
      <c r="BD52">
        <v>6</v>
      </c>
      <c r="BE52">
        <v>77668.23</v>
      </c>
      <c r="BF52">
        <v>0.17882866649594051</v>
      </c>
      <c r="BG52">
        <v>0.17566936005451222</v>
      </c>
      <c r="BH52">
        <v>452429.54799999995</v>
      </c>
      <c r="BI52">
        <v>3.0699378635632352E-2</v>
      </c>
      <c r="BJ52">
        <v>3.0157022946402847E-2</v>
      </c>
      <c r="BK52">
        <v>1</v>
      </c>
      <c r="BL52" t="s">
        <v>709</v>
      </c>
      <c r="BM52" t="s">
        <v>710</v>
      </c>
      <c r="BN52" t="s">
        <v>709</v>
      </c>
    </row>
    <row r="53" spans="1:66">
      <c r="A53" s="154" t="str">
        <f t="shared" si="36"/>
        <v>청라교통</v>
      </c>
      <c r="B53" s="154" t="str">
        <f t="shared" si="37"/>
        <v>308</v>
      </c>
      <c r="C53" s="155" t="str">
        <f t="shared" si="38"/>
        <v>75아1292</v>
      </c>
      <c r="D53" s="143" t="str">
        <f t="shared" si="39"/>
        <v>대형</v>
      </c>
      <c r="E53" s="139" t="str">
        <f t="shared" si="40"/>
        <v>D</v>
      </c>
      <c r="F53" s="162">
        <f t="shared" si="41"/>
        <v>0.82</v>
      </c>
      <c r="G53" s="163">
        <f t="shared" si="42"/>
        <v>2.46</v>
      </c>
      <c r="H53" s="164">
        <f t="shared" si="43"/>
        <v>3</v>
      </c>
      <c r="I53" s="165">
        <f t="shared" si="44"/>
        <v>13867.566999999999</v>
      </c>
      <c r="J53" s="166">
        <f t="shared" si="45"/>
        <v>3.6743413212871202E-2</v>
      </c>
      <c r="K53" s="166">
        <f t="shared" si="46"/>
        <v>0.3064632951037094</v>
      </c>
      <c r="L53" s="166">
        <f t="shared" si="47"/>
        <v>0.13967843097495042</v>
      </c>
      <c r="M53" s="167">
        <f t="shared" si="48"/>
        <v>21.103000000000002</v>
      </c>
      <c r="N53" s="168">
        <f t="shared" si="49"/>
        <v>7.9000000000000001E-2</v>
      </c>
      <c r="O53" s="168">
        <f t="shared" si="50"/>
        <v>17.298999999999999</v>
      </c>
      <c r="P53" s="169">
        <f t="shared" si="51"/>
        <v>824.87</v>
      </c>
      <c r="Q53" s="170">
        <f t="shared" si="52"/>
        <v>93</v>
      </c>
      <c r="R53" s="171">
        <f t="shared" si="53"/>
        <v>48.016074710414522</v>
      </c>
      <c r="S53" s="156">
        <f t="shared" si="54"/>
        <v>11</v>
      </c>
      <c r="T53" s="156">
        <f t="shared" si="55"/>
        <v>2399</v>
      </c>
      <c r="U53" t="s">
        <v>143</v>
      </c>
      <c r="V53" t="s">
        <v>309</v>
      </c>
      <c r="W53" t="s">
        <v>143</v>
      </c>
      <c r="X53" s="4" t="s">
        <v>309</v>
      </c>
      <c r="Y53" s="4" t="s">
        <v>875</v>
      </c>
      <c r="Z53" s="4" t="s">
        <v>772</v>
      </c>
      <c r="AA53" s="4" t="s">
        <v>49</v>
      </c>
      <c r="AB53" s="4">
        <v>531</v>
      </c>
      <c r="AC53" s="4">
        <v>13867.566999999999</v>
      </c>
      <c r="AD53" s="4">
        <v>5636.1570000000002</v>
      </c>
      <c r="AE53" s="4">
        <v>2.46</v>
      </c>
      <c r="AF53" s="4">
        <v>3</v>
      </c>
      <c r="AG53" s="4">
        <v>21.103000000000002</v>
      </c>
      <c r="AH53" s="4">
        <v>439.72879999999998</v>
      </c>
      <c r="AI53" s="4">
        <v>16.157136999999999</v>
      </c>
      <c r="AJ53" s="4">
        <v>134.76073700000001</v>
      </c>
      <c r="AK53" s="4">
        <v>1937</v>
      </c>
      <c r="AL53" s="4">
        <v>11</v>
      </c>
      <c r="AM53" s="4">
        <v>2399</v>
      </c>
      <c r="AN53" s="4">
        <v>93</v>
      </c>
      <c r="AO53" s="4">
        <v>31.536635</v>
      </c>
      <c r="AP53" s="4">
        <v>171646.9</v>
      </c>
      <c r="AQ53" s="4">
        <v>49492.2</v>
      </c>
      <c r="AR53" s="4">
        <v>130</v>
      </c>
      <c r="AS53" s="4">
        <v>96469</v>
      </c>
      <c r="AT53" s="4">
        <v>7.9000000000000001E-2</v>
      </c>
      <c r="AU53" s="4">
        <v>17.298999999999999</v>
      </c>
      <c r="AV53" s="4">
        <v>131762</v>
      </c>
      <c r="AW53" s="4">
        <v>0</v>
      </c>
      <c r="AX53" s="4">
        <v>0.48</v>
      </c>
      <c r="AY53">
        <v>0.82</v>
      </c>
      <c r="AZ53" t="s">
        <v>70</v>
      </c>
      <c r="BA53" t="s">
        <v>867</v>
      </c>
      <c r="BB53">
        <v>2</v>
      </c>
      <c r="BC53" t="s">
        <v>876</v>
      </c>
      <c r="BD53">
        <v>9</v>
      </c>
      <c r="BE53">
        <v>77668.23</v>
      </c>
      <c r="BF53">
        <v>0.17854877084233797</v>
      </c>
      <c r="BG53">
        <v>0.14640999209071712</v>
      </c>
      <c r="BH53">
        <v>452429.54799999995</v>
      </c>
      <c r="BI53">
        <v>3.0651329165618513E-2</v>
      </c>
      <c r="BJ53">
        <v>2.5134089915807178E-2</v>
      </c>
      <c r="BK53">
        <v>1</v>
      </c>
      <c r="BL53" t="s">
        <v>709</v>
      </c>
      <c r="BM53" t="s">
        <v>710</v>
      </c>
      <c r="BN53" t="s">
        <v>709</v>
      </c>
    </row>
    <row r="54" spans="1:66">
      <c r="A54" s="151" t="str">
        <f t="shared" si="36"/>
        <v>청라교통</v>
      </c>
      <c r="B54" s="151" t="str">
        <f t="shared" si="37"/>
        <v>308</v>
      </c>
      <c r="C54" s="152" t="str">
        <f t="shared" si="38"/>
        <v>75아1293</v>
      </c>
      <c r="D54" s="126" t="str">
        <f t="shared" si="39"/>
        <v>대형</v>
      </c>
      <c r="E54" s="122" t="str">
        <f t="shared" si="40"/>
        <v>B</v>
      </c>
      <c r="F54" s="172">
        <f t="shared" si="41"/>
        <v>0.92733333333333334</v>
      </c>
      <c r="G54" s="173">
        <f t="shared" si="42"/>
        <v>2.782</v>
      </c>
      <c r="H54" s="174">
        <f t="shared" si="43"/>
        <v>3</v>
      </c>
      <c r="I54" s="175">
        <f t="shared" si="44"/>
        <v>12868.431</v>
      </c>
      <c r="J54" s="176">
        <f t="shared" si="45"/>
        <v>6.0509769725176923E-2</v>
      </c>
      <c r="K54" s="176">
        <f t="shared" si="46"/>
        <v>0.25251533799674325</v>
      </c>
      <c r="L54" s="176">
        <f t="shared" si="47"/>
        <v>0.10179951231039744</v>
      </c>
      <c r="M54" s="177">
        <f t="shared" si="48"/>
        <v>19.792999999999999</v>
      </c>
      <c r="N54" s="178">
        <f t="shared" si="49"/>
        <v>3.1E-2</v>
      </c>
      <c r="O54" s="178">
        <f t="shared" si="50"/>
        <v>10.475</v>
      </c>
      <c r="P54" s="179">
        <f t="shared" si="51"/>
        <v>741.97166666666669</v>
      </c>
      <c r="Q54" s="180">
        <f t="shared" si="52"/>
        <v>95</v>
      </c>
      <c r="R54" s="181">
        <f t="shared" si="53"/>
        <v>47.785657179427162</v>
      </c>
      <c r="S54" s="153">
        <f t="shared" si="54"/>
        <v>4</v>
      </c>
      <c r="T54" s="153">
        <f t="shared" si="55"/>
        <v>1348</v>
      </c>
      <c r="U54" t="s">
        <v>143</v>
      </c>
      <c r="V54" t="s">
        <v>309</v>
      </c>
      <c r="W54" t="s">
        <v>143</v>
      </c>
      <c r="X54" s="4" t="s">
        <v>309</v>
      </c>
      <c r="Y54" s="4" t="s">
        <v>877</v>
      </c>
      <c r="Z54" s="4" t="s">
        <v>772</v>
      </c>
      <c r="AA54" s="4" t="s">
        <v>49</v>
      </c>
      <c r="AB54" s="4">
        <v>531</v>
      </c>
      <c r="AC54" s="4">
        <v>12868.431</v>
      </c>
      <c r="AD54" s="4">
        <v>4625.32</v>
      </c>
      <c r="AE54" s="4">
        <v>2.782</v>
      </c>
      <c r="AF54" s="4">
        <v>3</v>
      </c>
      <c r="AG54" s="4">
        <v>19.792999999999999</v>
      </c>
      <c r="AH54" s="4">
        <v>392.00099599999999</v>
      </c>
      <c r="AI54" s="4">
        <v>23.719889999999999</v>
      </c>
      <c r="AJ54" s="4">
        <v>98.986264000000006</v>
      </c>
      <c r="AK54" s="4">
        <v>1310</v>
      </c>
      <c r="AL54" s="4">
        <v>4</v>
      </c>
      <c r="AM54" s="4">
        <v>1348</v>
      </c>
      <c r="AN54" s="4">
        <v>95</v>
      </c>
      <c r="AO54" s="4">
        <v>32.827545999999998</v>
      </c>
      <c r="AP54" s="4">
        <v>105091.3</v>
      </c>
      <c r="AQ54" s="4">
        <v>44518.3</v>
      </c>
      <c r="AR54" s="4">
        <v>38</v>
      </c>
      <c r="AS54" s="4">
        <v>24658</v>
      </c>
      <c r="AT54" s="4">
        <v>3.1E-2</v>
      </c>
      <c r="AU54" s="4">
        <v>10.475</v>
      </c>
      <c r="AV54" s="4">
        <v>119651</v>
      </c>
      <c r="AW54" s="4">
        <v>0</v>
      </c>
      <c r="AX54" s="4">
        <v>0.52</v>
      </c>
      <c r="AY54">
        <v>0.92733333333333334</v>
      </c>
      <c r="AZ54" t="s">
        <v>71</v>
      </c>
      <c r="BA54" t="s">
        <v>867</v>
      </c>
      <c r="BB54">
        <v>1</v>
      </c>
      <c r="BC54" t="s">
        <v>878</v>
      </c>
      <c r="BD54">
        <v>6</v>
      </c>
      <c r="BE54">
        <v>77668.23</v>
      </c>
      <c r="BF54">
        <v>0.16568461776456089</v>
      </c>
      <c r="BG54">
        <v>0.15364486887366946</v>
      </c>
      <c r="BH54">
        <v>452429.54799999995</v>
      </c>
      <c r="BI54">
        <v>2.8442949972843069E-2</v>
      </c>
      <c r="BJ54">
        <v>2.6376095608149807E-2</v>
      </c>
      <c r="BK54">
        <v>1</v>
      </c>
      <c r="BL54" t="s">
        <v>709</v>
      </c>
      <c r="BM54" t="s">
        <v>710</v>
      </c>
      <c r="BN54" t="s">
        <v>709</v>
      </c>
    </row>
    <row r="55" spans="1:66">
      <c r="A55" s="154" t="str">
        <f t="shared" si="36"/>
        <v>청라교통</v>
      </c>
      <c r="B55" s="154" t="str">
        <f t="shared" si="37"/>
        <v>예비</v>
      </c>
      <c r="C55" s="155" t="str">
        <f t="shared" si="38"/>
        <v>70바6011</v>
      </c>
      <c r="D55" s="143" t="str">
        <f t="shared" si="39"/>
        <v>대형</v>
      </c>
      <c r="E55" s="139" t="str">
        <f t="shared" si="40"/>
        <v>A</v>
      </c>
      <c r="F55" s="162">
        <f t="shared" si="41"/>
        <v>0.98142857142857132</v>
      </c>
      <c r="G55" s="163">
        <f t="shared" si="42"/>
        <v>2.0609999999999999</v>
      </c>
      <c r="H55" s="164">
        <f t="shared" si="43"/>
        <v>2.1</v>
      </c>
      <c r="I55" s="165">
        <f t="shared" si="44"/>
        <v>963.86400000000003</v>
      </c>
      <c r="J55" s="166">
        <f t="shared" si="45"/>
        <v>2.5539649892824173E-2</v>
      </c>
      <c r="K55" s="166">
        <f t="shared" si="46"/>
        <v>0.38492001315067087</v>
      </c>
      <c r="L55" s="166">
        <f t="shared" si="47"/>
        <v>0.22098553322875425</v>
      </c>
      <c r="M55" s="167">
        <f t="shared" si="48"/>
        <v>12.473000000000001</v>
      </c>
      <c r="N55" s="168">
        <f t="shared" si="49"/>
        <v>0.622</v>
      </c>
      <c r="O55" s="168">
        <f t="shared" si="50"/>
        <v>21.890999999999998</v>
      </c>
      <c r="P55" s="169">
        <f t="shared" si="51"/>
        <v>0.81666666666666665</v>
      </c>
      <c r="Q55" s="170">
        <f t="shared" si="52"/>
        <v>90</v>
      </c>
      <c r="R55" s="171">
        <f t="shared" si="53"/>
        <v>25.735634352478311</v>
      </c>
      <c r="S55" s="156">
        <f t="shared" si="54"/>
        <v>6</v>
      </c>
      <c r="T55" s="156">
        <f t="shared" si="55"/>
        <v>211</v>
      </c>
      <c r="U55" t="s">
        <v>143</v>
      </c>
      <c r="V55" t="s">
        <v>99</v>
      </c>
      <c r="W55" t="s">
        <v>143</v>
      </c>
      <c r="X55" s="4" t="s">
        <v>99</v>
      </c>
      <c r="Y55" s="4" t="s">
        <v>879</v>
      </c>
      <c r="Z55" s="4" t="s">
        <v>772</v>
      </c>
      <c r="AA55" s="4" t="s">
        <v>49</v>
      </c>
      <c r="AB55" s="4">
        <v>531</v>
      </c>
      <c r="AC55" s="4">
        <v>963.86400000000003</v>
      </c>
      <c r="AD55" s="4">
        <v>467.60500000000002</v>
      </c>
      <c r="AE55" s="4">
        <v>2.0609999999999999</v>
      </c>
      <c r="AF55" s="4">
        <v>2.1</v>
      </c>
      <c r="AG55" s="4">
        <v>12.473000000000001</v>
      </c>
      <c r="AH55" s="4">
        <v>63.528317999999999</v>
      </c>
      <c r="AI55" s="4">
        <v>1.6224909999999999</v>
      </c>
      <c r="AJ55" s="4">
        <v>24.453320999999999</v>
      </c>
      <c r="AK55" s="4">
        <v>213</v>
      </c>
      <c r="AL55" s="4">
        <v>6</v>
      </c>
      <c r="AM55" s="4">
        <v>211</v>
      </c>
      <c r="AN55" s="4">
        <v>90</v>
      </c>
      <c r="AO55" s="4">
        <v>15.172193999999999</v>
      </c>
      <c r="AP55" s="4">
        <v>522.6</v>
      </c>
      <c r="AQ55" s="4">
        <v>49</v>
      </c>
      <c r="AR55" s="4">
        <v>13</v>
      </c>
      <c r="AS55" s="4">
        <v>7529</v>
      </c>
      <c r="AT55" s="4">
        <v>0.622</v>
      </c>
      <c r="AU55" s="4">
        <v>21.890999999999998</v>
      </c>
      <c r="AV55" s="4">
        <v>7989</v>
      </c>
      <c r="AW55" s="4">
        <v>0</v>
      </c>
      <c r="AX55" s="4">
        <v>0.52</v>
      </c>
      <c r="AY55">
        <v>0.98142857142857132</v>
      </c>
      <c r="AZ55" t="s">
        <v>69</v>
      </c>
      <c r="BA55" t="s">
        <v>773</v>
      </c>
      <c r="BB55">
        <v>6</v>
      </c>
      <c r="BC55" t="s">
        <v>880</v>
      </c>
      <c r="BD55">
        <v>7</v>
      </c>
      <c r="BE55">
        <v>11557.819</v>
      </c>
      <c r="BF55">
        <v>8.3394972702029682E-2</v>
      </c>
      <c r="BG55">
        <v>8.1846208923277694E-2</v>
      </c>
      <c r="BH55">
        <v>452429.54799999995</v>
      </c>
      <c r="BI55">
        <v>2.1304178833164984E-3</v>
      </c>
      <c r="BJ55">
        <v>2.0908529797691918E-3</v>
      </c>
      <c r="BK55">
        <v>1</v>
      </c>
      <c r="BL55" t="s">
        <v>709</v>
      </c>
      <c r="BM55" t="s">
        <v>710</v>
      </c>
      <c r="BN55" t="s">
        <v>709</v>
      </c>
    </row>
    <row r="56" spans="1:66">
      <c r="A56" s="151" t="str">
        <f t="shared" si="36"/>
        <v>청라교통</v>
      </c>
      <c r="B56" s="151" t="str">
        <f t="shared" si="37"/>
        <v>예비</v>
      </c>
      <c r="C56" s="152" t="str">
        <f t="shared" si="38"/>
        <v>70바6012</v>
      </c>
      <c r="D56" s="126" t="str">
        <f t="shared" si="39"/>
        <v>대형</v>
      </c>
      <c r="E56" s="122" t="str">
        <f t="shared" si="40"/>
        <v>F</v>
      </c>
      <c r="F56" s="172">
        <f t="shared" si="41"/>
        <v>0.75439999999999996</v>
      </c>
      <c r="G56" s="173">
        <f t="shared" si="42"/>
        <v>1.8859999999999999</v>
      </c>
      <c r="H56" s="174">
        <f t="shared" si="43"/>
        <v>2.5</v>
      </c>
      <c r="I56" s="175">
        <f t="shared" si="44"/>
        <v>1619.6020000000001</v>
      </c>
      <c r="J56" s="176">
        <f t="shared" si="45"/>
        <v>1.8286520474752002E-2</v>
      </c>
      <c r="K56" s="176">
        <f t="shared" si="46"/>
        <v>0.40282318554957236</v>
      </c>
      <c r="L56" s="176">
        <f t="shared" si="47"/>
        <v>0.2099281181426054</v>
      </c>
      <c r="M56" s="177">
        <f t="shared" si="48"/>
        <v>13.981</v>
      </c>
      <c r="N56" s="178">
        <f t="shared" si="49"/>
        <v>0.37</v>
      </c>
      <c r="O56" s="178">
        <f t="shared" si="50"/>
        <v>23.091999999999999</v>
      </c>
      <c r="P56" s="179">
        <f t="shared" si="51"/>
        <v>0.47833333333333333</v>
      </c>
      <c r="Q56" s="180">
        <f t="shared" si="52"/>
        <v>89</v>
      </c>
      <c r="R56" s="181">
        <f t="shared" si="53"/>
        <v>26.383484714824551</v>
      </c>
      <c r="S56" s="153">
        <f t="shared" si="54"/>
        <v>6</v>
      </c>
      <c r="T56" s="153">
        <f t="shared" si="55"/>
        <v>374</v>
      </c>
      <c r="U56" t="s">
        <v>143</v>
      </c>
      <c r="V56" t="s">
        <v>99</v>
      </c>
      <c r="W56" t="s">
        <v>143</v>
      </c>
      <c r="X56" s="4" t="s">
        <v>99</v>
      </c>
      <c r="Y56" s="4" t="s">
        <v>881</v>
      </c>
      <c r="Z56" s="4" t="s">
        <v>772</v>
      </c>
      <c r="AA56" s="4" t="s">
        <v>49</v>
      </c>
      <c r="AB56" s="4">
        <v>531</v>
      </c>
      <c r="AC56" s="4">
        <v>1619.6020000000001</v>
      </c>
      <c r="AD56" s="4">
        <v>858.73199999999997</v>
      </c>
      <c r="AE56" s="4">
        <v>1.8859999999999999</v>
      </c>
      <c r="AF56" s="4">
        <v>2.5</v>
      </c>
      <c r="AG56" s="4">
        <v>13.981</v>
      </c>
      <c r="AH56" s="4">
        <v>106.042481</v>
      </c>
      <c r="AI56" s="4">
        <v>1.9391480000000001</v>
      </c>
      <c r="AJ56" s="4">
        <v>42.716369999999998</v>
      </c>
      <c r="AK56" s="4">
        <v>340</v>
      </c>
      <c r="AL56" s="4">
        <v>6</v>
      </c>
      <c r="AM56" s="4">
        <v>374</v>
      </c>
      <c r="AN56" s="4">
        <v>89</v>
      </c>
      <c r="AO56" s="4">
        <v>15.273142999999999</v>
      </c>
      <c r="AP56" s="4">
        <v>996.1</v>
      </c>
      <c r="AQ56" s="4">
        <v>28.7</v>
      </c>
      <c r="AR56" s="4">
        <v>25</v>
      </c>
      <c r="AS56" s="4">
        <v>19384</v>
      </c>
      <c r="AT56" s="4">
        <v>0.37</v>
      </c>
      <c r="AU56" s="4">
        <v>23.091999999999999</v>
      </c>
      <c r="AV56" s="4">
        <v>13420</v>
      </c>
      <c r="AW56" s="4">
        <v>0</v>
      </c>
      <c r="AX56" s="4">
        <v>0.5</v>
      </c>
      <c r="AY56">
        <v>0.75439999999999996</v>
      </c>
      <c r="AZ56" t="s">
        <v>73</v>
      </c>
      <c r="BA56" t="s">
        <v>773</v>
      </c>
      <c r="BB56">
        <v>3</v>
      </c>
      <c r="BC56" t="s">
        <v>882</v>
      </c>
      <c r="BD56">
        <v>8</v>
      </c>
      <c r="BE56">
        <v>11557.819</v>
      </c>
      <c r="BF56">
        <v>0.1401304173391191</v>
      </c>
      <c r="BG56">
        <v>0.10571438684063145</v>
      </c>
      <c r="BH56">
        <v>452429.54799999995</v>
      </c>
      <c r="BI56">
        <v>3.5797882944639155E-3</v>
      </c>
      <c r="BJ56">
        <v>2.7005922893435777E-3</v>
      </c>
      <c r="BK56">
        <v>1</v>
      </c>
      <c r="BL56" t="s">
        <v>709</v>
      </c>
      <c r="BM56" t="s">
        <v>710</v>
      </c>
      <c r="BN56" t="s">
        <v>709</v>
      </c>
    </row>
    <row r="57" spans="1:66">
      <c r="A57" s="154" t="str">
        <f t="shared" si="36"/>
        <v>청라교통</v>
      </c>
      <c r="B57" s="154" t="str">
        <f t="shared" si="37"/>
        <v>예비</v>
      </c>
      <c r="C57" s="155" t="str">
        <f t="shared" si="38"/>
        <v>70바6040</v>
      </c>
      <c r="D57" s="143" t="str">
        <f t="shared" si="39"/>
        <v>대형</v>
      </c>
      <c r="E57" s="139" t="str">
        <f t="shared" si="40"/>
        <v>B</v>
      </c>
      <c r="F57" s="162">
        <f t="shared" si="41"/>
        <v>0.93333333333333346</v>
      </c>
      <c r="G57" s="163">
        <f t="shared" si="42"/>
        <v>2.2400000000000002</v>
      </c>
      <c r="H57" s="164">
        <f t="shared" si="43"/>
        <v>2.4</v>
      </c>
      <c r="I57" s="165">
        <f t="shared" si="44"/>
        <v>3287.49</v>
      </c>
      <c r="J57" s="166">
        <f t="shared" si="45"/>
        <v>2.0733194124946279E-2</v>
      </c>
      <c r="K57" s="166">
        <f t="shared" si="46"/>
        <v>0.29762962918237984</v>
      </c>
      <c r="L57" s="166">
        <f t="shared" si="47"/>
        <v>0.1472247824327983</v>
      </c>
      <c r="M57" s="167">
        <f t="shared" si="48"/>
        <v>18.271000000000001</v>
      </c>
      <c r="N57" s="168">
        <f t="shared" si="49"/>
        <v>9.0999999999999998E-2</v>
      </c>
      <c r="O57" s="168">
        <f t="shared" si="50"/>
        <v>18.585999999999999</v>
      </c>
      <c r="P57" s="169">
        <f t="shared" si="51"/>
        <v>161.37</v>
      </c>
      <c r="Q57" s="170">
        <f t="shared" si="52"/>
        <v>92</v>
      </c>
      <c r="R57" s="171">
        <f t="shared" si="53"/>
        <v>41.01443535358019</v>
      </c>
      <c r="S57" s="156">
        <f t="shared" si="54"/>
        <v>3</v>
      </c>
      <c r="T57" s="156">
        <f t="shared" si="55"/>
        <v>611</v>
      </c>
      <c r="U57" t="s">
        <v>143</v>
      </c>
      <c r="V57" t="s">
        <v>99</v>
      </c>
      <c r="W57" t="s">
        <v>143</v>
      </c>
      <c r="X57" s="4" t="s">
        <v>99</v>
      </c>
      <c r="Y57" s="4" t="s">
        <v>883</v>
      </c>
      <c r="Z57" s="4" t="s">
        <v>772</v>
      </c>
      <c r="AA57" s="4" t="s">
        <v>49</v>
      </c>
      <c r="AB57" s="4">
        <v>531</v>
      </c>
      <c r="AC57" s="4">
        <v>3287.49</v>
      </c>
      <c r="AD57" s="4">
        <v>1467.921</v>
      </c>
      <c r="AE57" s="4">
        <v>2.2400000000000002</v>
      </c>
      <c r="AF57" s="4">
        <v>2.4</v>
      </c>
      <c r="AG57" s="4">
        <v>18.271000000000001</v>
      </c>
      <c r="AH57" s="4">
        <v>117.591095</v>
      </c>
      <c r="AI57" s="4">
        <v>2.4380389999999998</v>
      </c>
      <c r="AJ57" s="4">
        <v>34.998593999999997</v>
      </c>
      <c r="AK57" s="4">
        <v>484</v>
      </c>
      <c r="AL57" s="4">
        <v>3</v>
      </c>
      <c r="AM57" s="4">
        <v>611</v>
      </c>
      <c r="AN57" s="4">
        <v>92</v>
      </c>
      <c r="AO57" s="4">
        <v>27.956962999999998</v>
      </c>
      <c r="AP57" s="4">
        <v>31004</v>
      </c>
      <c r="AQ57" s="4">
        <v>9682.2000000000007</v>
      </c>
      <c r="AR57" s="4">
        <v>34</v>
      </c>
      <c r="AS57" s="4">
        <v>25514</v>
      </c>
      <c r="AT57" s="4">
        <v>9.0999999999999998E-2</v>
      </c>
      <c r="AU57" s="4">
        <v>18.585999999999999</v>
      </c>
      <c r="AV57" s="4">
        <v>31153</v>
      </c>
      <c r="AW57" s="4">
        <v>0</v>
      </c>
      <c r="AX57" s="4">
        <v>0.46</v>
      </c>
      <c r="AY57">
        <v>0.93333333333333346</v>
      </c>
      <c r="AZ57" t="s">
        <v>71</v>
      </c>
      <c r="BA57" t="s">
        <v>773</v>
      </c>
      <c r="BB57">
        <v>4</v>
      </c>
      <c r="BC57" t="s">
        <v>884</v>
      </c>
      <c r="BD57">
        <v>14</v>
      </c>
      <c r="BE57">
        <v>11557.819</v>
      </c>
      <c r="BF57">
        <v>0.28443861250985153</v>
      </c>
      <c r="BG57">
        <v>0.26547603834252814</v>
      </c>
      <c r="BH57">
        <v>452429.54799999995</v>
      </c>
      <c r="BI57">
        <v>7.2663025979019394E-3</v>
      </c>
      <c r="BJ57">
        <v>6.7818824247084779E-3</v>
      </c>
      <c r="BK57">
        <v>1</v>
      </c>
      <c r="BL57" t="s">
        <v>709</v>
      </c>
      <c r="BM57" t="s">
        <v>710</v>
      </c>
      <c r="BN57" t="s">
        <v>709</v>
      </c>
    </row>
    <row r="58" spans="1:66">
      <c r="A58" s="151" t="str">
        <f t="shared" si="36"/>
        <v>청라교통</v>
      </c>
      <c r="B58" s="151" t="str">
        <f t="shared" si="37"/>
        <v>예비</v>
      </c>
      <c r="C58" s="152" t="str">
        <f t="shared" si="38"/>
        <v>70바6042</v>
      </c>
      <c r="D58" s="126" t="str">
        <f t="shared" si="39"/>
        <v>대형</v>
      </c>
      <c r="E58" s="122" t="str">
        <f t="shared" si="40"/>
        <v>C</v>
      </c>
      <c r="F58" s="172">
        <f t="shared" si="41"/>
        <v>0.87000000000000011</v>
      </c>
      <c r="G58" s="173">
        <f t="shared" si="42"/>
        <v>2.5230000000000001</v>
      </c>
      <c r="H58" s="174">
        <f t="shared" si="43"/>
        <v>2.9</v>
      </c>
      <c r="I58" s="175">
        <f t="shared" si="44"/>
        <v>3152.7359999999999</v>
      </c>
      <c r="J58" s="176">
        <f t="shared" si="45"/>
        <v>2.8216289397909863E-2</v>
      </c>
      <c r="K58" s="176">
        <f t="shared" si="46"/>
        <v>0.29853096619957203</v>
      </c>
      <c r="L58" s="176">
        <f t="shared" si="47"/>
        <v>0.14209879926514621</v>
      </c>
      <c r="M58" s="177">
        <f t="shared" si="48"/>
        <v>20.391999999999999</v>
      </c>
      <c r="N58" s="178">
        <f t="shared" si="49"/>
        <v>3.2000000000000001E-2</v>
      </c>
      <c r="O58" s="178">
        <f t="shared" si="50"/>
        <v>15.003</v>
      </c>
      <c r="P58" s="179">
        <f t="shared" si="51"/>
        <v>133.32333333333332</v>
      </c>
      <c r="Q58" s="180">
        <f t="shared" si="52"/>
        <v>95</v>
      </c>
      <c r="R58" s="181">
        <f t="shared" si="53"/>
        <v>44.315259261758129</v>
      </c>
      <c r="S58" s="153">
        <f t="shared" si="54"/>
        <v>1</v>
      </c>
      <c r="T58" s="153">
        <f t="shared" si="55"/>
        <v>473</v>
      </c>
      <c r="U58" t="s">
        <v>143</v>
      </c>
      <c r="V58" t="s">
        <v>99</v>
      </c>
      <c r="W58" t="s">
        <v>143</v>
      </c>
      <c r="X58" s="4" t="s">
        <v>99</v>
      </c>
      <c r="Y58" s="4" t="s">
        <v>885</v>
      </c>
      <c r="Z58" s="4" t="s">
        <v>772</v>
      </c>
      <c r="AA58" s="4" t="s">
        <v>49</v>
      </c>
      <c r="AB58" s="4">
        <v>531</v>
      </c>
      <c r="AC58" s="4">
        <v>3152.7359999999999</v>
      </c>
      <c r="AD58" s="4">
        <v>1249.396</v>
      </c>
      <c r="AE58" s="4">
        <v>2.5230000000000001</v>
      </c>
      <c r="AF58" s="4">
        <v>2.9</v>
      </c>
      <c r="AG58" s="4">
        <v>20.391999999999999</v>
      </c>
      <c r="AH58" s="4">
        <v>105.671088</v>
      </c>
      <c r="AI58" s="4">
        <v>2.981646</v>
      </c>
      <c r="AJ58" s="4">
        <v>31.546092000000002</v>
      </c>
      <c r="AK58" s="4">
        <v>448</v>
      </c>
      <c r="AL58" s="4">
        <v>1</v>
      </c>
      <c r="AM58" s="4">
        <v>473</v>
      </c>
      <c r="AN58" s="4">
        <v>95</v>
      </c>
      <c r="AO58" s="4">
        <v>29.835369</v>
      </c>
      <c r="AP58" s="4">
        <v>23094.9</v>
      </c>
      <c r="AQ58" s="4">
        <v>7999.4</v>
      </c>
      <c r="AR58" s="4">
        <v>24</v>
      </c>
      <c r="AS58" s="4">
        <v>18030</v>
      </c>
      <c r="AT58" s="4">
        <v>3.2000000000000001E-2</v>
      </c>
      <c r="AU58" s="4">
        <v>15.003</v>
      </c>
      <c r="AV58" s="4">
        <v>29676</v>
      </c>
      <c r="AW58" s="4">
        <v>0</v>
      </c>
      <c r="AX58" s="4">
        <v>0.52</v>
      </c>
      <c r="AY58">
        <v>0.87000000000000011</v>
      </c>
      <c r="AZ58" t="s">
        <v>72</v>
      </c>
      <c r="BA58" t="s">
        <v>773</v>
      </c>
      <c r="BB58">
        <v>2</v>
      </c>
      <c r="BC58" t="s">
        <v>886</v>
      </c>
      <c r="BD58">
        <v>11</v>
      </c>
      <c r="BE58">
        <v>11557.819</v>
      </c>
      <c r="BF58">
        <v>0.27277949239385041</v>
      </c>
      <c r="BG58">
        <v>0.23731815838264989</v>
      </c>
      <c r="BH58">
        <v>452429.54799999995</v>
      </c>
      <c r="BI58">
        <v>6.9684573298470776E-3</v>
      </c>
      <c r="BJ58">
        <v>6.0625578769669579E-3</v>
      </c>
      <c r="BK58">
        <v>2</v>
      </c>
      <c r="BL58" t="s">
        <v>709</v>
      </c>
      <c r="BM58" t="s">
        <v>710</v>
      </c>
      <c r="BN58" t="s">
        <v>709</v>
      </c>
    </row>
    <row r="59" spans="1:66">
      <c r="A59" s="154" t="str">
        <f t="shared" si="36"/>
        <v>청라교통</v>
      </c>
      <c r="B59" s="154" t="str">
        <f t="shared" si="37"/>
        <v>예비</v>
      </c>
      <c r="C59" s="155" t="str">
        <f t="shared" si="38"/>
        <v>72바1334</v>
      </c>
      <c r="D59" s="143" t="str">
        <f t="shared" si="39"/>
        <v>대형</v>
      </c>
      <c r="E59" s="139" t="str">
        <f t="shared" si="40"/>
        <v>S</v>
      </c>
      <c r="F59" s="162">
        <f t="shared" si="41"/>
        <v>1.0684</v>
      </c>
      <c r="G59" s="163">
        <f t="shared" si="42"/>
        <v>2.6709999999999998</v>
      </c>
      <c r="H59" s="164">
        <f t="shared" si="43"/>
        <v>2.5</v>
      </c>
      <c r="I59" s="165">
        <f t="shared" si="44"/>
        <v>2534.127</v>
      </c>
      <c r="J59" s="166">
        <f t="shared" si="45"/>
        <v>1.0025416375567534E-2</v>
      </c>
      <c r="K59" s="166">
        <f t="shared" si="46"/>
        <v>0.30643464103734519</v>
      </c>
      <c r="L59" s="166">
        <f t="shared" si="47"/>
        <v>0.17836517270050001</v>
      </c>
      <c r="M59" s="167">
        <f t="shared" si="48"/>
        <v>16.463000000000001</v>
      </c>
      <c r="N59" s="168">
        <f t="shared" si="49"/>
        <v>0.19700000000000001</v>
      </c>
      <c r="O59" s="168">
        <f t="shared" si="50"/>
        <v>19.652000000000001</v>
      </c>
      <c r="P59" s="169">
        <f t="shared" si="51"/>
        <v>202.66499999999999</v>
      </c>
      <c r="Q59" s="170">
        <f t="shared" si="52"/>
        <v>98</v>
      </c>
      <c r="R59" s="171">
        <f t="shared" si="53"/>
        <v>41.77514224019793</v>
      </c>
      <c r="S59" s="156">
        <f t="shared" si="54"/>
        <v>5</v>
      </c>
      <c r="T59" s="156">
        <f t="shared" si="55"/>
        <v>498</v>
      </c>
      <c r="U59" t="s">
        <v>143</v>
      </c>
      <c r="V59" t="s">
        <v>99</v>
      </c>
      <c r="W59" t="s">
        <v>143</v>
      </c>
      <c r="X59" s="4" t="s">
        <v>99</v>
      </c>
      <c r="Y59" s="4" t="s">
        <v>887</v>
      </c>
      <c r="Z59" s="4" t="s">
        <v>772</v>
      </c>
      <c r="AA59" s="4" t="s">
        <v>49</v>
      </c>
      <c r="AB59" s="4">
        <v>531</v>
      </c>
      <c r="AC59" s="4">
        <v>2534.127</v>
      </c>
      <c r="AD59" s="4">
        <v>948.88699999999994</v>
      </c>
      <c r="AE59" s="4">
        <v>2.6709999999999998</v>
      </c>
      <c r="AF59" s="4">
        <v>2.5</v>
      </c>
      <c r="AG59" s="4">
        <v>16.463000000000001</v>
      </c>
      <c r="AH59" s="4">
        <v>88.745541000000003</v>
      </c>
      <c r="AI59" s="4">
        <v>0.88971100000000003</v>
      </c>
      <c r="AJ59" s="4">
        <v>27.194707999999999</v>
      </c>
      <c r="AK59" s="4">
        <v>452</v>
      </c>
      <c r="AL59" s="4">
        <v>5</v>
      </c>
      <c r="AM59" s="4">
        <v>498</v>
      </c>
      <c r="AN59" s="4">
        <v>98</v>
      </c>
      <c r="AO59" s="4">
        <v>28.554977999999998</v>
      </c>
      <c r="AP59" s="4">
        <v>35006.5</v>
      </c>
      <c r="AQ59" s="4">
        <v>12159.9</v>
      </c>
      <c r="AR59" s="4">
        <v>20</v>
      </c>
      <c r="AS59" s="4">
        <v>11930</v>
      </c>
      <c r="AT59" s="4">
        <v>0.19700000000000001</v>
      </c>
      <c r="AU59" s="4">
        <v>19.652000000000001</v>
      </c>
      <c r="AV59" s="4">
        <v>22805</v>
      </c>
      <c r="AW59" s="4">
        <v>0</v>
      </c>
      <c r="AX59" s="4">
        <v>0.5</v>
      </c>
      <c r="AY59">
        <v>1.0684</v>
      </c>
      <c r="AZ59" t="s">
        <v>74</v>
      </c>
      <c r="BA59" t="s">
        <v>773</v>
      </c>
      <c r="BB59">
        <v>6</v>
      </c>
      <c r="BC59" t="s">
        <v>888</v>
      </c>
      <c r="BD59">
        <v>9</v>
      </c>
      <c r="BE59">
        <v>11557.819</v>
      </c>
      <c r="BF59">
        <v>0.21925650505514926</v>
      </c>
      <c r="BG59">
        <v>0.23425365000092147</v>
      </c>
      <c r="BH59">
        <v>452429.54799999995</v>
      </c>
      <c r="BI59">
        <v>5.6011527346131696E-3</v>
      </c>
      <c r="BJ59">
        <v>5.9842715816607103E-3</v>
      </c>
      <c r="BK59">
        <v>1</v>
      </c>
      <c r="BL59" t="s">
        <v>71</v>
      </c>
      <c r="BM59">
        <v>2</v>
      </c>
      <c r="BN59" t="s">
        <v>838</v>
      </c>
    </row>
  </sheetData>
  <autoFilter ref="A4:T4" xr:uid="{E02087F5-6332-4B4A-A8F2-1301B6D5D033}"/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P130"/>
  <sheetViews>
    <sheetView showGridLines="0" view="pageBreakPreview" zoomScaleNormal="100" zoomScaleSheetLayoutView="100" workbookViewId="0">
      <pane ySplit="4" topLeftCell="A59" activePane="bottomLeft" state="frozen"/>
      <selection activeCell="A3" sqref="A3"/>
      <selection pane="bottomLeft" activeCell="L13" sqref="L13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customWidth="1" outlineLevel="2"/>
    <col min="25" max="25" width="9.140625" customWidth="1" outlineLevel="2"/>
    <col min="26" max="26" width="13.140625" customWidth="1" outlineLevel="2"/>
    <col min="27" max="29" width="9.140625" customWidth="1" outlineLevel="2"/>
    <col min="30" max="30" width="9.140625" style="1" customWidth="1" outlineLevel="2"/>
    <col min="31" max="40" width="9.140625" customWidth="1" outlineLevel="2"/>
    <col min="41" max="68" width="9.140625" customWidth="1" outlineLevel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청라교통</v>
      </c>
      <c r="B5" s="138" t="str">
        <f>BH5</f>
        <v>강동윤</v>
      </c>
      <c r="C5" s="139" t="str">
        <f>BN5</f>
        <v>B</v>
      </c>
      <c r="D5" s="140">
        <f>BM5</f>
        <v>0.90029999999999999</v>
      </c>
      <c r="E5" s="141">
        <f>U5</f>
        <v>3423</v>
      </c>
      <c r="F5" s="142" t="str">
        <f>BG5</f>
        <v>308</v>
      </c>
      <c r="G5" s="143" t="str">
        <f>BK5</f>
        <v>70바6034</v>
      </c>
      <c r="H5" s="144">
        <f>BJ5</f>
        <v>1</v>
      </c>
      <c r="I5" s="145">
        <f>BP5</f>
        <v>4692.116</v>
      </c>
      <c r="J5" s="146">
        <f>AB5/AA5</f>
        <v>1.8064866992316273E-2</v>
      </c>
      <c r="K5" s="146">
        <f>AC5/AA5</f>
        <v>0.36223073208818662</v>
      </c>
      <c r="L5" s="146">
        <f>AD5/I5</f>
        <v>0.11657853301154532</v>
      </c>
      <c r="M5" s="147">
        <f>Z5</f>
        <v>19.056000000000001</v>
      </c>
      <c r="N5" s="148">
        <f>AE5*100/W5</f>
        <v>4.2624692143160996E-2</v>
      </c>
      <c r="O5" s="148">
        <f>AF5*100/W5</f>
        <v>11.657853301154532</v>
      </c>
      <c r="P5" s="247">
        <f>AK5</f>
        <v>55</v>
      </c>
      <c r="Q5" s="248">
        <f>AE5</f>
        <v>2</v>
      </c>
      <c r="R5" s="248">
        <f>AF5</f>
        <v>547</v>
      </c>
      <c r="T5">
        <v>531</v>
      </c>
      <c r="U5">
        <v>3423</v>
      </c>
      <c r="V5" t="s">
        <v>889</v>
      </c>
      <c r="W5">
        <v>4692.116</v>
      </c>
      <c r="X5">
        <v>1737.367</v>
      </c>
      <c r="Y5">
        <v>2.7010000000000001</v>
      </c>
      <c r="Z5">
        <v>19.056000000000001</v>
      </c>
      <c r="AA5">
        <v>158.286081</v>
      </c>
      <c r="AB5">
        <v>2.8594170000000001</v>
      </c>
      <c r="AC5">
        <v>57.336083000000002</v>
      </c>
      <c r="AD5" s="1">
        <v>547</v>
      </c>
      <c r="AE5">
        <v>2</v>
      </c>
      <c r="AF5">
        <v>547</v>
      </c>
      <c r="AG5">
        <v>94</v>
      </c>
      <c r="AH5">
        <v>29.643263000000001</v>
      </c>
      <c r="AI5">
        <v>64070.9</v>
      </c>
      <c r="AJ5">
        <v>31077.9</v>
      </c>
      <c r="AK5">
        <v>55</v>
      </c>
      <c r="AL5">
        <v>69289</v>
      </c>
      <c r="AM5" t="s">
        <v>890</v>
      </c>
      <c r="AN5" t="s">
        <v>891</v>
      </c>
      <c r="AO5">
        <v>4692.116</v>
      </c>
      <c r="AR5" t="s">
        <v>143</v>
      </c>
      <c r="AS5" t="s">
        <v>309</v>
      </c>
      <c r="AT5" t="s">
        <v>871</v>
      </c>
      <c r="AU5" t="s">
        <v>772</v>
      </c>
      <c r="AV5" t="s">
        <v>49</v>
      </c>
      <c r="AW5">
        <v>1</v>
      </c>
      <c r="BB5">
        <v>0.90029999999999999</v>
      </c>
      <c r="BC5" t="s">
        <v>71</v>
      </c>
      <c r="BF5" t="s">
        <v>143</v>
      </c>
      <c r="BG5" t="s">
        <v>309</v>
      </c>
      <c r="BH5" t="s">
        <v>889</v>
      </c>
      <c r="BI5">
        <v>3423</v>
      </c>
      <c r="BJ5">
        <v>1</v>
      </c>
      <c r="BK5" t="s">
        <v>871</v>
      </c>
      <c r="BL5" t="s">
        <v>755</v>
      </c>
      <c r="BM5">
        <v>0.90029999999999999</v>
      </c>
      <c r="BN5" t="s">
        <v>71</v>
      </c>
      <c r="BO5" t="s">
        <v>756</v>
      </c>
      <c r="BP5">
        <v>4692.116</v>
      </c>
    </row>
    <row r="6" spans="1:68" ht="16.5">
      <c r="A6" s="120" t="str">
        <f t="shared" ref="A6:A7" si="0">BF6</f>
        <v>청라교통</v>
      </c>
      <c r="B6" s="121" t="str">
        <f t="shared" ref="B6:B7" si="1">BH6</f>
        <v>강서구</v>
      </c>
      <c r="C6" s="122" t="str">
        <f t="shared" ref="C6:C7" si="2">BN6</f>
        <v>S</v>
      </c>
      <c r="D6" s="123">
        <f t="shared" ref="D6:D7" si="3">BM6</f>
        <v>1.0448</v>
      </c>
      <c r="E6" s="124">
        <f t="shared" ref="E6:E7" si="4">U6</f>
        <v>6813</v>
      </c>
      <c r="F6" s="125" t="str">
        <f t="shared" ref="F6:F7" si="5">BG6</f>
        <v>306</v>
      </c>
      <c r="G6" s="126" t="str">
        <f t="shared" ref="G6:G7" si="6">BK6</f>
        <v>70바6050</v>
      </c>
      <c r="H6" s="127">
        <f t="shared" ref="H6:H7" si="7">BJ6</f>
        <v>3</v>
      </c>
      <c r="I6" s="128">
        <f t="shared" ref="I6:I7" si="8">BP6</f>
        <v>3758.79</v>
      </c>
      <c r="J6" s="129">
        <f t="shared" ref="J6:J7" si="9">AB6/AA6</f>
        <v>0.12947039745339625</v>
      </c>
      <c r="K6" s="129">
        <f t="shared" ref="K6:K7" si="10">AC6/AA6</f>
        <v>0.20551981631856139</v>
      </c>
      <c r="L6" s="129">
        <f t="shared" ref="L6:L7" si="11">AD6/I6</f>
        <v>0.11599477491426763</v>
      </c>
      <c r="M6" s="130">
        <f t="shared" ref="M6:M7" si="12">Z6</f>
        <v>15.654999999999999</v>
      </c>
      <c r="N6" s="131">
        <f t="shared" ref="N6:N7" si="13">AE6*100/W6</f>
        <v>2.6604306172997163E-2</v>
      </c>
      <c r="O6" s="131">
        <f t="shared" ref="O6:O7" si="14">AF6*100/W6</f>
        <v>4.5227320494095178</v>
      </c>
      <c r="P6" s="249">
        <f t="shared" ref="P6:P7" si="15">AK6</f>
        <v>9</v>
      </c>
      <c r="Q6" s="250">
        <f t="shared" ref="Q6:Q7" si="16">AE6</f>
        <v>1</v>
      </c>
      <c r="R6" s="250">
        <f t="shared" ref="R6:R7" si="17">AF6</f>
        <v>170</v>
      </c>
      <c r="T6">
        <v>531</v>
      </c>
      <c r="U6">
        <v>6813</v>
      </c>
      <c r="V6" t="s">
        <v>892</v>
      </c>
      <c r="W6">
        <v>3758.79</v>
      </c>
      <c r="X6">
        <v>1157.2370000000001</v>
      </c>
      <c r="Y6">
        <v>3.2480000000000002</v>
      </c>
      <c r="Z6">
        <v>15.654999999999999</v>
      </c>
      <c r="AA6">
        <v>135.365229</v>
      </c>
      <c r="AB6">
        <v>17.525790000000001</v>
      </c>
      <c r="AC6">
        <v>27.820236999999999</v>
      </c>
      <c r="AD6" s="1">
        <v>436</v>
      </c>
      <c r="AE6">
        <v>1</v>
      </c>
      <c r="AF6">
        <v>170</v>
      </c>
      <c r="AG6">
        <v>91</v>
      </c>
      <c r="AH6">
        <v>27.767765000000001</v>
      </c>
      <c r="AI6">
        <v>16697.7</v>
      </c>
      <c r="AJ6">
        <v>9136.7000000000007</v>
      </c>
      <c r="AK6">
        <v>9</v>
      </c>
      <c r="AL6">
        <v>12794</v>
      </c>
      <c r="AM6" t="s">
        <v>893</v>
      </c>
      <c r="AN6" t="s">
        <v>894</v>
      </c>
      <c r="AO6">
        <v>3513.5889999999999</v>
      </c>
      <c r="AR6" t="s">
        <v>143</v>
      </c>
      <c r="AS6" t="s">
        <v>307</v>
      </c>
      <c r="AT6" t="s">
        <v>820</v>
      </c>
      <c r="AU6" t="s">
        <v>772</v>
      </c>
      <c r="AV6" t="s">
        <v>49</v>
      </c>
      <c r="AW6">
        <v>3</v>
      </c>
      <c r="BB6">
        <v>1.0448</v>
      </c>
      <c r="BC6" t="s">
        <v>74</v>
      </c>
      <c r="BF6" t="s">
        <v>143</v>
      </c>
      <c r="BG6" t="s">
        <v>307</v>
      </c>
      <c r="BH6" t="s">
        <v>892</v>
      </c>
      <c r="BI6">
        <v>6813</v>
      </c>
      <c r="BJ6">
        <v>3</v>
      </c>
      <c r="BK6" t="s">
        <v>820</v>
      </c>
      <c r="BL6" t="s">
        <v>824</v>
      </c>
      <c r="BM6">
        <v>1.0448</v>
      </c>
      <c r="BN6" t="s">
        <v>74</v>
      </c>
      <c r="BO6" t="s">
        <v>757</v>
      </c>
      <c r="BP6">
        <v>3758.79</v>
      </c>
    </row>
    <row r="7" spans="1:68" ht="16.5">
      <c r="A7" s="137" t="str">
        <f t="shared" si="0"/>
        <v>청라교통</v>
      </c>
      <c r="B7" s="138" t="str">
        <f t="shared" si="1"/>
        <v>강원호</v>
      </c>
      <c r="C7" s="139" t="str">
        <f t="shared" si="2"/>
        <v>B</v>
      </c>
      <c r="D7" s="140">
        <f t="shared" si="3"/>
        <v>0.91469999999999996</v>
      </c>
      <c r="E7" s="141">
        <f t="shared" si="4"/>
        <v>9832</v>
      </c>
      <c r="F7" s="142" t="str">
        <f t="shared" si="5"/>
        <v>307</v>
      </c>
      <c r="G7" s="143" t="str">
        <f t="shared" si="6"/>
        <v>70바5991</v>
      </c>
      <c r="H7" s="144">
        <f t="shared" si="7"/>
        <v>15</v>
      </c>
      <c r="I7" s="145">
        <f t="shared" si="8"/>
        <v>3958.127</v>
      </c>
      <c r="J7" s="146">
        <f t="shared" si="9"/>
        <v>4.8480941562444868E-2</v>
      </c>
      <c r="K7" s="146">
        <f t="shared" si="10"/>
        <v>0.31515395015301545</v>
      </c>
      <c r="L7" s="146">
        <f t="shared" si="11"/>
        <v>0.18594653481305679</v>
      </c>
      <c r="M7" s="147">
        <f t="shared" si="12"/>
        <v>17.414999999999999</v>
      </c>
      <c r="N7" s="148">
        <f t="shared" si="13"/>
        <v>0.1768513238711138</v>
      </c>
      <c r="O7" s="148">
        <f t="shared" si="14"/>
        <v>34.233363406479882</v>
      </c>
      <c r="P7" s="247">
        <f t="shared" si="15"/>
        <v>28</v>
      </c>
      <c r="Q7" s="248">
        <f t="shared" si="16"/>
        <v>7</v>
      </c>
      <c r="R7" s="248">
        <f t="shared" si="17"/>
        <v>1355</v>
      </c>
      <c r="T7">
        <v>531</v>
      </c>
      <c r="U7">
        <v>9832</v>
      </c>
      <c r="V7" t="s">
        <v>895</v>
      </c>
      <c r="W7">
        <v>3958.127</v>
      </c>
      <c r="X7">
        <v>1606.3219999999999</v>
      </c>
      <c r="Y7">
        <v>2.464</v>
      </c>
      <c r="Z7">
        <v>17.414999999999999</v>
      </c>
      <c r="AA7">
        <v>167.49911900000001</v>
      </c>
      <c r="AB7">
        <v>8.1205149999999993</v>
      </c>
      <c r="AC7">
        <v>52.788009000000002</v>
      </c>
      <c r="AD7" s="1">
        <v>736</v>
      </c>
      <c r="AE7">
        <v>7</v>
      </c>
      <c r="AF7">
        <v>1355</v>
      </c>
      <c r="AG7">
        <v>92</v>
      </c>
      <c r="AH7">
        <v>23.630732999999999</v>
      </c>
      <c r="AI7">
        <v>21640.6</v>
      </c>
      <c r="AJ7">
        <v>4558</v>
      </c>
      <c r="AK7">
        <v>28</v>
      </c>
      <c r="AL7">
        <v>18489</v>
      </c>
      <c r="AM7" t="s">
        <v>896</v>
      </c>
      <c r="AN7" t="s">
        <v>897</v>
      </c>
      <c r="AO7">
        <v>610.41099999999994</v>
      </c>
      <c r="AR7" t="s">
        <v>143</v>
      </c>
      <c r="AS7" t="s">
        <v>308</v>
      </c>
      <c r="AT7" t="s">
        <v>848</v>
      </c>
      <c r="AU7" t="s">
        <v>772</v>
      </c>
      <c r="AV7" t="s">
        <v>49</v>
      </c>
      <c r="AW7">
        <v>15</v>
      </c>
      <c r="BB7">
        <v>0.91469999999999996</v>
      </c>
      <c r="BC7" t="s">
        <v>71</v>
      </c>
      <c r="BF7" t="s">
        <v>143</v>
      </c>
      <c r="BG7" t="s">
        <v>308</v>
      </c>
      <c r="BH7" t="s">
        <v>895</v>
      </c>
      <c r="BI7">
        <v>9832</v>
      </c>
      <c r="BJ7">
        <v>15</v>
      </c>
      <c r="BK7" t="s">
        <v>848</v>
      </c>
      <c r="BL7" t="s">
        <v>858</v>
      </c>
      <c r="BM7">
        <v>0.91469999999999996</v>
      </c>
      <c r="BN7" t="s">
        <v>71</v>
      </c>
      <c r="BO7" t="s">
        <v>756</v>
      </c>
      <c r="BP7">
        <v>3958.127</v>
      </c>
    </row>
    <row r="8" spans="1:68" ht="16.5">
      <c r="A8" s="120" t="str">
        <f t="shared" ref="A8:A71" si="18">BF8</f>
        <v>청라교통</v>
      </c>
      <c r="B8" s="121" t="str">
        <f t="shared" ref="B8:B71" si="19">BH8</f>
        <v>고성훈</v>
      </c>
      <c r="C8" s="122" t="str">
        <f t="shared" ref="C8:C71" si="20">BN8</f>
        <v>A</v>
      </c>
      <c r="D8" s="123">
        <f t="shared" ref="D8:D71" si="21">BM8</f>
        <v>0.95750000000000002</v>
      </c>
      <c r="E8" s="124">
        <f t="shared" ref="E8:E71" si="22">U8</f>
        <v>5077</v>
      </c>
      <c r="F8" s="125" t="str">
        <f t="shared" ref="F8:F71" si="23">BG8</f>
        <v>112</v>
      </c>
      <c r="G8" s="126" t="str">
        <f t="shared" ref="G8:G71" si="24">BK8</f>
        <v>72바1612</v>
      </c>
      <c r="H8" s="127">
        <f t="shared" ref="H8:H71" si="25">BJ8</f>
        <v>1</v>
      </c>
      <c r="I8" s="128">
        <f t="shared" ref="I8:I71" si="26">BP8</f>
        <v>2395.2820000000002</v>
      </c>
      <c r="J8" s="129">
        <f t="shared" ref="J8:J71" si="27">AB8/AA8</f>
        <v>2.673604580004427E-2</v>
      </c>
      <c r="K8" s="129">
        <f t="shared" ref="K8:K71" si="28">AC8/AA8</f>
        <v>0.3539771672421827</v>
      </c>
      <c r="L8" s="129">
        <f t="shared" ref="L8:L71" si="29">AD8/I8</f>
        <v>0.21959836044357198</v>
      </c>
      <c r="M8" s="130">
        <f t="shared" ref="M8:M71" si="30">Z8</f>
        <v>16.763000000000002</v>
      </c>
      <c r="N8" s="131">
        <f t="shared" ref="N8:N71" si="31">AE8*100/W8</f>
        <v>0.50098485272297788</v>
      </c>
      <c r="O8" s="131">
        <f t="shared" ref="O8:O71" si="32">AF8*100/W8</f>
        <v>14.361565778058699</v>
      </c>
      <c r="P8" s="249">
        <f t="shared" ref="P8:P71" si="33">AK8</f>
        <v>6</v>
      </c>
      <c r="Q8" s="250">
        <f t="shared" ref="Q8:Q71" si="34">AE8</f>
        <v>12</v>
      </c>
      <c r="R8" s="250">
        <f t="shared" ref="R8:R71" si="35">AF8</f>
        <v>344</v>
      </c>
      <c r="T8">
        <v>531</v>
      </c>
      <c r="U8">
        <v>5077</v>
      </c>
      <c r="V8" t="s">
        <v>898</v>
      </c>
      <c r="W8">
        <v>2395.2820000000002</v>
      </c>
      <c r="X8">
        <v>1250.934</v>
      </c>
      <c r="Y8">
        <v>1.915</v>
      </c>
      <c r="Z8">
        <v>16.763000000000002</v>
      </c>
      <c r="AA8">
        <v>150.68911199999999</v>
      </c>
      <c r="AB8">
        <v>4.0288310000000003</v>
      </c>
      <c r="AC8">
        <v>53.340505</v>
      </c>
      <c r="AD8" s="1">
        <v>526</v>
      </c>
      <c r="AE8">
        <v>12</v>
      </c>
      <c r="AF8">
        <v>344</v>
      </c>
      <c r="AG8">
        <v>81</v>
      </c>
      <c r="AH8">
        <v>15.895521</v>
      </c>
      <c r="AI8">
        <v>2057.9</v>
      </c>
      <c r="AJ8">
        <v>0</v>
      </c>
      <c r="AK8">
        <v>6</v>
      </c>
      <c r="AL8">
        <v>2439</v>
      </c>
      <c r="AM8" t="s">
        <v>899</v>
      </c>
      <c r="AN8" t="s">
        <v>900</v>
      </c>
      <c r="AO8">
        <v>2395.2820000000002</v>
      </c>
      <c r="AR8" t="s">
        <v>143</v>
      </c>
      <c r="AS8" t="s">
        <v>306</v>
      </c>
      <c r="AT8" t="s">
        <v>813</v>
      </c>
      <c r="AU8" t="s">
        <v>772</v>
      </c>
      <c r="AV8" t="s">
        <v>49</v>
      </c>
      <c r="AW8">
        <v>1</v>
      </c>
      <c r="BB8">
        <v>0.95750000000000002</v>
      </c>
      <c r="BC8" t="s">
        <v>69</v>
      </c>
      <c r="BF8" t="s">
        <v>143</v>
      </c>
      <c r="BG8" t="s">
        <v>306</v>
      </c>
      <c r="BH8" t="s">
        <v>898</v>
      </c>
      <c r="BI8">
        <v>5077</v>
      </c>
      <c r="BJ8">
        <v>1</v>
      </c>
      <c r="BK8" t="s">
        <v>813</v>
      </c>
      <c r="BL8" t="s">
        <v>755</v>
      </c>
      <c r="BM8">
        <v>0.95750000000000002</v>
      </c>
      <c r="BN8" t="s">
        <v>69</v>
      </c>
      <c r="BO8" t="s">
        <v>759</v>
      </c>
      <c r="BP8">
        <v>2395.2820000000002</v>
      </c>
    </row>
    <row r="9" spans="1:68" ht="16.5">
      <c r="A9" s="137" t="str">
        <f t="shared" si="18"/>
        <v>청라교통</v>
      </c>
      <c r="B9" s="138" t="str">
        <f t="shared" si="19"/>
        <v>공경갑</v>
      </c>
      <c r="C9" s="139" t="str">
        <f t="shared" si="20"/>
        <v>C</v>
      </c>
      <c r="D9" s="140">
        <f t="shared" si="21"/>
        <v>0.8962</v>
      </c>
      <c r="E9" s="141">
        <f t="shared" si="22"/>
        <v>2165</v>
      </c>
      <c r="F9" s="142" t="str">
        <f t="shared" si="23"/>
        <v>112</v>
      </c>
      <c r="G9" s="143" t="str">
        <f t="shared" si="24"/>
        <v>70바6015</v>
      </c>
      <c r="H9" s="144">
        <f t="shared" si="25"/>
        <v>1</v>
      </c>
      <c r="I9" s="145">
        <f t="shared" si="26"/>
        <v>2485.4659999999999</v>
      </c>
      <c r="J9" s="146">
        <f t="shared" si="27"/>
        <v>3.8282966048483656E-2</v>
      </c>
      <c r="K9" s="146">
        <f t="shared" si="28"/>
        <v>0.41992957654289353</v>
      </c>
      <c r="L9" s="146">
        <f t="shared" si="29"/>
        <v>0.20841162180452277</v>
      </c>
      <c r="M9" s="147">
        <f t="shared" si="30"/>
        <v>14.528</v>
      </c>
      <c r="N9" s="148">
        <f t="shared" si="31"/>
        <v>0.40233903823266948</v>
      </c>
      <c r="O9" s="148">
        <f t="shared" si="32"/>
        <v>63.006293387236035</v>
      </c>
      <c r="P9" s="247">
        <f t="shared" si="33"/>
        <v>48</v>
      </c>
      <c r="Q9" s="248">
        <f t="shared" si="34"/>
        <v>10</v>
      </c>
      <c r="R9" s="248">
        <f t="shared" si="35"/>
        <v>1566</v>
      </c>
      <c r="T9">
        <v>531</v>
      </c>
      <c r="U9">
        <v>2165</v>
      </c>
      <c r="V9" t="s">
        <v>901</v>
      </c>
      <c r="W9">
        <v>2485.4659999999999</v>
      </c>
      <c r="X9">
        <v>1320.5250000000001</v>
      </c>
      <c r="Y9">
        <v>1.8819999999999999</v>
      </c>
      <c r="Z9">
        <v>14.528</v>
      </c>
      <c r="AA9">
        <v>169.888848</v>
      </c>
      <c r="AB9">
        <v>6.5038489999999998</v>
      </c>
      <c r="AC9">
        <v>71.341352000000001</v>
      </c>
      <c r="AD9" s="1">
        <v>518</v>
      </c>
      <c r="AE9">
        <v>10</v>
      </c>
      <c r="AF9">
        <v>1566</v>
      </c>
      <c r="AG9">
        <v>78</v>
      </c>
      <c r="AH9">
        <v>14.629953</v>
      </c>
      <c r="AI9">
        <v>3903.4</v>
      </c>
      <c r="AJ9">
        <v>0</v>
      </c>
      <c r="AK9">
        <v>48</v>
      </c>
      <c r="AL9">
        <v>39790</v>
      </c>
      <c r="AM9" t="s">
        <v>902</v>
      </c>
      <c r="AN9" t="s">
        <v>903</v>
      </c>
      <c r="AO9">
        <v>2485.4659999999999</v>
      </c>
      <c r="AR9" t="s">
        <v>143</v>
      </c>
      <c r="AS9" t="s">
        <v>306</v>
      </c>
      <c r="AT9" t="s">
        <v>787</v>
      </c>
      <c r="AU9" t="s">
        <v>772</v>
      </c>
      <c r="AV9" t="s">
        <v>49</v>
      </c>
      <c r="AW9">
        <v>1</v>
      </c>
      <c r="BB9">
        <v>0.8962</v>
      </c>
      <c r="BC9" t="s">
        <v>72</v>
      </c>
      <c r="BF9" t="s">
        <v>143</v>
      </c>
      <c r="BG9" t="s">
        <v>306</v>
      </c>
      <c r="BH9" t="s">
        <v>901</v>
      </c>
      <c r="BI9">
        <v>2165</v>
      </c>
      <c r="BJ9">
        <v>1</v>
      </c>
      <c r="BK9" t="s">
        <v>787</v>
      </c>
      <c r="BL9" t="s">
        <v>755</v>
      </c>
      <c r="BM9">
        <v>0.8962</v>
      </c>
      <c r="BN9" t="s">
        <v>72</v>
      </c>
      <c r="BO9" t="s">
        <v>758</v>
      </c>
      <c r="BP9">
        <v>2485.4659999999999</v>
      </c>
    </row>
    <row r="10" spans="1:68" ht="16.5">
      <c r="A10" s="120" t="str">
        <f t="shared" si="18"/>
        <v>청라교통</v>
      </c>
      <c r="B10" s="121" t="str">
        <f t="shared" si="19"/>
        <v>구준회</v>
      </c>
      <c r="C10" s="122" t="str">
        <f t="shared" si="20"/>
        <v>A</v>
      </c>
      <c r="D10" s="123">
        <f t="shared" si="21"/>
        <v>0.98270000000000002</v>
      </c>
      <c r="E10" s="124">
        <f t="shared" si="22"/>
        <v>4887</v>
      </c>
      <c r="F10" s="125" t="str">
        <f t="shared" si="23"/>
        <v>112</v>
      </c>
      <c r="G10" s="126" t="str">
        <f t="shared" si="24"/>
        <v>70바6015</v>
      </c>
      <c r="H10" s="127">
        <f t="shared" si="25"/>
        <v>2</v>
      </c>
      <c r="I10" s="128">
        <f t="shared" si="26"/>
        <v>2415.3969999999999</v>
      </c>
      <c r="J10" s="129">
        <f t="shared" si="27"/>
        <v>4.8527663330031494E-2</v>
      </c>
      <c r="K10" s="129">
        <f t="shared" si="28"/>
        <v>0.35476162790608445</v>
      </c>
      <c r="L10" s="129">
        <f t="shared" si="29"/>
        <v>0.18920285153951918</v>
      </c>
      <c r="M10" s="130">
        <f t="shared" si="30"/>
        <v>11.868</v>
      </c>
      <c r="N10" s="131">
        <f t="shared" si="31"/>
        <v>0.12420318481806511</v>
      </c>
      <c r="O10" s="131">
        <f t="shared" si="32"/>
        <v>5.4235390703888431</v>
      </c>
      <c r="P10" s="249">
        <f t="shared" si="33"/>
        <v>30</v>
      </c>
      <c r="Q10" s="250">
        <f t="shared" si="34"/>
        <v>3</v>
      </c>
      <c r="R10" s="250">
        <f t="shared" si="35"/>
        <v>131</v>
      </c>
      <c r="T10">
        <v>531</v>
      </c>
      <c r="U10">
        <v>4887</v>
      </c>
      <c r="V10" t="s">
        <v>904</v>
      </c>
      <c r="W10">
        <v>2415.3969999999999</v>
      </c>
      <c r="X10">
        <v>1173.4290000000001</v>
      </c>
      <c r="Y10">
        <v>2.0579999999999998</v>
      </c>
      <c r="Z10">
        <v>11.868</v>
      </c>
      <c r="AA10">
        <v>156.38189600000001</v>
      </c>
      <c r="AB10">
        <v>7.5888479999999996</v>
      </c>
      <c r="AC10">
        <v>55.478296</v>
      </c>
      <c r="AD10" s="1">
        <v>457</v>
      </c>
      <c r="AE10">
        <v>3</v>
      </c>
      <c r="AF10">
        <v>131</v>
      </c>
      <c r="AG10">
        <v>78</v>
      </c>
      <c r="AH10">
        <v>15.445501999999999</v>
      </c>
      <c r="AI10">
        <v>1392.7</v>
      </c>
      <c r="AJ10">
        <v>0</v>
      </c>
      <c r="AK10">
        <v>30</v>
      </c>
      <c r="AL10">
        <v>17697</v>
      </c>
      <c r="AM10" t="s">
        <v>905</v>
      </c>
      <c r="AN10" t="s">
        <v>906</v>
      </c>
      <c r="AO10">
        <v>2305.38</v>
      </c>
      <c r="AR10" t="s">
        <v>143</v>
      </c>
      <c r="AS10" t="s">
        <v>306</v>
      </c>
      <c r="AT10" t="s">
        <v>787</v>
      </c>
      <c r="AU10" t="s">
        <v>772</v>
      </c>
      <c r="AV10" t="s">
        <v>49</v>
      </c>
      <c r="AW10">
        <v>2</v>
      </c>
      <c r="BB10">
        <v>0.98270000000000002</v>
      </c>
      <c r="BC10" t="s">
        <v>69</v>
      </c>
      <c r="BF10" t="s">
        <v>143</v>
      </c>
      <c r="BG10" t="s">
        <v>306</v>
      </c>
      <c r="BH10" t="s">
        <v>904</v>
      </c>
      <c r="BI10">
        <v>4887</v>
      </c>
      <c r="BJ10">
        <v>2</v>
      </c>
      <c r="BK10" t="s">
        <v>787</v>
      </c>
      <c r="BL10" t="s">
        <v>789</v>
      </c>
      <c r="BM10">
        <v>0.98270000000000002</v>
      </c>
      <c r="BN10" t="s">
        <v>69</v>
      </c>
      <c r="BO10" t="s">
        <v>759</v>
      </c>
      <c r="BP10">
        <v>2415.3969999999999</v>
      </c>
    </row>
    <row r="11" spans="1:68" ht="16.5">
      <c r="A11" s="137" t="str">
        <f t="shared" si="18"/>
        <v>청라교통</v>
      </c>
      <c r="B11" s="138" t="str">
        <f t="shared" si="19"/>
        <v>김광민</v>
      </c>
      <c r="C11" s="139" t="str">
        <f t="shared" si="20"/>
        <v>S</v>
      </c>
      <c r="D11" s="140">
        <f t="shared" si="21"/>
        <v>1.0962000000000001</v>
      </c>
      <c r="E11" s="141">
        <f t="shared" si="22"/>
        <v>2591</v>
      </c>
      <c r="F11" s="142" t="str">
        <f t="shared" si="23"/>
        <v>112</v>
      </c>
      <c r="G11" s="143" t="str">
        <f t="shared" si="24"/>
        <v>72바1609</v>
      </c>
      <c r="H11" s="144">
        <f t="shared" si="25"/>
        <v>1</v>
      </c>
      <c r="I11" s="145">
        <f t="shared" si="26"/>
        <v>2493.6930000000002</v>
      </c>
      <c r="J11" s="146">
        <f t="shared" si="27"/>
        <v>4.1937764976360238E-2</v>
      </c>
      <c r="K11" s="146">
        <f t="shared" si="28"/>
        <v>0.33718944081388375</v>
      </c>
      <c r="L11" s="146">
        <f t="shared" si="29"/>
        <v>0.20331291782909924</v>
      </c>
      <c r="M11" s="147">
        <f t="shared" si="30"/>
        <v>9.3219999999999992</v>
      </c>
      <c r="N11" s="148">
        <f t="shared" si="31"/>
        <v>0</v>
      </c>
      <c r="O11" s="148">
        <f t="shared" si="32"/>
        <v>2.2055641973570923</v>
      </c>
      <c r="P11" s="247">
        <f t="shared" si="33"/>
        <v>3</v>
      </c>
      <c r="Q11" s="248">
        <f t="shared" si="34"/>
        <v>0</v>
      </c>
      <c r="R11" s="248">
        <f t="shared" si="35"/>
        <v>55</v>
      </c>
      <c r="T11">
        <v>531</v>
      </c>
      <c r="U11">
        <v>2591</v>
      </c>
      <c r="V11" t="s">
        <v>907</v>
      </c>
      <c r="W11">
        <v>2493.6930000000002</v>
      </c>
      <c r="X11">
        <v>1083.2360000000001</v>
      </c>
      <c r="Y11">
        <v>2.302</v>
      </c>
      <c r="Z11">
        <v>9.3219999999999992</v>
      </c>
      <c r="AA11">
        <v>163.56105299999999</v>
      </c>
      <c r="AB11">
        <v>6.8593849999999996</v>
      </c>
      <c r="AC11">
        <v>55.151060000000001</v>
      </c>
      <c r="AD11" s="1">
        <v>507</v>
      </c>
      <c r="AE11">
        <v>0</v>
      </c>
      <c r="AF11">
        <v>55</v>
      </c>
      <c r="AG11">
        <v>74</v>
      </c>
      <c r="AH11">
        <v>15.246251000000001</v>
      </c>
      <c r="AI11">
        <v>507.3</v>
      </c>
      <c r="AJ11">
        <v>0</v>
      </c>
      <c r="AK11">
        <v>3</v>
      </c>
      <c r="AL11">
        <v>553</v>
      </c>
      <c r="AM11" t="s">
        <v>908</v>
      </c>
      <c r="AN11" t="s">
        <v>909</v>
      </c>
      <c r="AO11">
        <v>2493.6930000000002</v>
      </c>
      <c r="AR11" t="s">
        <v>143</v>
      </c>
      <c r="AS11" t="s">
        <v>306</v>
      </c>
      <c r="AT11" t="s">
        <v>809</v>
      </c>
      <c r="AU11" t="s">
        <v>772</v>
      </c>
      <c r="AV11" t="s">
        <v>49</v>
      </c>
      <c r="AW11">
        <v>1</v>
      </c>
      <c r="BB11">
        <v>1.0962000000000001</v>
      </c>
      <c r="BC11" t="s">
        <v>74</v>
      </c>
      <c r="BF11" t="s">
        <v>143</v>
      </c>
      <c r="BG11" t="s">
        <v>306</v>
      </c>
      <c r="BH11" t="s">
        <v>907</v>
      </c>
      <c r="BI11">
        <v>2591</v>
      </c>
      <c r="BJ11">
        <v>1</v>
      </c>
      <c r="BK11" t="s">
        <v>809</v>
      </c>
      <c r="BL11" t="s">
        <v>755</v>
      </c>
      <c r="BM11">
        <v>1.0962000000000001</v>
      </c>
      <c r="BN11" t="s">
        <v>74</v>
      </c>
      <c r="BO11" t="s">
        <v>757</v>
      </c>
      <c r="BP11">
        <v>2493.6930000000002</v>
      </c>
    </row>
    <row r="12" spans="1:68" ht="16.5">
      <c r="A12" s="120" t="str">
        <f t="shared" si="18"/>
        <v>청라교통</v>
      </c>
      <c r="B12" s="121" t="str">
        <f t="shared" si="19"/>
        <v>김광섭</v>
      </c>
      <c r="C12" s="122" t="str">
        <f t="shared" si="20"/>
        <v>B</v>
      </c>
      <c r="D12" s="123">
        <f t="shared" si="21"/>
        <v>0.9496</v>
      </c>
      <c r="E12" s="124">
        <f t="shared" si="22"/>
        <v>5231</v>
      </c>
      <c r="F12" s="125" t="str">
        <f t="shared" si="23"/>
        <v>307</v>
      </c>
      <c r="G12" s="126" t="str">
        <f t="shared" si="24"/>
        <v>70바5991</v>
      </c>
      <c r="H12" s="127">
        <f t="shared" si="25"/>
        <v>1</v>
      </c>
      <c r="I12" s="128">
        <f t="shared" si="26"/>
        <v>3047.02</v>
      </c>
      <c r="J12" s="129">
        <f t="shared" si="27"/>
        <v>4.7905504922665133E-2</v>
      </c>
      <c r="K12" s="129">
        <f t="shared" si="28"/>
        <v>0.30957723177260993</v>
      </c>
      <c r="L12" s="129">
        <f t="shared" si="29"/>
        <v>0.17492500869702202</v>
      </c>
      <c r="M12" s="130">
        <f t="shared" si="30"/>
        <v>15.286</v>
      </c>
      <c r="N12" s="131">
        <f t="shared" si="31"/>
        <v>0.32818950975051031</v>
      </c>
      <c r="O12" s="131">
        <f t="shared" si="32"/>
        <v>10.666159066891586</v>
      </c>
      <c r="P12" s="249">
        <f t="shared" si="33"/>
        <v>30</v>
      </c>
      <c r="Q12" s="250">
        <f t="shared" si="34"/>
        <v>10</v>
      </c>
      <c r="R12" s="250">
        <f t="shared" si="35"/>
        <v>325</v>
      </c>
      <c r="T12">
        <v>531</v>
      </c>
      <c r="U12">
        <v>5231</v>
      </c>
      <c r="V12" t="s">
        <v>910</v>
      </c>
      <c r="W12">
        <v>3047.02</v>
      </c>
      <c r="X12">
        <v>1146.0250000000001</v>
      </c>
      <c r="Y12">
        <v>2.6589999999999998</v>
      </c>
      <c r="Z12">
        <v>15.286</v>
      </c>
      <c r="AA12">
        <v>124.857467</v>
      </c>
      <c r="AB12">
        <v>5.9813599999999996</v>
      </c>
      <c r="AC12">
        <v>38.653028999999997</v>
      </c>
      <c r="AD12" s="1">
        <v>533</v>
      </c>
      <c r="AE12">
        <v>10</v>
      </c>
      <c r="AF12">
        <v>325</v>
      </c>
      <c r="AG12">
        <v>93</v>
      </c>
      <c r="AH12">
        <v>24.403986</v>
      </c>
      <c r="AI12">
        <v>18878</v>
      </c>
      <c r="AJ12">
        <v>2999.4</v>
      </c>
      <c r="AK12">
        <v>30</v>
      </c>
      <c r="AL12">
        <v>31689</v>
      </c>
      <c r="AM12" t="s">
        <v>911</v>
      </c>
      <c r="AN12" t="s">
        <v>912</v>
      </c>
      <c r="AO12">
        <v>3047.02</v>
      </c>
      <c r="AR12" t="s">
        <v>143</v>
      </c>
      <c r="AS12" t="s">
        <v>308</v>
      </c>
      <c r="AT12" t="s">
        <v>848</v>
      </c>
      <c r="AU12" t="s">
        <v>772</v>
      </c>
      <c r="AV12" t="s">
        <v>49</v>
      </c>
      <c r="AW12">
        <v>1</v>
      </c>
      <c r="BB12">
        <v>0.9496</v>
      </c>
      <c r="BC12" t="s">
        <v>71</v>
      </c>
      <c r="BF12" t="s">
        <v>143</v>
      </c>
      <c r="BG12" t="s">
        <v>308</v>
      </c>
      <c r="BH12" t="s">
        <v>910</v>
      </c>
      <c r="BI12">
        <v>5231</v>
      </c>
      <c r="BJ12">
        <v>1</v>
      </c>
      <c r="BK12" t="s">
        <v>848</v>
      </c>
      <c r="BL12" t="s">
        <v>755</v>
      </c>
      <c r="BM12">
        <v>0.9496</v>
      </c>
      <c r="BN12" t="s">
        <v>71</v>
      </c>
      <c r="BO12" t="s">
        <v>756</v>
      </c>
      <c r="BP12">
        <v>3047.02</v>
      </c>
    </row>
    <row r="13" spans="1:68" ht="16.5">
      <c r="A13" s="137" t="str">
        <f t="shared" si="18"/>
        <v>청라교통</v>
      </c>
      <c r="B13" s="138" t="str">
        <f t="shared" si="19"/>
        <v>김광준</v>
      </c>
      <c r="C13" s="139" t="str">
        <f t="shared" si="20"/>
        <v>D</v>
      </c>
      <c r="D13" s="140">
        <f t="shared" si="21"/>
        <v>0.82809999999999995</v>
      </c>
      <c r="E13" s="141">
        <f t="shared" si="22"/>
        <v>9455</v>
      </c>
      <c r="F13" s="142" t="str">
        <f t="shared" si="23"/>
        <v>112</v>
      </c>
      <c r="G13" s="143" t="str">
        <f t="shared" si="24"/>
        <v>70바5927</v>
      </c>
      <c r="H13" s="144">
        <f t="shared" si="25"/>
        <v>12</v>
      </c>
      <c r="I13" s="145">
        <f t="shared" si="26"/>
        <v>2289.9549999999999</v>
      </c>
      <c r="J13" s="146">
        <f t="shared" si="27"/>
        <v>5.48133328401081E-2</v>
      </c>
      <c r="K13" s="146">
        <f t="shared" si="28"/>
        <v>0.39886464181674075</v>
      </c>
      <c r="L13" s="146">
        <f t="shared" si="29"/>
        <v>0.21092117530693835</v>
      </c>
      <c r="M13" s="147">
        <f t="shared" si="30"/>
        <v>17.812000000000001</v>
      </c>
      <c r="N13" s="148">
        <f t="shared" si="31"/>
        <v>1.9651041177665063</v>
      </c>
      <c r="O13" s="148">
        <f t="shared" si="32"/>
        <v>30.961307099921179</v>
      </c>
      <c r="P13" s="247">
        <f t="shared" si="33"/>
        <v>29</v>
      </c>
      <c r="Q13" s="248">
        <f t="shared" si="34"/>
        <v>45</v>
      </c>
      <c r="R13" s="248">
        <f t="shared" si="35"/>
        <v>709</v>
      </c>
      <c r="T13">
        <v>531</v>
      </c>
      <c r="U13">
        <v>9455</v>
      </c>
      <c r="V13" t="s">
        <v>913</v>
      </c>
      <c r="W13">
        <v>2289.9549999999999</v>
      </c>
      <c r="X13">
        <v>1392.1569999999999</v>
      </c>
      <c r="Y13">
        <v>1.645</v>
      </c>
      <c r="Z13">
        <v>17.812000000000001</v>
      </c>
      <c r="AA13">
        <v>154.65551099999999</v>
      </c>
      <c r="AB13">
        <v>8.4771839999999994</v>
      </c>
      <c r="AC13">
        <v>61.686615000000003</v>
      </c>
      <c r="AD13" s="1">
        <v>483</v>
      </c>
      <c r="AE13">
        <v>45</v>
      </c>
      <c r="AF13">
        <v>709</v>
      </c>
      <c r="AG13">
        <v>90</v>
      </c>
      <c r="AH13">
        <v>14.806811</v>
      </c>
      <c r="AI13">
        <v>3045.4</v>
      </c>
      <c r="AJ13">
        <v>23.4</v>
      </c>
      <c r="AK13">
        <v>29</v>
      </c>
      <c r="AL13">
        <v>24619</v>
      </c>
      <c r="AM13" t="s">
        <v>914</v>
      </c>
      <c r="AN13" t="s">
        <v>915</v>
      </c>
      <c r="AO13">
        <v>374.44799999999998</v>
      </c>
      <c r="AR13" t="s">
        <v>143</v>
      </c>
      <c r="AS13" t="s">
        <v>306</v>
      </c>
      <c r="AT13" t="s">
        <v>774</v>
      </c>
      <c r="AU13" t="s">
        <v>772</v>
      </c>
      <c r="AV13" t="s">
        <v>49</v>
      </c>
      <c r="AW13">
        <v>12</v>
      </c>
      <c r="BB13">
        <v>0.82809999999999995</v>
      </c>
      <c r="BC13" t="s">
        <v>70</v>
      </c>
      <c r="BF13" t="s">
        <v>143</v>
      </c>
      <c r="BG13" t="s">
        <v>306</v>
      </c>
      <c r="BH13" t="s">
        <v>913</v>
      </c>
      <c r="BI13">
        <v>9455</v>
      </c>
      <c r="BJ13">
        <v>12</v>
      </c>
      <c r="BK13" t="s">
        <v>774</v>
      </c>
      <c r="BL13" t="s">
        <v>789</v>
      </c>
      <c r="BM13">
        <v>0.82809999999999995</v>
      </c>
      <c r="BN13" t="s">
        <v>70</v>
      </c>
      <c r="BO13" t="s">
        <v>760</v>
      </c>
      <c r="BP13">
        <v>2289.9549999999999</v>
      </c>
    </row>
    <row r="14" spans="1:68" ht="16.5">
      <c r="A14" s="120" t="str">
        <f t="shared" si="18"/>
        <v>청라교통</v>
      </c>
      <c r="B14" s="121" t="str">
        <f t="shared" si="19"/>
        <v>김광철</v>
      </c>
      <c r="C14" s="122" t="str">
        <f t="shared" si="20"/>
        <v>A</v>
      </c>
      <c r="D14" s="123">
        <f t="shared" si="21"/>
        <v>0.9758</v>
      </c>
      <c r="E14" s="124">
        <f t="shared" si="22"/>
        <v>4666</v>
      </c>
      <c r="F14" s="125" t="str">
        <f t="shared" si="23"/>
        <v>307</v>
      </c>
      <c r="G14" s="126" t="str">
        <f t="shared" si="24"/>
        <v>72바1703</v>
      </c>
      <c r="H14" s="127">
        <f t="shared" si="25"/>
        <v>7</v>
      </c>
      <c r="I14" s="128">
        <f t="shared" si="26"/>
        <v>4160.2870000000003</v>
      </c>
      <c r="J14" s="129">
        <f t="shared" si="27"/>
        <v>5.9095019541863969E-2</v>
      </c>
      <c r="K14" s="129">
        <f t="shared" si="28"/>
        <v>0.28643727726400053</v>
      </c>
      <c r="L14" s="129">
        <f t="shared" si="29"/>
        <v>5.2159863009451024E-2</v>
      </c>
      <c r="M14" s="130">
        <f t="shared" si="30"/>
        <v>16.515000000000001</v>
      </c>
      <c r="N14" s="131">
        <f t="shared" si="31"/>
        <v>9.6147212920647054E-2</v>
      </c>
      <c r="O14" s="131">
        <f t="shared" si="32"/>
        <v>29.757562398940262</v>
      </c>
      <c r="P14" s="249">
        <f t="shared" si="33"/>
        <v>16</v>
      </c>
      <c r="Q14" s="250">
        <f t="shared" si="34"/>
        <v>4</v>
      </c>
      <c r="R14" s="250">
        <f t="shared" si="35"/>
        <v>1238</v>
      </c>
      <c r="T14">
        <v>531</v>
      </c>
      <c r="U14">
        <v>4666</v>
      </c>
      <c r="V14" t="s">
        <v>916</v>
      </c>
      <c r="W14">
        <v>4160.2870000000003</v>
      </c>
      <c r="X14">
        <v>1500.2349999999999</v>
      </c>
      <c r="Y14">
        <v>2.7730000000000001</v>
      </c>
      <c r="Z14">
        <v>16.515000000000001</v>
      </c>
      <c r="AA14">
        <v>170.15828200000001</v>
      </c>
      <c r="AB14">
        <v>10.055507</v>
      </c>
      <c r="AC14">
        <v>48.739674999999998</v>
      </c>
      <c r="AD14" s="1">
        <v>217</v>
      </c>
      <c r="AE14">
        <v>4</v>
      </c>
      <c r="AF14">
        <v>1238</v>
      </c>
      <c r="AG14">
        <v>90</v>
      </c>
      <c r="AH14">
        <v>24.449511999999999</v>
      </c>
      <c r="AI14">
        <v>29587.4</v>
      </c>
      <c r="AJ14">
        <v>2643</v>
      </c>
      <c r="AK14">
        <v>16</v>
      </c>
      <c r="AL14">
        <v>19986</v>
      </c>
      <c r="AM14" t="s">
        <v>917</v>
      </c>
      <c r="AN14" t="s">
        <v>918</v>
      </c>
      <c r="AO14">
        <v>3085.078</v>
      </c>
      <c r="AR14" t="s">
        <v>143</v>
      </c>
      <c r="AS14" t="s">
        <v>308</v>
      </c>
      <c r="AT14" t="s">
        <v>860</v>
      </c>
      <c r="AU14" t="s">
        <v>772</v>
      </c>
      <c r="AV14" t="s">
        <v>49</v>
      </c>
      <c r="AW14">
        <v>7</v>
      </c>
      <c r="BB14">
        <v>0.9758</v>
      </c>
      <c r="BC14" t="s">
        <v>69</v>
      </c>
      <c r="BF14" t="s">
        <v>143</v>
      </c>
      <c r="BG14" t="s">
        <v>308</v>
      </c>
      <c r="BH14" t="s">
        <v>916</v>
      </c>
      <c r="BI14">
        <v>4666</v>
      </c>
      <c r="BJ14">
        <v>7</v>
      </c>
      <c r="BK14" t="s">
        <v>860</v>
      </c>
      <c r="BL14" t="s">
        <v>885</v>
      </c>
      <c r="BM14">
        <v>0.9758</v>
      </c>
      <c r="BN14" t="s">
        <v>69</v>
      </c>
      <c r="BO14" t="s">
        <v>759</v>
      </c>
      <c r="BP14">
        <v>4160.2870000000003</v>
      </c>
    </row>
    <row r="15" spans="1:68" ht="16.5">
      <c r="A15" s="137" t="str">
        <f t="shared" si="18"/>
        <v>청라교통</v>
      </c>
      <c r="B15" s="138" t="str">
        <f t="shared" si="19"/>
        <v>김군철</v>
      </c>
      <c r="C15" s="139" t="str">
        <f t="shared" si="20"/>
        <v>S</v>
      </c>
      <c r="D15" s="140">
        <f t="shared" si="21"/>
        <v>1.0936999999999999</v>
      </c>
      <c r="E15" s="141">
        <f t="shared" si="22"/>
        <v>9739</v>
      </c>
      <c r="F15" s="142" t="str">
        <f t="shared" si="23"/>
        <v>112</v>
      </c>
      <c r="G15" s="143" t="str">
        <f t="shared" si="24"/>
        <v>70바6063</v>
      </c>
      <c r="H15" s="144">
        <f t="shared" si="25"/>
        <v>1</v>
      </c>
      <c r="I15" s="145">
        <f t="shared" si="26"/>
        <v>2096.0079999999998</v>
      </c>
      <c r="J15" s="146">
        <f t="shared" si="27"/>
        <v>5.1497172708840987E-2</v>
      </c>
      <c r="K15" s="146">
        <f t="shared" si="28"/>
        <v>0.41231300515281949</v>
      </c>
      <c r="L15" s="146">
        <f t="shared" si="29"/>
        <v>0.1059156262762356</v>
      </c>
      <c r="M15" s="147">
        <f t="shared" si="30"/>
        <v>10.597</v>
      </c>
      <c r="N15" s="148">
        <f t="shared" si="31"/>
        <v>0.23854870782935944</v>
      </c>
      <c r="O15" s="148">
        <f t="shared" si="32"/>
        <v>17.175506963713879</v>
      </c>
      <c r="P15" s="247">
        <f t="shared" si="33"/>
        <v>44</v>
      </c>
      <c r="Q15" s="248">
        <f t="shared" si="34"/>
        <v>5</v>
      </c>
      <c r="R15" s="248">
        <f t="shared" si="35"/>
        <v>360</v>
      </c>
      <c r="T15">
        <v>531</v>
      </c>
      <c r="U15">
        <v>9739</v>
      </c>
      <c r="V15" t="s">
        <v>919</v>
      </c>
      <c r="W15">
        <v>2096.0079999999998</v>
      </c>
      <c r="X15">
        <v>1008.78</v>
      </c>
      <c r="Y15">
        <v>2.0779999999999998</v>
      </c>
      <c r="Z15">
        <v>10.597</v>
      </c>
      <c r="AA15">
        <v>147.990241</v>
      </c>
      <c r="AB15">
        <v>7.6210789999999999</v>
      </c>
      <c r="AC15">
        <v>61.018301000000001</v>
      </c>
      <c r="AD15" s="1">
        <v>222</v>
      </c>
      <c r="AE15">
        <v>5</v>
      </c>
      <c r="AF15">
        <v>360</v>
      </c>
      <c r="AG15">
        <v>82</v>
      </c>
      <c r="AH15">
        <v>14.16315</v>
      </c>
      <c r="AI15">
        <v>2312</v>
      </c>
      <c r="AJ15">
        <v>0</v>
      </c>
      <c r="AK15">
        <v>44</v>
      </c>
      <c r="AL15">
        <v>55881</v>
      </c>
      <c r="AM15" t="s">
        <v>920</v>
      </c>
      <c r="AN15" t="s">
        <v>921</v>
      </c>
      <c r="AO15">
        <v>2096.0079999999998</v>
      </c>
      <c r="AR15" t="s">
        <v>143</v>
      </c>
      <c r="AS15" t="s">
        <v>306</v>
      </c>
      <c r="AT15" t="s">
        <v>795</v>
      </c>
      <c r="AU15" t="s">
        <v>772</v>
      </c>
      <c r="AV15" t="s">
        <v>49</v>
      </c>
      <c r="AW15">
        <v>1</v>
      </c>
      <c r="BB15">
        <v>1.0936999999999999</v>
      </c>
      <c r="BC15" t="s">
        <v>74</v>
      </c>
      <c r="BF15" t="s">
        <v>143</v>
      </c>
      <c r="BG15" t="s">
        <v>306</v>
      </c>
      <c r="BH15" t="s">
        <v>919</v>
      </c>
      <c r="BI15">
        <v>9739</v>
      </c>
      <c r="BJ15">
        <v>1</v>
      </c>
      <c r="BK15" t="s">
        <v>795</v>
      </c>
      <c r="BL15" t="s">
        <v>755</v>
      </c>
      <c r="BM15">
        <v>1.0936999999999999</v>
      </c>
      <c r="BN15" t="s">
        <v>74</v>
      </c>
      <c r="BO15" t="s">
        <v>757</v>
      </c>
      <c r="BP15">
        <v>2096.0079999999998</v>
      </c>
    </row>
    <row r="16" spans="1:68" ht="16.5">
      <c r="A16" s="120" t="str">
        <f t="shared" si="18"/>
        <v>청라교통</v>
      </c>
      <c r="B16" s="121" t="str">
        <f t="shared" si="19"/>
        <v>김권태</v>
      </c>
      <c r="C16" s="122" t="str">
        <f t="shared" si="20"/>
        <v>D</v>
      </c>
      <c r="D16" s="123">
        <f t="shared" si="21"/>
        <v>0.8155</v>
      </c>
      <c r="E16" s="124">
        <f t="shared" si="22"/>
        <v>3311</v>
      </c>
      <c r="F16" s="125" t="str">
        <f t="shared" si="23"/>
        <v>112</v>
      </c>
      <c r="G16" s="126" t="str">
        <f t="shared" si="24"/>
        <v>70바6014</v>
      </c>
      <c r="H16" s="127">
        <f t="shared" si="25"/>
        <v>2</v>
      </c>
      <c r="I16" s="128">
        <f t="shared" si="26"/>
        <v>1702.027</v>
      </c>
      <c r="J16" s="129">
        <f t="shared" si="27"/>
        <v>9.3561089099919656E-2</v>
      </c>
      <c r="K16" s="129">
        <f t="shared" si="28"/>
        <v>0.34018705533483695</v>
      </c>
      <c r="L16" s="129">
        <f t="shared" si="29"/>
        <v>0.15275903378736061</v>
      </c>
      <c r="M16" s="130">
        <f t="shared" si="30"/>
        <v>11.071999999999999</v>
      </c>
      <c r="N16" s="131">
        <f t="shared" si="31"/>
        <v>1.2338229652056047</v>
      </c>
      <c r="O16" s="131">
        <f t="shared" si="32"/>
        <v>8.2842399092376322</v>
      </c>
      <c r="P16" s="249">
        <f t="shared" si="33"/>
        <v>6</v>
      </c>
      <c r="Q16" s="250">
        <f t="shared" si="34"/>
        <v>21</v>
      </c>
      <c r="R16" s="250">
        <f t="shared" si="35"/>
        <v>141</v>
      </c>
      <c r="T16">
        <v>531</v>
      </c>
      <c r="U16">
        <v>3311</v>
      </c>
      <c r="V16" t="s">
        <v>922</v>
      </c>
      <c r="W16">
        <v>1702.027</v>
      </c>
      <c r="X16">
        <v>995.43799999999999</v>
      </c>
      <c r="Y16">
        <v>1.71</v>
      </c>
      <c r="Z16">
        <v>11.071999999999999</v>
      </c>
      <c r="AA16">
        <v>115.194683</v>
      </c>
      <c r="AB16">
        <v>10.77774</v>
      </c>
      <c r="AC16">
        <v>39.187739999999998</v>
      </c>
      <c r="AD16" s="1">
        <v>260</v>
      </c>
      <c r="AE16">
        <v>21</v>
      </c>
      <c r="AF16">
        <v>141</v>
      </c>
      <c r="AG16">
        <v>78</v>
      </c>
      <c r="AH16">
        <v>14.775221</v>
      </c>
      <c r="AI16">
        <v>1128.4000000000001</v>
      </c>
      <c r="AJ16">
        <v>0</v>
      </c>
      <c r="AK16">
        <v>6</v>
      </c>
      <c r="AL16">
        <v>2719</v>
      </c>
      <c r="AM16" t="s">
        <v>923</v>
      </c>
      <c r="AN16" t="s">
        <v>924</v>
      </c>
      <c r="AO16">
        <v>1530.5419999999999</v>
      </c>
      <c r="AR16" t="s">
        <v>143</v>
      </c>
      <c r="AS16" t="s">
        <v>306</v>
      </c>
      <c r="AT16" t="s">
        <v>785</v>
      </c>
      <c r="AU16" t="s">
        <v>772</v>
      </c>
      <c r="AV16" t="s">
        <v>49</v>
      </c>
      <c r="AW16">
        <v>2</v>
      </c>
      <c r="BB16">
        <v>0.8155</v>
      </c>
      <c r="BC16" t="s">
        <v>70</v>
      </c>
      <c r="BF16" t="s">
        <v>143</v>
      </c>
      <c r="BG16" t="s">
        <v>306</v>
      </c>
      <c r="BH16" t="s">
        <v>922</v>
      </c>
      <c r="BI16">
        <v>3311</v>
      </c>
      <c r="BJ16">
        <v>2</v>
      </c>
      <c r="BK16" t="s">
        <v>785</v>
      </c>
      <c r="BL16" t="s">
        <v>779</v>
      </c>
      <c r="BM16">
        <v>0.8155</v>
      </c>
      <c r="BN16" t="s">
        <v>70</v>
      </c>
      <c r="BO16" t="s">
        <v>760</v>
      </c>
      <c r="BP16">
        <v>1702.027</v>
      </c>
    </row>
    <row r="17" spans="1:68" ht="16.5">
      <c r="A17" s="137" t="str">
        <f t="shared" si="18"/>
        <v>청라교통</v>
      </c>
      <c r="B17" s="138" t="str">
        <f t="shared" si="19"/>
        <v>김기홍</v>
      </c>
      <c r="C17" s="139" t="str">
        <f t="shared" si="20"/>
        <v>S</v>
      </c>
      <c r="D17" s="140">
        <f t="shared" si="21"/>
        <v>1.0649999999999999</v>
      </c>
      <c r="E17" s="141">
        <f t="shared" si="22"/>
        <v>2319</v>
      </c>
      <c r="F17" s="142" t="str">
        <f t="shared" si="23"/>
        <v>112</v>
      </c>
      <c r="G17" s="143" t="str">
        <f t="shared" si="24"/>
        <v>70바6032</v>
      </c>
      <c r="H17" s="144">
        <f t="shared" si="25"/>
        <v>1</v>
      </c>
      <c r="I17" s="145">
        <f t="shared" si="26"/>
        <v>2515.4470000000001</v>
      </c>
      <c r="J17" s="146">
        <f t="shared" si="27"/>
        <v>3.9816561601656641E-2</v>
      </c>
      <c r="K17" s="146">
        <f t="shared" si="28"/>
        <v>0.34752134910956284</v>
      </c>
      <c r="L17" s="146">
        <f t="shared" si="29"/>
        <v>0.21069813834280746</v>
      </c>
      <c r="M17" s="147">
        <f t="shared" si="30"/>
        <v>10.223000000000001</v>
      </c>
      <c r="N17" s="148">
        <f t="shared" si="31"/>
        <v>7.9508731450116013E-2</v>
      </c>
      <c r="O17" s="148">
        <f t="shared" si="32"/>
        <v>3.0213317951044085</v>
      </c>
      <c r="P17" s="247">
        <f t="shared" si="33"/>
        <v>11</v>
      </c>
      <c r="Q17" s="248">
        <f t="shared" si="34"/>
        <v>2</v>
      </c>
      <c r="R17" s="248">
        <f t="shared" si="35"/>
        <v>76</v>
      </c>
      <c r="T17">
        <v>531</v>
      </c>
      <c r="U17">
        <v>2319</v>
      </c>
      <c r="V17" t="s">
        <v>925</v>
      </c>
      <c r="W17">
        <v>2515.4470000000001</v>
      </c>
      <c r="X17">
        <v>1180.973</v>
      </c>
      <c r="Y17">
        <v>2.13</v>
      </c>
      <c r="Z17">
        <v>10.223000000000001</v>
      </c>
      <c r="AA17">
        <v>164.68438599999999</v>
      </c>
      <c r="AB17">
        <v>6.5571659999999996</v>
      </c>
      <c r="AC17">
        <v>57.231340000000003</v>
      </c>
      <c r="AD17" s="1">
        <v>530</v>
      </c>
      <c r="AE17">
        <v>2</v>
      </c>
      <c r="AF17">
        <v>76</v>
      </c>
      <c r="AG17">
        <v>82</v>
      </c>
      <c r="AH17">
        <v>15.27435</v>
      </c>
      <c r="AI17">
        <v>2198.8000000000002</v>
      </c>
      <c r="AJ17">
        <v>7.9</v>
      </c>
      <c r="AK17">
        <v>11</v>
      </c>
      <c r="AL17">
        <v>13733</v>
      </c>
      <c r="AM17" t="s">
        <v>926</v>
      </c>
      <c r="AN17" t="s">
        <v>927</v>
      </c>
      <c r="AO17">
        <v>2515.4470000000001</v>
      </c>
      <c r="AR17" t="s">
        <v>143</v>
      </c>
      <c r="AS17" t="s">
        <v>306</v>
      </c>
      <c r="AT17" t="s">
        <v>789</v>
      </c>
      <c r="AU17" t="s">
        <v>772</v>
      </c>
      <c r="AV17" t="s">
        <v>49</v>
      </c>
      <c r="AW17">
        <v>1</v>
      </c>
      <c r="BB17">
        <v>1.0649999999999999</v>
      </c>
      <c r="BC17" t="s">
        <v>74</v>
      </c>
      <c r="BF17" t="s">
        <v>143</v>
      </c>
      <c r="BG17" t="s">
        <v>306</v>
      </c>
      <c r="BH17" t="s">
        <v>925</v>
      </c>
      <c r="BI17">
        <v>2319</v>
      </c>
      <c r="BJ17">
        <v>1</v>
      </c>
      <c r="BK17" t="s">
        <v>789</v>
      </c>
      <c r="BL17" t="s">
        <v>755</v>
      </c>
      <c r="BM17">
        <v>1.0649999999999999</v>
      </c>
      <c r="BN17" t="s">
        <v>74</v>
      </c>
      <c r="BO17" t="s">
        <v>757</v>
      </c>
      <c r="BP17">
        <v>2515.4470000000001</v>
      </c>
    </row>
    <row r="18" spans="1:68" ht="16.5">
      <c r="A18" s="120" t="str">
        <f t="shared" si="18"/>
        <v>청라교통</v>
      </c>
      <c r="B18" s="121" t="str">
        <f t="shared" si="19"/>
        <v>김봉신</v>
      </c>
      <c r="C18" s="122" t="str">
        <f t="shared" si="20"/>
        <v>S</v>
      </c>
      <c r="D18" s="123">
        <f t="shared" si="21"/>
        <v>1.01</v>
      </c>
      <c r="E18" s="124">
        <f t="shared" si="22"/>
        <v>6049</v>
      </c>
      <c r="F18" s="125" t="str">
        <f t="shared" si="23"/>
        <v>306</v>
      </c>
      <c r="G18" s="126" t="str">
        <f t="shared" si="24"/>
        <v>72바1306</v>
      </c>
      <c r="H18" s="127">
        <f t="shared" si="25"/>
        <v>1</v>
      </c>
      <c r="I18" s="128">
        <f t="shared" si="26"/>
        <v>4098.37</v>
      </c>
      <c r="J18" s="129">
        <f t="shared" si="27"/>
        <v>4.511590141468428E-2</v>
      </c>
      <c r="K18" s="129">
        <f t="shared" si="28"/>
        <v>0.21295686062303254</v>
      </c>
      <c r="L18" s="129">
        <f t="shared" si="29"/>
        <v>0.13029570292579734</v>
      </c>
      <c r="M18" s="130">
        <f t="shared" si="30"/>
        <v>15.218</v>
      </c>
      <c r="N18" s="131">
        <f t="shared" si="31"/>
        <v>0</v>
      </c>
      <c r="O18" s="131">
        <f t="shared" si="32"/>
        <v>2.0739952712907814</v>
      </c>
      <c r="P18" s="249">
        <f t="shared" si="33"/>
        <v>7</v>
      </c>
      <c r="Q18" s="250">
        <f t="shared" si="34"/>
        <v>0</v>
      </c>
      <c r="R18" s="250">
        <f t="shared" si="35"/>
        <v>85</v>
      </c>
      <c r="T18">
        <v>531</v>
      </c>
      <c r="U18">
        <v>6049</v>
      </c>
      <c r="V18" t="s">
        <v>928</v>
      </c>
      <c r="W18">
        <v>4098.37</v>
      </c>
      <c r="X18">
        <v>1308.79</v>
      </c>
      <c r="Y18">
        <v>3.1309999999999998</v>
      </c>
      <c r="Z18">
        <v>15.218</v>
      </c>
      <c r="AA18">
        <v>134.13494600000001</v>
      </c>
      <c r="AB18">
        <v>6.0516189999999996</v>
      </c>
      <c r="AC18">
        <v>28.564957</v>
      </c>
      <c r="AD18" s="1">
        <v>534</v>
      </c>
      <c r="AE18">
        <v>0</v>
      </c>
      <c r="AF18">
        <v>85</v>
      </c>
      <c r="AG18">
        <v>90</v>
      </c>
      <c r="AH18">
        <v>30.554079999999999</v>
      </c>
      <c r="AI18">
        <v>21613.9</v>
      </c>
      <c r="AJ18">
        <v>6636.2</v>
      </c>
      <c r="AK18">
        <v>7</v>
      </c>
      <c r="AL18">
        <v>7382</v>
      </c>
      <c r="AM18" t="s">
        <v>929</v>
      </c>
      <c r="AN18" t="s">
        <v>930</v>
      </c>
      <c r="AO18">
        <v>4098.37</v>
      </c>
      <c r="AR18" t="s">
        <v>143</v>
      </c>
      <c r="AS18" t="s">
        <v>307</v>
      </c>
      <c r="AT18" t="s">
        <v>836</v>
      </c>
      <c r="AU18" t="s">
        <v>772</v>
      </c>
      <c r="AV18" t="s">
        <v>49</v>
      </c>
      <c r="AW18">
        <v>1</v>
      </c>
      <c r="BB18">
        <v>1.01</v>
      </c>
      <c r="BC18" t="s">
        <v>74</v>
      </c>
      <c r="BF18" t="s">
        <v>143</v>
      </c>
      <c r="BG18" t="s">
        <v>307</v>
      </c>
      <c r="BH18" t="s">
        <v>928</v>
      </c>
      <c r="BI18">
        <v>6049</v>
      </c>
      <c r="BJ18">
        <v>1</v>
      </c>
      <c r="BK18" t="s">
        <v>836</v>
      </c>
      <c r="BL18" t="s">
        <v>755</v>
      </c>
      <c r="BM18">
        <v>1.01</v>
      </c>
      <c r="BN18" t="s">
        <v>74</v>
      </c>
      <c r="BO18" t="s">
        <v>757</v>
      </c>
      <c r="BP18">
        <v>4098.37</v>
      </c>
    </row>
    <row r="19" spans="1:68" ht="16.5">
      <c r="A19" s="137" t="str">
        <f t="shared" si="18"/>
        <v>청라교통</v>
      </c>
      <c r="B19" s="138" t="str">
        <f t="shared" si="19"/>
        <v>김석윤</v>
      </c>
      <c r="C19" s="139" t="str">
        <f t="shared" si="20"/>
        <v>S</v>
      </c>
      <c r="D19" s="140">
        <f t="shared" si="21"/>
        <v>1.0519000000000001</v>
      </c>
      <c r="E19" s="141">
        <f t="shared" si="22"/>
        <v>4250</v>
      </c>
      <c r="F19" s="142" t="str">
        <f t="shared" si="23"/>
        <v>306</v>
      </c>
      <c r="G19" s="143" t="str">
        <f t="shared" si="24"/>
        <v>70바6089</v>
      </c>
      <c r="H19" s="144">
        <f t="shared" si="25"/>
        <v>11</v>
      </c>
      <c r="I19" s="145">
        <f t="shared" si="26"/>
        <v>4269.4210000000003</v>
      </c>
      <c r="J19" s="146">
        <f t="shared" si="27"/>
        <v>2.3609683350549786E-2</v>
      </c>
      <c r="K19" s="146">
        <f t="shared" si="28"/>
        <v>0.1936341326983414</v>
      </c>
      <c r="L19" s="146">
        <f t="shared" si="29"/>
        <v>0.38248746141455714</v>
      </c>
      <c r="M19" s="147">
        <f t="shared" si="30"/>
        <v>13.157999999999999</v>
      </c>
      <c r="N19" s="148">
        <f t="shared" si="31"/>
        <v>0</v>
      </c>
      <c r="O19" s="148">
        <f t="shared" si="32"/>
        <v>2.834107950469162</v>
      </c>
      <c r="P19" s="247">
        <f t="shared" si="33"/>
        <v>2</v>
      </c>
      <c r="Q19" s="248">
        <f t="shared" si="34"/>
        <v>0</v>
      </c>
      <c r="R19" s="248">
        <f t="shared" si="35"/>
        <v>121</v>
      </c>
      <c r="T19">
        <v>531</v>
      </c>
      <c r="U19">
        <v>4250</v>
      </c>
      <c r="V19" t="s">
        <v>931</v>
      </c>
      <c r="W19">
        <v>4269.4210000000003</v>
      </c>
      <c r="X19">
        <v>1288.9449999999999</v>
      </c>
      <c r="Y19">
        <v>3.3119999999999998</v>
      </c>
      <c r="Z19">
        <v>13.157999999999999</v>
      </c>
      <c r="AA19">
        <v>139.60576900000001</v>
      </c>
      <c r="AB19">
        <v>3.2960479999999999</v>
      </c>
      <c r="AC19">
        <v>27.032442</v>
      </c>
      <c r="AD19" s="1">
        <v>1633</v>
      </c>
      <c r="AE19">
        <v>0</v>
      </c>
      <c r="AF19">
        <v>121</v>
      </c>
      <c r="AG19">
        <v>90</v>
      </c>
      <c r="AH19">
        <v>30.581980999999999</v>
      </c>
      <c r="AI19">
        <v>21588.7</v>
      </c>
      <c r="AJ19">
        <v>2808.2</v>
      </c>
      <c r="AK19">
        <v>2</v>
      </c>
      <c r="AL19">
        <v>944</v>
      </c>
      <c r="AM19" t="s">
        <v>932</v>
      </c>
      <c r="AN19" t="s">
        <v>933</v>
      </c>
      <c r="AO19">
        <v>734.2</v>
      </c>
      <c r="AR19" t="s">
        <v>143</v>
      </c>
      <c r="AS19" t="s">
        <v>307</v>
      </c>
      <c r="AT19" t="s">
        <v>830</v>
      </c>
      <c r="AU19" t="s">
        <v>772</v>
      </c>
      <c r="AV19" t="s">
        <v>49</v>
      </c>
      <c r="AW19">
        <v>11</v>
      </c>
      <c r="BB19">
        <v>1.0519000000000001</v>
      </c>
      <c r="BC19" t="s">
        <v>74</v>
      </c>
      <c r="BF19" t="s">
        <v>143</v>
      </c>
      <c r="BG19" t="s">
        <v>307</v>
      </c>
      <c r="BH19" t="s">
        <v>931</v>
      </c>
      <c r="BI19">
        <v>4250</v>
      </c>
      <c r="BJ19">
        <v>11</v>
      </c>
      <c r="BK19" t="s">
        <v>830</v>
      </c>
      <c r="BL19" t="s">
        <v>828</v>
      </c>
      <c r="BM19">
        <v>1.0519000000000001</v>
      </c>
      <c r="BN19" t="s">
        <v>74</v>
      </c>
      <c r="BO19" t="s">
        <v>757</v>
      </c>
      <c r="BP19">
        <v>4269.4210000000003</v>
      </c>
    </row>
    <row r="20" spans="1:68" ht="16.5">
      <c r="A20" s="120" t="str">
        <f t="shared" si="18"/>
        <v>청라교통</v>
      </c>
      <c r="B20" s="121" t="str">
        <f t="shared" si="19"/>
        <v>김선창</v>
      </c>
      <c r="C20" s="122" t="str">
        <f t="shared" si="20"/>
        <v>B</v>
      </c>
      <c r="D20" s="123">
        <f t="shared" si="21"/>
        <v>0.9345</v>
      </c>
      <c r="E20" s="124">
        <f t="shared" si="22"/>
        <v>8087</v>
      </c>
      <c r="F20" s="125" t="str">
        <f t="shared" si="23"/>
        <v>307</v>
      </c>
      <c r="G20" s="126" t="str">
        <f t="shared" si="24"/>
        <v>72바1700</v>
      </c>
      <c r="H20" s="127">
        <f t="shared" si="25"/>
        <v>2</v>
      </c>
      <c r="I20" s="128">
        <f t="shared" si="26"/>
        <v>3730.6509999999998</v>
      </c>
      <c r="J20" s="129">
        <f t="shared" si="27"/>
        <v>9.9863429455644734E-2</v>
      </c>
      <c r="K20" s="129">
        <f t="shared" si="28"/>
        <v>0.31025116170865552</v>
      </c>
      <c r="L20" s="129">
        <f t="shared" si="29"/>
        <v>0.15627299364105621</v>
      </c>
      <c r="M20" s="130">
        <f t="shared" si="30"/>
        <v>18.405999999999999</v>
      </c>
      <c r="N20" s="131">
        <f t="shared" si="31"/>
        <v>0</v>
      </c>
      <c r="O20" s="131">
        <f t="shared" si="32"/>
        <v>10.96323403073619</v>
      </c>
      <c r="P20" s="249">
        <f t="shared" si="33"/>
        <v>54</v>
      </c>
      <c r="Q20" s="250">
        <f t="shared" si="34"/>
        <v>0</v>
      </c>
      <c r="R20" s="250">
        <f t="shared" si="35"/>
        <v>409</v>
      </c>
      <c r="T20">
        <v>531</v>
      </c>
      <c r="U20">
        <v>8087</v>
      </c>
      <c r="V20" t="s">
        <v>934</v>
      </c>
      <c r="W20">
        <v>3730.6509999999998</v>
      </c>
      <c r="X20">
        <v>1437.0170000000001</v>
      </c>
      <c r="Y20">
        <v>2.5960000000000001</v>
      </c>
      <c r="Z20">
        <v>18.405999999999999</v>
      </c>
      <c r="AA20">
        <v>166.81635199999999</v>
      </c>
      <c r="AB20">
        <v>16.658853000000001</v>
      </c>
      <c r="AC20">
        <v>51.754967000000001</v>
      </c>
      <c r="AD20" s="1">
        <v>583</v>
      </c>
      <c r="AE20">
        <v>0</v>
      </c>
      <c r="AF20">
        <v>409</v>
      </c>
      <c r="AG20">
        <v>91</v>
      </c>
      <c r="AH20">
        <v>22.36382</v>
      </c>
      <c r="AI20">
        <v>30307.599999999999</v>
      </c>
      <c r="AJ20">
        <v>6437.6</v>
      </c>
      <c r="AK20">
        <v>54</v>
      </c>
      <c r="AL20">
        <v>43626</v>
      </c>
      <c r="AM20" t="s">
        <v>935</v>
      </c>
      <c r="AN20" t="s">
        <v>936</v>
      </c>
      <c r="AO20">
        <v>3477.2379999999998</v>
      </c>
      <c r="AR20" t="s">
        <v>143</v>
      </c>
      <c r="AS20" t="s">
        <v>308</v>
      </c>
      <c r="AT20" t="s">
        <v>854</v>
      </c>
      <c r="AU20" t="s">
        <v>772</v>
      </c>
      <c r="AV20" t="s">
        <v>49</v>
      </c>
      <c r="AW20">
        <v>2</v>
      </c>
      <c r="BB20">
        <v>0.9345</v>
      </c>
      <c r="BC20" t="s">
        <v>71</v>
      </c>
      <c r="BF20" t="s">
        <v>143</v>
      </c>
      <c r="BG20" t="s">
        <v>308</v>
      </c>
      <c r="BH20" t="s">
        <v>934</v>
      </c>
      <c r="BI20">
        <v>8087</v>
      </c>
      <c r="BJ20">
        <v>2</v>
      </c>
      <c r="BK20" t="s">
        <v>854</v>
      </c>
      <c r="BL20" t="s">
        <v>887</v>
      </c>
      <c r="BM20">
        <v>0.9345</v>
      </c>
      <c r="BN20" t="s">
        <v>71</v>
      </c>
      <c r="BO20" t="s">
        <v>756</v>
      </c>
      <c r="BP20">
        <v>3730.6509999999998</v>
      </c>
    </row>
    <row r="21" spans="1:68" ht="16.5">
      <c r="A21" s="137" t="str">
        <f t="shared" si="18"/>
        <v>청라교통</v>
      </c>
      <c r="B21" s="138" t="str">
        <f t="shared" si="19"/>
        <v>김선철</v>
      </c>
      <c r="C21" s="139" t="str">
        <f t="shared" si="20"/>
        <v>B</v>
      </c>
      <c r="D21" s="140">
        <f t="shared" si="21"/>
        <v>0.90780000000000005</v>
      </c>
      <c r="E21" s="141">
        <f t="shared" si="22"/>
        <v>2532</v>
      </c>
      <c r="F21" s="142" t="str">
        <f t="shared" si="23"/>
        <v>306</v>
      </c>
      <c r="G21" s="143" t="str">
        <f t="shared" si="24"/>
        <v>70바6085</v>
      </c>
      <c r="H21" s="144">
        <f t="shared" si="25"/>
        <v>1</v>
      </c>
      <c r="I21" s="145">
        <f t="shared" si="26"/>
        <v>4255.9189999999999</v>
      </c>
      <c r="J21" s="146">
        <f t="shared" si="27"/>
        <v>2.0553716456968334E-2</v>
      </c>
      <c r="K21" s="146">
        <f t="shared" si="28"/>
        <v>0.24571651692159302</v>
      </c>
      <c r="L21" s="146">
        <f t="shared" si="29"/>
        <v>0.16001244384585328</v>
      </c>
      <c r="M21" s="147">
        <f t="shared" si="30"/>
        <v>18.321999999999999</v>
      </c>
      <c r="N21" s="148">
        <f t="shared" si="31"/>
        <v>2.3496687789405769E-2</v>
      </c>
      <c r="O21" s="148">
        <f t="shared" si="32"/>
        <v>7.7304102827144971</v>
      </c>
      <c r="P21" s="247">
        <f t="shared" si="33"/>
        <v>14</v>
      </c>
      <c r="Q21" s="248">
        <f t="shared" si="34"/>
        <v>1</v>
      </c>
      <c r="R21" s="248">
        <f t="shared" si="35"/>
        <v>329</v>
      </c>
      <c r="T21">
        <v>531</v>
      </c>
      <c r="U21">
        <v>2532</v>
      </c>
      <c r="V21" t="s">
        <v>937</v>
      </c>
      <c r="W21">
        <v>4255.9189999999999</v>
      </c>
      <c r="X21">
        <v>1464.915</v>
      </c>
      <c r="Y21">
        <v>2.9049999999999998</v>
      </c>
      <c r="Z21">
        <v>18.321999999999999</v>
      </c>
      <c r="AA21">
        <v>137.240241</v>
      </c>
      <c r="AB21">
        <v>2.8207970000000002</v>
      </c>
      <c r="AC21">
        <v>33.722194000000002</v>
      </c>
      <c r="AD21" s="1">
        <v>681</v>
      </c>
      <c r="AE21">
        <v>1</v>
      </c>
      <c r="AF21">
        <v>329</v>
      </c>
      <c r="AG21">
        <v>91</v>
      </c>
      <c r="AH21">
        <v>31.010722000000001</v>
      </c>
      <c r="AI21">
        <v>36808</v>
      </c>
      <c r="AJ21">
        <v>18862.599999999999</v>
      </c>
      <c r="AK21">
        <v>14</v>
      </c>
      <c r="AL21">
        <v>11975</v>
      </c>
      <c r="AM21" t="s">
        <v>938</v>
      </c>
      <c r="AN21" t="s">
        <v>939</v>
      </c>
      <c r="AO21">
        <v>4255.9189999999999</v>
      </c>
      <c r="AR21" t="s">
        <v>143</v>
      </c>
      <c r="AS21" t="s">
        <v>307</v>
      </c>
      <c r="AT21" t="s">
        <v>824</v>
      </c>
      <c r="AU21" t="s">
        <v>772</v>
      </c>
      <c r="AV21" t="s">
        <v>49</v>
      </c>
      <c r="AW21">
        <v>1</v>
      </c>
      <c r="BB21">
        <v>0.90780000000000005</v>
      </c>
      <c r="BC21" t="s">
        <v>71</v>
      </c>
      <c r="BF21" t="s">
        <v>143</v>
      </c>
      <c r="BG21" t="s">
        <v>307</v>
      </c>
      <c r="BH21" t="s">
        <v>937</v>
      </c>
      <c r="BI21">
        <v>2532</v>
      </c>
      <c r="BJ21">
        <v>1</v>
      </c>
      <c r="BK21" t="s">
        <v>824</v>
      </c>
      <c r="BL21" t="s">
        <v>755</v>
      </c>
      <c r="BM21">
        <v>0.90780000000000005</v>
      </c>
      <c r="BN21" t="s">
        <v>71</v>
      </c>
      <c r="BO21" t="s">
        <v>756</v>
      </c>
      <c r="BP21">
        <v>4255.9189999999999</v>
      </c>
    </row>
    <row r="22" spans="1:68" ht="16.5">
      <c r="A22" s="120" t="str">
        <f t="shared" si="18"/>
        <v>청라교통</v>
      </c>
      <c r="B22" s="121" t="str">
        <f t="shared" si="19"/>
        <v>김선철b</v>
      </c>
      <c r="C22" s="122" t="str">
        <f t="shared" si="20"/>
        <v>B</v>
      </c>
      <c r="D22" s="123">
        <f t="shared" si="21"/>
        <v>0.92190000000000005</v>
      </c>
      <c r="E22" s="124">
        <f t="shared" si="22"/>
        <v>7476</v>
      </c>
      <c r="F22" s="125" t="str">
        <f t="shared" si="23"/>
        <v>307</v>
      </c>
      <c r="G22" s="126" t="str">
        <f t="shared" si="24"/>
        <v>75아1145</v>
      </c>
      <c r="H22" s="127">
        <f t="shared" si="25"/>
        <v>8</v>
      </c>
      <c r="I22" s="128">
        <f t="shared" si="26"/>
        <v>3464.3519999999999</v>
      </c>
      <c r="J22" s="129">
        <f t="shared" si="27"/>
        <v>7.2753624732361577E-2</v>
      </c>
      <c r="K22" s="129">
        <f t="shared" si="28"/>
        <v>0.31154222354887612</v>
      </c>
      <c r="L22" s="129">
        <f t="shared" si="29"/>
        <v>0.19801682969859877</v>
      </c>
      <c r="M22" s="130">
        <f t="shared" si="30"/>
        <v>18.152000000000001</v>
      </c>
      <c r="N22" s="131">
        <f t="shared" si="31"/>
        <v>0.17319256241859951</v>
      </c>
      <c r="O22" s="131">
        <f t="shared" si="32"/>
        <v>17.174929106511119</v>
      </c>
      <c r="P22" s="249">
        <f t="shared" si="33"/>
        <v>17</v>
      </c>
      <c r="Q22" s="250">
        <f t="shared" si="34"/>
        <v>6</v>
      </c>
      <c r="R22" s="250">
        <f t="shared" si="35"/>
        <v>595</v>
      </c>
      <c r="T22">
        <v>531</v>
      </c>
      <c r="U22">
        <v>7476</v>
      </c>
      <c r="V22" t="s">
        <v>940</v>
      </c>
      <c r="W22">
        <v>3464.3519999999999</v>
      </c>
      <c r="X22">
        <v>1326.098</v>
      </c>
      <c r="Y22">
        <v>2.6120000000000001</v>
      </c>
      <c r="Z22">
        <v>18.152000000000001</v>
      </c>
      <c r="AA22">
        <v>146.43357</v>
      </c>
      <c r="AB22">
        <v>10.653573</v>
      </c>
      <c r="AC22">
        <v>45.620240000000003</v>
      </c>
      <c r="AD22" s="1">
        <v>686</v>
      </c>
      <c r="AE22">
        <v>6</v>
      </c>
      <c r="AF22">
        <v>595</v>
      </c>
      <c r="AG22">
        <v>91</v>
      </c>
      <c r="AH22">
        <v>23.658180999999999</v>
      </c>
      <c r="AI22">
        <v>25703.5</v>
      </c>
      <c r="AJ22">
        <v>3121.9</v>
      </c>
      <c r="AK22">
        <v>17</v>
      </c>
      <c r="AL22">
        <v>35107</v>
      </c>
      <c r="AM22" t="s">
        <v>941</v>
      </c>
      <c r="AN22" t="s">
        <v>942</v>
      </c>
      <c r="AO22">
        <v>633.45000000000005</v>
      </c>
      <c r="AR22" t="s">
        <v>143</v>
      </c>
      <c r="AS22" t="s">
        <v>308</v>
      </c>
      <c r="AT22" t="s">
        <v>862</v>
      </c>
      <c r="AU22" t="s">
        <v>772</v>
      </c>
      <c r="AV22" t="s">
        <v>49</v>
      </c>
      <c r="AW22">
        <v>8</v>
      </c>
      <c r="BB22">
        <v>0.92190000000000005</v>
      </c>
      <c r="BC22" t="s">
        <v>71</v>
      </c>
      <c r="BF22" t="s">
        <v>143</v>
      </c>
      <c r="BG22" t="s">
        <v>308</v>
      </c>
      <c r="BH22" t="s">
        <v>940</v>
      </c>
      <c r="BI22">
        <v>7476</v>
      </c>
      <c r="BJ22">
        <v>8</v>
      </c>
      <c r="BK22" t="s">
        <v>862</v>
      </c>
      <c r="BL22" t="s">
        <v>845</v>
      </c>
      <c r="BM22">
        <v>0.92190000000000005</v>
      </c>
      <c r="BN22" t="s">
        <v>71</v>
      </c>
      <c r="BO22" t="s">
        <v>756</v>
      </c>
      <c r="BP22">
        <v>3464.3519999999999</v>
      </c>
    </row>
    <row r="23" spans="1:68" ht="16.5">
      <c r="A23" s="137" t="str">
        <f t="shared" si="18"/>
        <v>청라교통</v>
      </c>
      <c r="B23" s="138" t="str">
        <f t="shared" si="19"/>
        <v>김성기</v>
      </c>
      <c r="C23" s="139" t="str">
        <f t="shared" si="20"/>
        <v>S</v>
      </c>
      <c r="D23" s="140">
        <f t="shared" si="21"/>
        <v>1.0640000000000001</v>
      </c>
      <c r="E23" s="141">
        <f t="shared" si="22"/>
        <v>3861</v>
      </c>
      <c r="F23" s="142" t="str">
        <f t="shared" si="23"/>
        <v>112</v>
      </c>
      <c r="G23" s="143" t="str">
        <f t="shared" si="24"/>
        <v>70바5927</v>
      </c>
      <c r="H23" s="144">
        <f t="shared" si="25"/>
        <v>2</v>
      </c>
      <c r="I23" s="145">
        <f t="shared" si="26"/>
        <v>2417.79</v>
      </c>
      <c r="J23" s="146">
        <f t="shared" si="27"/>
        <v>0.10674332754105974</v>
      </c>
      <c r="K23" s="146">
        <f t="shared" si="28"/>
        <v>0.30325510961769658</v>
      </c>
      <c r="L23" s="146">
        <f t="shared" si="29"/>
        <v>0.2010100132765873</v>
      </c>
      <c r="M23" s="147">
        <f t="shared" si="30"/>
        <v>10.912000000000001</v>
      </c>
      <c r="N23" s="148">
        <f t="shared" si="31"/>
        <v>8.2720170072669671E-2</v>
      </c>
      <c r="O23" s="148">
        <f t="shared" si="32"/>
        <v>8.7683380277029848</v>
      </c>
      <c r="P23" s="247">
        <f t="shared" si="33"/>
        <v>7</v>
      </c>
      <c r="Q23" s="248">
        <f t="shared" si="34"/>
        <v>2</v>
      </c>
      <c r="R23" s="248">
        <f t="shared" si="35"/>
        <v>212</v>
      </c>
      <c r="T23">
        <v>531</v>
      </c>
      <c r="U23">
        <v>3861</v>
      </c>
      <c r="V23" t="s">
        <v>943</v>
      </c>
      <c r="W23">
        <v>2417.79</v>
      </c>
      <c r="X23">
        <v>1132.5250000000001</v>
      </c>
      <c r="Y23">
        <v>2.1349999999999998</v>
      </c>
      <c r="Z23">
        <v>10.912000000000001</v>
      </c>
      <c r="AA23">
        <v>169.21104500000001</v>
      </c>
      <c r="AB23">
        <v>18.062149999999999</v>
      </c>
      <c r="AC23">
        <v>51.314113999999996</v>
      </c>
      <c r="AD23" s="1">
        <v>486</v>
      </c>
      <c r="AE23">
        <v>2</v>
      </c>
      <c r="AF23">
        <v>212</v>
      </c>
      <c r="AG23">
        <v>87</v>
      </c>
      <c r="AH23">
        <v>14.288606</v>
      </c>
      <c r="AI23">
        <v>907.4</v>
      </c>
      <c r="AJ23">
        <v>8.1</v>
      </c>
      <c r="AK23">
        <v>7</v>
      </c>
      <c r="AL23">
        <v>4438</v>
      </c>
      <c r="AM23" t="s">
        <v>944</v>
      </c>
      <c r="AN23" t="s">
        <v>945</v>
      </c>
      <c r="AO23">
        <v>2247.098</v>
      </c>
      <c r="AR23" t="s">
        <v>143</v>
      </c>
      <c r="AS23" t="s">
        <v>306</v>
      </c>
      <c r="AT23" t="s">
        <v>774</v>
      </c>
      <c r="AU23" t="s">
        <v>772</v>
      </c>
      <c r="AV23" t="s">
        <v>49</v>
      </c>
      <c r="AW23">
        <v>2</v>
      </c>
      <c r="BB23">
        <v>1.0640000000000001</v>
      </c>
      <c r="BC23" t="s">
        <v>74</v>
      </c>
      <c r="BF23" t="s">
        <v>143</v>
      </c>
      <c r="BG23" t="s">
        <v>306</v>
      </c>
      <c r="BH23" t="s">
        <v>943</v>
      </c>
      <c r="BI23">
        <v>3861</v>
      </c>
      <c r="BJ23">
        <v>2</v>
      </c>
      <c r="BK23" t="s">
        <v>774</v>
      </c>
      <c r="BL23" t="s">
        <v>879</v>
      </c>
      <c r="BM23">
        <v>1.0640000000000001</v>
      </c>
      <c r="BN23" t="s">
        <v>74</v>
      </c>
      <c r="BO23" t="s">
        <v>757</v>
      </c>
      <c r="BP23">
        <v>2417.79</v>
      </c>
    </row>
    <row r="24" spans="1:68" ht="16.5">
      <c r="A24" s="120" t="str">
        <f t="shared" si="18"/>
        <v>청라교통</v>
      </c>
      <c r="B24" s="121" t="str">
        <f t="shared" si="19"/>
        <v>김세운</v>
      </c>
      <c r="C24" s="122" t="str">
        <f t="shared" si="20"/>
        <v>A</v>
      </c>
      <c r="D24" s="123">
        <f t="shared" si="21"/>
        <v>0.98599999999999999</v>
      </c>
      <c r="E24" s="124">
        <f t="shared" si="22"/>
        <v>3724</v>
      </c>
      <c r="F24" s="125" t="str">
        <f t="shared" si="23"/>
        <v>112</v>
      </c>
      <c r="G24" s="126" t="str">
        <f t="shared" si="24"/>
        <v>72바1611</v>
      </c>
      <c r="H24" s="127">
        <f t="shared" si="25"/>
        <v>14</v>
      </c>
      <c r="I24" s="128">
        <f t="shared" si="26"/>
        <v>2430.712</v>
      </c>
      <c r="J24" s="129">
        <f t="shared" si="27"/>
        <v>6.6215716421038212E-2</v>
      </c>
      <c r="K24" s="129">
        <f t="shared" si="28"/>
        <v>0.36477258437191745</v>
      </c>
      <c r="L24" s="129">
        <f t="shared" si="29"/>
        <v>0.19253617869990358</v>
      </c>
      <c r="M24" s="130">
        <f t="shared" si="30"/>
        <v>13.842000000000001</v>
      </c>
      <c r="N24" s="131">
        <f t="shared" si="31"/>
        <v>8.2280418247822035E-2</v>
      </c>
      <c r="O24" s="131">
        <f t="shared" si="32"/>
        <v>14.9338959119797</v>
      </c>
      <c r="P24" s="249">
        <f t="shared" si="33"/>
        <v>26</v>
      </c>
      <c r="Q24" s="250">
        <f t="shared" si="34"/>
        <v>2</v>
      </c>
      <c r="R24" s="250">
        <f t="shared" si="35"/>
        <v>363</v>
      </c>
      <c r="T24">
        <v>531</v>
      </c>
      <c r="U24">
        <v>3724</v>
      </c>
      <c r="V24" t="s">
        <v>946</v>
      </c>
      <c r="W24">
        <v>2430.712</v>
      </c>
      <c r="X24">
        <v>1083.6679999999999</v>
      </c>
      <c r="Y24">
        <v>2.2429999999999999</v>
      </c>
      <c r="Z24">
        <v>13.842000000000001</v>
      </c>
      <c r="AA24">
        <v>146.02468300000001</v>
      </c>
      <c r="AB24">
        <v>9.6691289999999999</v>
      </c>
      <c r="AC24">
        <v>53.265801000000003</v>
      </c>
      <c r="AD24" s="1">
        <v>468</v>
      </c>
      <c r="AE24">
        <v>2</v>
      </c>
      <c r="AF24">
        <v>363</v>
      </c>
      <c r="AG24">
        <v>90</v>
      </c>
      <c r="AH24">
        <v>16.645897999999999</v>
      </c>
      <c r="AI24">
        <v>8305.7000000000007</v>
      </c>
      <c r="AJ24">
        <v>459.2</v>
      </c>
      <c r="AK24">
        <v>26</v>
      </c>
      <c r="AL24">
        <v>19792</v>
      </c>
      <c r="AM24" t="s">
        <v>947</v>
      </c>
      <c r="AN24" t="s">
        <v>948</v>
      </c>
      <c r="AO24">
        <v>264.67899999999997</v>
      </c>
      <c r="AR24" t="s">
        <v>143</v>
      </c>
      <c r="AS24" t="s">
        <v>306</v>
      </c>
      <c r="AT24" t="s">
        <v>811</v>
      </c>
      <c r="AU24" t="s">
        <v>772</v>
      </c>
      <c r="AV24" t="s">
        <v>49</v>
      </c>
      <c r="AW24">
        <v>14</v>
      </c>
      <c r="BB24">
        <v>0.98599999999999999</v>
      </c>
      <c r="BC24" t="s">
        <v>69</v>
      </c>
      <c r="BF24" t="s">
        <v>143</v>
      </c>
      <c r="BG24" t="s">
        <v>306</v>
      </c>
      <c r="BH24" t="s">
        <v>946</v>
      </c>
      <c r="BI24">
        <v>3724</v>
      </c>
      <c r="BJ24">
        <v>14</v>
      </c>
      <c r="BK24" t="s">
        <v>811</v>
      </c>
      <c r="BL24" t="s">
        <v>856</v>
      </c>
      <c r="BM24">
        <v>0.98599999999999999</v>
      </c>
      <c r="BN24" t="s">
        <v>69</v>
      </c>
      <c r="BO24" t="s">
        <v>759</v>
      </c>
      <c r="BP24">
        <v>2430.712</v>
      </c>
    </row>
    <row r="25" spans="1:68" ht="16.5">
      <c r="A25" s="137" t="str">
        <f t="shared" si="18"/>
        <v>청라교통</v>
      </c>
      <c r="B25" s="138" t="str">
        <f t="shared" si="19"/>
        <v>김옥련</v>
      </c>
      <c r="C25" s="139" t="str">
        <f t="shared" si="20"/>
        <v>A</v>
      </c>
      <c r="D25" s="140">
        <f t="shared" si="21"/>
        <v>0.9647</v>
      </c>
      <c r="E25" s="141">
        <f t="shared" si="22"/>
        <v>1115</v>
      </c>
      <c r="F25" s="142" t="str">
        <f t="shared" si="23"/>
        <v>307</v>
      </c>
      <c r="G25" s="143" t="str">
        <f t="shared" si="24"/>
        <v>72바1701</v>
      </c>
      <c r="H25" s="144">
        <f t="shared" si="25"/>
        <v>4</v>
      </c>
      <c r="I25" s="145">
        <f t="shared" si="26"/>
        <v>3546.9029999999998</v>
      </c>
      <c r="J25" s="146">
        <f t="shared" si="27"/>
        <v>3.1158092235613468E-2</v>
      </c>
      <c r="K25" s="146">
        <f t="shared" si="28"/>
        <v>0.3211287967969238</v>
      </c>
      <c r="L25" s="146">
        <f t="shared" si="29"/>
        <v>0.18861525110779742</v>
      </c>
      <c r="M25" s="147">
        <f t="shared" si="30"/>
        <v>16.544</v>
      </c>
      <c r="N25" s="148">
        <f t="shared" si="31"/>
        <v>2.8193610031060901E-2</v>
      </c>
      <c r="O25" s="148">
        <f t="shared" si="32"/>
        <v>17.733780709537307</v>
      </c>
      <c r="P25" s="247">
        <f t="shared" si="33"/>
        <v>34</v>
      </c>
      <c r="Q25" s="248">
        <f t="shared" si="34"/>
        <v>1</v>
      </c>
      <c r="R25" s="248">
        <f t="shared" si="35"/>
        <v>629</v>
      </c>
      <c r="T25">
        <v>531</v>
      </c>
      <c r="U25">
        <v>1115</v>
      </c>
      <c r="V25" t="s">
        <v>949</v>
      </c>
      <c r="W25">
        <v>3546.9029999999998</v>
      </c>
      <c r="X25">
        <v>1328.0730000000001</v>
      </c>
      <c r="Y25">
        <v>2.6709999999999998</v>
      </c>
      <c r="Z25">
        <v>16.544</v>
      </c>
      <c r="AA25">
        <v>149.505527</v>
      </c>
      <c r="AB25">
        <v>4.6583069999999998</v>
      </c>
      <c r="AC25">
        <v>48.010530000000003</v>
      </c>
      <c r="AD25" s="1">
        <v>669</v>
      </c>
      <c r="AE25">
        <v>1</v>
      </c>
      <c r="AF25">
        <v>629</v>
      </c>
      <c r="AG25">
        <v>91</v>
      </c>
      <c r="AH25">
        <v>23.724226000000002</v>
      </c>
      <c r="AI25">
        <v>29577.9</v>
      </c>
      <c r="AJ25">
        <v>3995.9</v>
      </c>
      <c r="AK25">
        <v>34</v>
      </c>
      <c r="AL25">
        <v>27279</v>
      </c>
      <c r="AM25" t="s">
        <v>950</v>
      </c>
      <c r="AN25" t="s">
        <v>951</v>
      </c>
      <c r="AO25">
        <v>2812.2240000000002</v>
      </c>
      <c r="AR25" t="s">
        <v>143</v>
      </c>
      <c r="AS25" t="s">
        <v>308</v>
      </c>
      <c r="AT25" t="s">
        <v>856</v>
      </c>
      <c r="AU25" t="s">
        <v>772</v>
      </c>
      <c r="AV25" t="s">
        <v>49</v>
      </c>
      <c r="AW25">
        <v>4</v>
      </c>
      <c r="BB25">
        <v>0.9647</v>
      </c>
      <c r="BC25" t="s">
        <v>69</v>
      </c>
      <c r="BF25" t="s">
        <v>143</v>
      </c>
      <c r="BG25" t="s">
        <v>308</v>
      </c>
      <c r="BH25" t="s">
        <v>949</v>
      </c>
      <c r="BI25">
        <v>1115</v>
      </c>
      <c r="BJ25">
        <v>4</v>
      </c>
      <c r="BK25" t="s">
        <v>856</v>
      </c>
      <c r="BL25" t="s">
        <v>862</v>
      </c>
      <c r="BM25">
        <v>0.9647</v>
      </c>
      <c r="BN25" t="s">
        <v>69</v>
      </c>
      <c r="BO25" t="s">
        <v>759</v>
      </c>
      <c r="BP25">
        <v>3546.9029999999998</v>
      </c>
    </row>
    <row r="26" spans="1:68" ht="16.5">
      <c r="A26" s="120" t="str">
        <f t="shared" si="18"/>
        <v>청라교통</v>
      </c>
      <c r="B26" s="121" t="str">
        <f t="shared" si="19"/>
        <v>김용근</v>
      </c>
      <c r="C26" s="122" t="str">
        <f t="shared" si="20"/>
        <v>B</v>
      </c>
      <c r="D26" s="123">
        <f t="shared" si="21"/>
        <v>0.92869999999999997</v>
      </c>
      <c r="E26" s="124">
        <f t="shared" si="22"/>
        <v>2392</v>
      </c>
      <c r="F26" s="125" t="str">
        <f t="shared" si="23"/>
        <v>307</v>
      </c>
      <c r="G26" s="126" t="str">
        <f t="shared" si="24"/>
        <v>75아1146</v>
      </c>
      <c r="H26" s="127">
        <f t="shared" si="25"/>
        <v>3</v>
      </c>
      <c r="I26" s="128">
        <f t="shared" si="26"/>
        <v>4392.91</v>
      </c>
      <c r="J26" s="129">
        <f t="shared" si="27"/>
        <v>3.2041271267943212E-2</v>
      </c>
      <c r="K26" s="129">
        <f t="shared" si="28"/>
        <v>0.25301160593239491</v>
      </c>
      <c r="L26" s="129">
        <f t="shared" si="29"/>
        <v>0.16777033902356298</v>
      </c>
      <c r="M26" s="130">
        <f t="shared" si="30"/>
        <v>14.475</v>
      </c>
      <c r="N26" s="131">
        <f t="shared" si="31"/>
        <v>4.5527907469080864E-2</v>
      </c>
      <c r="O26" s="131">
        <f t="shared" si="32"/>
        <v>7.8308000846819086</v>
      </c>
      <c r="P26" s="249">
        <f t="shared" si="33"/>
        <v>3</v>
      </c>
      <c r="Q26" s="250">
        <f t="shared" si="34"/>
        <v>2</v>
      </c>
      <c r="R26" s="250">
        <f t="shared" si="35"/>
        <v>344</v>
      </c>
      <c r="T26">
        <v>531</v>
      </c>
      <c r="U26">
        <v>2392</v>
      </c>
      <c r="V26" t="s">
        <v>952</v>
      </c>
      <c r="W26">
        <v>4392.91</v>
      </c>
      <c r="X26">
        <v>1633.085</v>
      </c>
      <c r="Y26">
        <v>2.69</v>
      </c>
      <c r="Z26">
        <v>14.475</v>
      </c>
      <c r="AA26">
        <v>167.213278</v>
      </c>
      <c r="AB26">
        <v>5.3577260000000004</v>
      </c>
      <c r="AC26">
        <v>42.306899999999999</v>
      </c>
      <c r="AD26" s="1">
        <v>737</v>
      </c>
      <c r="AE26">
        <v>2</v>
      </c>
      <c r="AF26">
        <v>344</v>
      </c>
      <c r="AG26">
        <v>90</v>
      </c>
      <c r="AH26">
        <v>26.271298000000002</v>
      </c>
      <c r="AI26">
        <v>26318.1</v>
      </c>
      <c r="AJ26">
        <v>1184.5999999999999</v>
      </c>
      <c r="AK26">
        <v>3</v>
      </c>
      <c r="AL26">
        <v>1635</v>
      </c>
      <c r="AM26" t="s">
        <v>953</v>
      </c>
      <c r="AN26" t="s">
        <v>954</v>
      </c>
      <c r="AO26">
        <v>3887.2260000000001</v>
      </c>
      <c r="AR26" t="s">
        <v>143</v>
      </c>
      <c r="AS26" t="s">
        <v>308</v>
      </c>
      <c r="AT26" t="s">
        <v>864</v>
      </c>
      <c r="AU26" t="s">
        <v>772</v>
      </c>
      <c r="AV26" t="s">
        <v>49</v>
      </c>
      <c r="AW26">
        <v>3</v>
      </c>
      <c r="BB26">
        <v>0.92869999999999997</v>
      </c>
      <c r="BC26" t="s">
        <v>71</v>
      </c>
      <c r="BF26" t="s">
        <v>143</v>
      </c>
      <c r="BG26" t="s">
        <v>308</v>
      </c>
      <c r="BH26" t="s">
        <v>952</v>
      </c>
      <c r="BI26">
        <v>2392</v>
      </c>
      <c r="BJ26">
        <v>3</v>
      </c>
      <c r="BK26" t="s">
        <v>864</v>
      </c>
      <c r="BL26" t="s">
        <v>862</v>
      </c>
      <c r="BM26">
        <v>0.92869999999999997</v>
      </c>
      <c r="BN26" t="s">
        <v>71</v>
      </c>
      <c r="BO26" t="s">
        <v>756</v>
      </c>
      <c r="BP26">
        <v>4392.91</v>
      </c>
    </row>
    <row r="27" spans="1:68" ht="16.5">
      <c r="A27" s="137" t="str">
        <f t="shared" si="18"/>
        <v>청라교통</v>
      </c>
      <c r="B27" s="138" t="str">
        <f t="shared" si="19"/>
        <v>김응수</v>
      </c>
      <c r="C27" s="139" t="str">
        <f t="shared" si="20"/>
        <v>A</v>
      </c>
      <c r="D27" s="140">
        <f t="shared" si="21"/>
        <v>0.99480000000000002</v>
      </c>
      <c r="E27" s="141">
        <f t="shared" si="22"/>
        <v>6473</v>
      </c>
      <c r="F27" s="142" t="str">
        <f t="shared" si="23"/>
        <v>112</v>
      </c>
      <c r="G27" s="143" t="str">
        <f t="shared" si="24"/>
        <v>72바1609</v>
      </c>
      <c r="H27" s="144">
        <f t="shared" si="25"/>
        <v>1</v>
      </c>
      <c r="I27" s="145">
        <f t="shared" si="26"/>
        <v>2472.7860000000001</v>
      </c>
      <c r="J27" s="146">
        <f t="shared" si="27"/>
        <v>3.6822084864270056E-2</v>
      </c>
      <c r="K27" s="146">
        <f t="shared" si="28"/>
        <v>0.36317326817681317</v>
      </c>
      <c r="L27" s="146">
        <f t="shared" si="29"/>
        <v>0.18440738503048787</v>
      </c>
      <c r="M27" s="147">
        <f t="shared" si="30"/>
        <v>11.795</v>
      </c>
      <c r="N27" s="148">
        <f t="shared" si="31"/>
        <v>0</v>
      </c>
      <c r="O27" s="148">
        <f t="shared" si="32"/>
        <v>8.6137660112925261</v>
      </c>
      <c r="P27" s="247">
        <f t="shared" si="33"/>
        <v>19</v>
      </c>
      <c r="Q27" s="248">
        <f t="shared" si="34"/>
        <v>0</v>
      </c>
      <c r="R27" s="248">
        <f t="shared" si="35"/>
        <v>213</v>
      </c>
      <c r="T27">
        <v>531</v>
      </c>
      <c r="U27">
        <v>6473</v>
      </c>
      <c r="V27" t="s">
        <v>955</v>
      </c>
      <c r="W27">
        <v>2472.7860000000001</v>
      </c>
      <c r="X27">
        <v>1183.6590000000001</v>
      </c>
      <c r="Y27">
        <v>2.089</v>
      </c>
      <c r="Z27">
        <v>11.795</v>
      </c>
      <c r="AA27">
        <v>160.92244700000001</v>
      </c>
      <c r="AB27">
        <v>5.9255000000000004</v>
      </c>
      <c r="AC27">
        <v>58.442731000000002</v>
      </c>
      <c r="AD27" s="1">
        <v>456</v>
      </c>
      <c r="AE27">
        <v>0</v>
      </c>
      <c r="AF27">
        <v>213</v>
      </c>
      <c r="AG27">
        <v>79</v>
      </c>
      <c r="AH27">
        <v>15.366320999999999</v>
      </c>
      <c r="AI27">
        <v>1449.6</v>
      </c>
      <c r="AJ27">
        <v>0</v>
      </c>
      <c r="AK27">
        <v>19</v>
      </c>
      <c r="AL27">
        <v>13289</v>
      </c>
      <c r="AM27" t="s">
        <v>956</v>
      </c>
      <c r="AN27" t="s">
        <v>957</v>
      </c>
      <c r="AO27">
        <v>2472.7860000000001</v>
      </c>
      <c r="AR27" t="s">
        <v>143</v>
      </c>
      <c r="AS27" t="s">
        <v>306</v>
      </c>
      <c r="AT27" t="s">
        <v>809</v>
      </c>
      <c r="AU27" t="s">
        <v>772</v>
      </c>
      <c r="AV27" t="s">
        <v>49</v>
      </c>
      <c r="AW27">
        <v>1</v>
      </c>
      <c r="BB27">
        <v>0.99480000000000002</v>
      </c>
      <c r="BC27" t="s">
        <v>69</v>
      </c>
      <c r="BF27" t="s">
        <v>143</v>
      </c>
      <c r="BG27" t="s">
        <v>306</v>
      </c>
      <c r="BH27" t="s">
        <v>955</v>
      </c>
      <c r="BI27">
        <v>6473</v>
      </c>
      <c r="BJ27">
        <v>1</v>
      </c>
      <c r="BK27" t="s">
        <v>809</v>
      </c>
      <c r="BL27" t="s">
        <v>755</v>
      </c>
      <c r="BM27">
        <v>0.99480000000000002</v>
      </c>
      <c r="BN27" t="s">
        <v>69</v>
      </c>
      <c r="BO27" t="s">
        <v>759</v>
      </c>
      <c r="BP27">
        <v>2472.7860000000001</v>
      </c>
    </row>
    <row r="28" spans="1:68" ht="16.5">
      <c r="A28" s="120" t="str">
        <f t="shared" si="18"/>
        <v>청라교통</v>
      </c>
      <c r="B28" s="121" t="str">
        <f t="shared" si="19"/>
        <v>김인철</v>
      </c>
      <c r="C28" s="122" t="str">
        <f t="shared" si="20"/>
        <v>A</v>
      </c>
      <c r="D28" s="123">
        <f t="shared" si="21"/>
        <v>0.96970000000000001</v>
      </c>
      <c r="E28" s="124">
        <f t="shared" si="22"/>
        <v>8958</v>
      </c>
      <c r="F28" s="125" t="str">
        <f t="shared" si="23"/>
        <v>306</v>
      </c>
      <c r="G28" s="126" t="str">
        <f t="shared" si="24"/>
        <v>70바6051</v>
      </c>
      <c r="H28" s="127">
        <f t="shared" si="25"/>
        <v>1</v>
      </c>
      <c r="I28" s="128">
        <f t="shared" si="26"/>
        <v>3855.4679999999998</v>
      </c>
      <c r="J28" s="129">
        <f t="shared" si="27"/>
        <v>5.6175517990495485E-2</v>
      </c>
      <c r="K28" s="129">
        <f t="shared" si="28"/>
        <v>0.24468969077512204</v>
      </c>
      <c r="L28" s="129">
        <f t="shared" si="29"/>
        <v>0.12890782649473423</v>
      </c>
      <c r="M28" s="130">
        <f t="shared" si="30"/>
        <v>15.215999999999999</v>
      </c>
      <c r="N28" s="131">
        <f t="shared" si="31"/>
        <v>0</v>
      </c>
      <c r="O28" s="131">
        <f t="shared" si="32"/>
        <v>5.3171236280524186</v>
      </c>
      <c r="P28" s="249">
        <f t="shared" si="33"/>
        <v>32</v>
      </c>
      <c r="Q28" s="250">
        <f t="shared" si="34"/>
        <v>0</v>
      </c>
      <c r="R28" s="250">
        <f t="shared" si="35"/>
        <v>205</v>
      </c>
      <c r="T28">
        <v>531</v>
      </c>
      <c r="U28">
        <v>8958</v>
      </c>
      <c r="V28" t="s">
        <v>958</v>
      </c>
      <c r="W28">
        <v>3855.4679999999998</v>
      </c>
      <c r="X28">
        <v>1204.9970000000001</v>
      </c>
      <c r="Y28">
        <v>3.2</v>
      </c>
      <c r="Z28">
        <v>15.215999999999999</v>
      </c>
      <c r="AA28">
        <v>130.90828999999999</v>
      </c>
      <c r="AB28">
        <v>7.3538410000000001</v>
      </c>
      <c r="AC28">
        <v>32.031908999999999</v>
      </c>
      <c r="AD28" s="1">
        <v>497</v>
      </c>
      <c r="AE28">
        <v>0</v>
      </c>
      <c r="AF28">
        <v>205</v>
      </c>
      <c r="AG28">
        <v>93</v>
      </c>
      <c r="AH28">
        <v>29.451671000000001</v>
      </c>
      <c r="AI28">
        <v>29742.7</v>
      </c>
      <c r="AJ28">
        <v>7582.9</v>
      </c>
      <c r="AK28">
        <v>32</v>
      </c>
      <c r="AL28">
        <v>13677</v>
      </c>
      <c r="AM28" t="s">
        <v>959</v>
      </c>
      <c r="AN28" t="s">
        <v>960</v>
      </c>
      <c r="AO28">
        <v>3855.4679999999998</v>
      </c>
      <c r="AR28" t="s">
        <v>143</v>
      </c>
      <c r="AS28" t="s">
        <v>307</v>
      </c>
      <c r="AT28" t="s">
        <v>822</v>
      </c>
      <c r="AU28" t="s">
        <v>772</v>
      </c>
      <c r="AV28" t="s">
        <v>49</v>
      </c>
      <c r="AW28">
        <v>1</v>
      </c>
      <c r="BB28">
        <v>0.96970000000000001</v>
      </c>
      <c r="BC28" t="s">
        <v>69</v>
      </c>
      <c r="BF28" t="s">
        <v>143</v>
      </c>
      <c r="BG28" t="s">
        <v>307</v>
      </c>
      <c r="BH28" t="s">
        <v>958</v>
      </c>
      <c r="BI28">
        <v>8958</v>
      </c>
      <c r="BJ28">
        <v>1</v>
      </c>
      <c r="BK28" t="s">
        <v>822</v>
      </c>
      <c r="BL28" t="s">
        <v>755</v>
      </c>
      <c r="BM28">
        <v>0.96970000000000001</v>
      </c>
      <c r="BN28" t="s">
        <v>69</v>
      </c>
      <c r="BO28" t="s">
        <v>759</v>
      </c>
      <c r="BP28">
        <v>3855.4679999999998</v>
      </c>
    </row>
    <row r="29" spans="1:68" ht="16.5">
      <c r="A29" s="137" t="str">
        <f t="shared" si="18"/>
        <v>청라교통</v>
      </c>
      <c r="B29" s="138" t="str">
        <f t="shared" si="19"/>
        <v>김장선</v>
      </c>
      <c r="C29" s="139" t="str">
        <f t="shared" si="20"/>
        <v>C</v>
      </c>
      <c r="D29" s="140">
        <f t="shared" si="21"/>
        <v>0.88039999999999996</v>
      </c>
      <c r="E29" s="141">
        <f t="shared" si="22"/>
        <v>7230</v>
      </c>
      <c r="F29" s="142" t="str">
        <f t="shared" si="23"/>
        <v>308</v>
      </c>
      <c r="G29" s="143" t="str">
        <f t="shared" si="24"/>
        <v>70바5066</v>
      </c>
      <c r="H29" s="144">
        <f t="shared" si="25"/>
        <v>7</v>
      </c>
      <c r="I29" s="145">
        <f t="shared" si="26"/>
        <v>5128.0510000000004</v>
      </c>
      <c r="J29" s="146">
        <f t="shared" si="27"/>
        <v>3.111592190895858E-2</v>
      </c>
      <c r="K29" s="146">
        <f t="shared" si="28"/>
        <v>0.28371550208538798</v>
      </c>
      <c r="L29" s="146">
        <f t="shared" si="29"/>
        <v>0.23244698619417004</v>
      </c>
      <c r="M29" s="147">
        <f t="shared" si="30"/>
        <v>19.419</v>
      </c>
      <c r="N29" s="148">
        <f t="shared" si="31"/>
        <v>1.9500586090114937E-2</v>
      </c>
      <c r="O29" s="148">
        <f t="shared" si="32"/>
        <v>10.93982879655448</v>
      </c>
      <c r="P29" s="247">
        <f t="shared" si="33"/>
        <v>14</v>
      </c>
      <c r="Q29" s="248">
        <f t="shared" si="34"/>
        <v>1</v>
      </c>
      <c r="R29" s="248">
        <f t="shared" si="35"/>
        <v>561</v>
      </c>
      <c r="T29">
        <v>531</v>
      </c>
      <c r="U29">
        <v>7230</v>
      </c>
      <c r="V29" t="s">
        <v>961</v>
      </c>
      <c r="W29">
        <v>5128.0510000000004</v>
      </c>
      <c r="X29">
        <v>1960.463</v>
      </c>
      <c r="Y29">
        <v>2.6160000000000001</v>
      </c>
      <c r="Z29">
        <v>19.419</v>
      </c>
      <c r="AA29">
        <v>157.831062</v>
      </c>
      <c r="AB29">
        <v>4.9110589999999998</v>
      </c>
      <c r="AC29">
        <v>44.779119000000001</v>
      </c>
      <c r="AD29" s="1">
        <v>1192</v>
      </c>
      <c r="AE29">
        <v>1</v>
      </c>
      <c r="AF29">
        <v>561</v>
      </c>
      <c r="AG29">
        <v>91</v>
      </c>
      <c r="AH29">
        <v>32.490758999999997</v>
      </c>
      <c r="AI29">
        <v>39809.800000000003</v>
      </c>
      <c r="AJ29">
        <v>19658.3</v>
      </c>
      <c r="AK29">
        <v>14</v>
      </c>
      <c r="AL29">
        <v>6527</v>
      </c>
      <c r="AM29" t="s">
        <v>962</v>
      </c>
      <c r="AN29" t="s">
        <v>963</v>
      </c>
      <c r="AO29">
        <v>1855.135</v>
      </c>
      <c r="AR29" t="s">
        <v>143</v>
      </c>
      <c r="AS29" t="s">
        <v>309</v>
      </c>
      <c r="AT29" t="s">
        <v>866</v>
      </c>
      <c r="AU29" t="s">
        <v>772</v>
      </c>
      <c r="AV29" t="s">
        <v>49</v>
      </c>
      <c r="AW29">
        <v>7</v>
      </c>
      <c r="BB29">
        <v>0.88039999999999996</v>
      </c>
      <c r="BC29" t="s">
        <v>72</v>
      </c>
      <c r="BF29" t="s">
        <v>143</v>
      </c>
      <c r="BG29" t="s">
        <v>309</v>
      </c>
      <c r="BH29" t="s">
        <v>961</v>
      </c>
      <c r="BI29">
        <v>7230</v>
      </c>
      <c r="BJ29">
        <v>7</v>
      </c>
      <c r="BK29" t="s">
        <v>866</v>
      </c>
      <c r="BL29" t="s">
        <v>871</v>
      </c>
      <c r="BM29">
        <v>0.88039999999999996</v>
      </c>
      <c r="BN29" t="s">
        <v>72</v>
      </c>
      <c r="BO29" t="s">
        <v>758</v>
      </c>
      <c r="BP29">
        <v>5128.0510000000004</v>
      </c>
    </row>
    <row r="30" spans="1:68" ht="16.5">
      <c r="A30" s="120" t="str">
        <f t="shared" si="18"/>
        <v>청라교통</v>
      </c>
      <c r="B30" s="121" t="str">
        <f t="shared" si="19"/>
        <v>김재연</v>
      </c>
      <c r="C30" s="122" t="str">
        <f t="shared" si="20"/>
        <v>B</v>
      </c>
      <c r="D30" s="123">
        <f t="shared" si="21"/>
        <v>0.91069999999999995</v>
      </c>
      <c r="E30" s="124">
        <f t="shared" si="22"/>
        <v>5245</v>
      </c>
      <c r="F30" s="125" t="str">
        <f t="shared" si="23"/>
        <v>307</v>
      </c>
      <c r="G30" s="126" t="str">
        <f t="shared" si="24"/>
        <v>72바1699</v>
      </c>
      <c r="H30" s="127">
        <f t="shared" si="25"/>
        <v>3</v>
      </c>
      <c r="I30" s="128">
        <f t="shared" si="26"/>
        <v>3696.5219999999999</v>
      </c>
      <c r="J30" s="129">
        <f t="shared" si="27"/>
        <v>8.5430980682387886E-2</v>
      </c>
      <c r="K30" s="129">
        <f t="shared" si="28"/>
        <v>0.30219962444013954</v>
      </c>
      <c r="L30" s="129">
        <f t="shared" si="29"/>
        <v>0.15392847655174244</v>
      </c>
      <c r="M30" s="130">
        <f t="shared" si="30"/>
        <v>18.079000000000001</v>
      </c>
      <c r="N30" s="131">
        <f t="shared" si="31"/>
        <v>0.18936719435187996</v>
      </c>
      <c r="O30" s="131">
        <f t="shared" si="32"/>
        <v>21.777227350466195</v>
      </c>
      <c r="P30" s="249">
        <f t="shared" si="33"/>
        <v>24</v>
      </c>
      <c r="Q30" s="250">
        <f t="shared" si="34"/>
        <v>7</v>
      </c>
      <c r="R30" s="250">
        <f t="shared" si="35"/>
        <v>805</v>
      </c>
      <c r="T30">
        <v>531</v>
      </c>
      <c r="U30">
        <v>5245</v>
      </c>
      <c r="V30" t="s">
        <v>964</v>
      </c>
      <c r="W30">
        <v>3696.5219999999999</v>
      </c>
      <c r="X30">
        <v>1464.9559999999999</v>
      </c>
      <c r="Y30">
        <v>2.5230000000000001</v>
      </c>
      <c r="Z30">
        <v>18.079000000000001</v>
      </c>
      <c r="AA30">
        <v>157.57967300000001</v>
      </c>
      <c r="AB30">
        <v>13.462186000000001</v>
      </c>
      <c r="AC30">
        <v>47.620517999999997</v>
      </c>
      <c r="AD30" s="1">
        <v>569</v>
      </c>
      <c r="AE30">
        <v>7</v>
      </c>
      <c r="AF30">
        <v>805</v>
      </c>
      <c r="AG30">
        <v>91</v>
      </c>
      <c r="AH30">
        <v>23.458113999999998</v>
      </c>
      <c r="AI30">
        <v>28958.9</v>
      </c>
      <c r="AJ30">
        <v>5495.5</v>
      </c>
      <c r="AK30">
        <v>24</v>
      </c>
      <c r="AL30">
        <v>35106</v>
      </c>
      <c r="AM30" t="s">
        <v>965</v>
      </c>
      <c r="AN30" t="s">
        <v>966</v>
      </c>
      <c r="AO30">
        <v>3215.2669999999998</v>
      </c>
      <c r="AR30" t="s">
        <v>143</v>
      </c>
      <c r="AS30" t="s">
        <v>308</v>
      </c>
      <c r="AT30" t="s">
        <v>852</v>
      </c>
      <c r="AU30" t="s">
        <v>772</v>
      </c>
      <c r="AV30" t="s">
        <v>49</v>
      </c>
      <c r="AW30">
        <v>3</v>
      </c>
      <c r="BB30">
        <v>0.91069999999999995</v>
      </c>
      <c r="BC30" t="s">
        <v>71</v>
      </c>
      <c r="BF30" t="s">
        <v>143</v>
      </c>
      <c r="BG30" t="s">
        <v>308</v>
      </c>
      <c r="BH30" t="s">
        <v>964</v>
      </c>
      <c r="BI30">
        <v>5245</v>
      </c>
      <c r="BJ30">
        <v>3</v>
      </c>
      <c r="BK30" t="s">
        <v>852</v>
      </c>
      <c r="BL30" t="s">
        <v>887</v>
      </c>
      <c r="BM30">
        <v>0.91069999999999995</v>
      </c>
      <c r="BN30" t="s">
        <v>71</v>
      </c>
      <c r="BO30" t="s">
        <v>756</v>
      </c>
      <c r="BP30">
        <v>3696.5219999999999</v>
      </c>
    </row>
    <row r="31" spans="1:68" ht="16.5">
      <c r="A31" s="137" t="str">
        <f t="shared" si="18"/>
        <v>청라교통</v>
      </c>
      <c r="B31" s="138" t="str">
        <f t="shared" si="19"/>
        <v>김창곤</v>
      </c>
      <c r="C31" s="139" t="str">
        <f t="shared" si="20"/>
        <v>D</v>
      </c>
      <c r="D31" s="140">
        <f t="shared" si="21"/>
        <v>0.82699999999999996</v>
      </c>
      <c r="E31" s="141">
        <f t="shared" si="22"/>
        <v>3028</v>
      </c>
      <c r="F31" s="142" t="str">
        <f t="shared" si="23"/>
        <v>308</v>
      </c>
      <c r="G31" s="143" t="str">
        <f t="shared" si="24"/>
        <v>75아1292</v>
      </c>
      <c r="H31" s="144">
        <f t="shared" si="25"/>
        <v>2</v>
      </c>
      <c r="I31" s="145">
        <f t="shared" si="26"/>
        <v>5048.3320000000003</v>
      </c>
      <c r="J31" s="146">
        <f t="shared" si="27"/>
        <v>2.1301408266327294E-2</v>
      </c>
      <c r="K31" s="146">
        <f t="shared" si="28"/>
        <v>0.26430637804074253</v>
      </c>
      <c r="L31" s="146">
        <f t="shared" si="29"/>
        <v>0.15727967178069904</v>
      </c>
      <c r="M31" s="147">
        <f t="shared" si="30"/>
        <v>22.14</v>
      </c>
      <c r="N31" s="148">
        <f t="shared" si="31"/>
        <v>9.9042614471472945E-2</v>
      </c>
      <c r="O31" s="148">
        <f t="shared" si="32"/>
        <v>17.035329689093349</v>
      </c>
      <c r="P31" s="247">
        <f t="shared" si="33"/>
        <v>11</v>
      </c>
      <c r="Q31" s="248">
        <f t="shared" si="34"/>
        <v>5</v>
      </c>
      <c r="R31" s="248">
        <f t="shared" si="35"/>
        <v>860</v>
      </c>
      <c r="T31">
        <v>531</v>
      </c>
      <c r="U31">
        <v>3028</v>
      </c>
      <c r="V31" t="s">
        <v>967</v>
      </c>
      <c r="W31">
        <v>5048.3320000000003</v>
      </c>
      <c r="X31">
        <v>2063.9879999999998</v>
      </c>
      <c r="Y31">
        <v>2.4460000000000002</v>
      </c>
      <c r="Z31">
        <v>22.14</v>
      </c>
      <c r="AA31">
        <v>143.15438499999999</v>
      </c>
      <c r="AB31">
        <v>3.0493899999999998</v>
      </c>
      <c r="AC31">
        <v>37.836616999999997</v>
      </c>
      <c r="AD31" s="1">
        <v>794</v>
      </c>
      <c r="AE31">
        <v>5</v>
      </c>
      <c r="AF31">
        <v>860</v>
      </c>
      <c r="AG31">
        <v>97</v>
      </c>
      <c r="AH31">
        <v>35.264947999999997</v>
      </c>
      <c r="AI31">
        <v>47540.4</v>
      </c>
      <c r="AJ31">
        <v>27281.3</v>
      </c>
      <c r="AK31">
        <v>11</v>
      </c>
      <c r="AL31">
        <v>4602</v>
      </c>
      <c r="AM31" t="s">
        <v>968</v>
      </c>
      <c r="AN31" t="s">
        <v>969</v>
      </c>
      <c r="AO31">
        <v>4790.308</v>
      </c>
      <c r="AR31" t="s">
        <v>143</v>
      </c>
      <c r="AS31" t="s">
        <v>309</v>
      </c>
      <c r="AT31" t="s">
        <v>875</v>
      </c>
      <c r="AU31" t="s">
        <v>772</v>
      </c>
      <c r="AV31" t="s">
        <v>49</v>
      </c>
      <c r="AW31">
        <v>2</v>
      </c>
      <c r="BB31">
        <v>0.82699999999999996</v>
      </c>
      <c r="BC31" t="s">
        <v>70</v>
      </c>
      <c r="BF31" t="s">
        <v>143</v>
      </c>
      <c r="BG31" t="s">
        <v>309</v>
      </c>
      <c r="BH31" t="s">
        <v>967</v>
      </c>
      <c r="BI31">
        <v>3028</v>
      </c>
      <c r="BJ31">
        <v>2</v>
      </c>
      <c r="BK31" t="s">
        <v>875</v>
      </c>
      <c r="BL31" t="s">
        <v>887</v>
      </c>
      <c r="BM31">
        <v>0.82699999999999996</v>
      </c>
      <c r="BN31" t="s">
        <v>70</v>
      </c>
      <c r="BO31" t="s">
        <v>760</v>
      </c>
      <c r="BP31">
        <v>5048.3320000000003</v>
      </c>
    </row>
    <row r="32" spans="1:68" ht="16.5">
      <c r="A32" s="120" t="str">
        <f t="shared" si="18"/>
        <v>청라교통</v>
      </c>
      <c r="B32" s="121" t="str">
        <f t="shared" si="19"/>
        <v>김천섭</v>
      </c>
      <c r="C32" s="122" t="str">
        <f t="shared" si="20"/>
        <v>S</v>
      </c>
      <c r="D32" s="123">
        <f t="shared" si="21"/>
        <v>1.0264</v>
      </c>
      <c r="E32" s="124">
        <f t="shared" si="22"/>
        <v>5300</v>
      </c>
      <c r="F32" s="125" t="str">
        <f t="shared" si="23"/>
        <v>112</v>
      </c>
      <c r="G32" s="126" t="str">
        <f t="shared" si="24"/>
        <v>70바6056</v>
      </c>
      <c r="H32" s="127">
        <f t="shared" si="25"/>
        <v>9</v>
      </c>
      <c r="I32" s="128">
        <f t="shared" si="26"/>
        <v>2487.011</v>
      </c>
      <c r="J32" s="129">
        <f t="shared" si="27"/>
        <v>2.537693102634285E-2</v>
      </c>
      <c r="K32" s="129">
        <f t="shared" si="28"/>
        <v>0.34397001949466843</v>
      </c>
      <c r="L32" s="129">
        <f t="shared" si="29"/>
        <v>0.2593474656927533</v>
      </c>
      <c r="M32" s="130">
        <f t="shared" si="30"/>
        <v>10.968999999999999</v>
      </c>
      <c r="N32" s="131">
        <f t="shared" si="31"/>
        <v>8.0417818819458378E-2</v>
      </c>
      <c r="O32" s="131">
        <f t="shared" si="32"/>
        <v>14.193745021634404</v>
      </c>
      <c r="P32" s="249">
        <f t="shared" si="33"/>
        <v>3</v>
      </c>
      <c r="Q32" s="250">
        <f t="shared" si="34"/>
        <v>2</v>
      </c>
      <c r="R32" s="250">
        <f t="shared" si="35"/>
        <v>353</v>
      </c>
      <c r="T32">
        <v>531</v>
      </c>
      <c r="U32">
        <v>5300</v>
      </c>
      <c r="V32" t="s">
        <v>970</v>
      </c>
      <c r="W32">
        <v>2487.011</v>
      </c>
      <c r="X32">
        <v>1195.3720000000001</v>
      </c>
      <c r="Y32">
        <v>2.081</v>
      </c>
      <c r="Z32">
        <v>10.968999999999999</v>
      </c>
      <c r="AA32">
        <v>158.584385</v>
      </c>
      <c r="AB32">
        <v>4.0243849999999997</v>
      </c>
      <c r="AC32">
        <v>54.548273999999999</v>
      </c>
      <c r="AD32" s="1">
        <v>645</v>
      </c>
      <c r="AE32">
        <v>2</v>
      </c>
      <c r="AF32">
        <v>353</v>
      </c>
      <c r="AG32">
        <v>88</v>
      </c>
      <c r="AH32">
        <v>15.682570999999999</v>
      </c>
      <c r="AI32">
        <v>2220.6</v>
      </c>
      <c r="AJ32">
        <v>23.4</v>
      </c>
      <c r="AK32">
        <v>3</v>
      </c>
      <c r="AL32">
        <v>2902</v>
      </c>
      <c r="AM32" t="s">
        <v>971</v>
      </c>
      <c r="AN32" t="s">
        <v>972</v>
      </c>
      <c r="AO32">
        <v>434.19900000000001</v>
      </c>
      <c r="AR32" t="s">
        <v>143</v>
      </c>
      <c r="AS32" t="s">
        <v>306</v>
      </c>
      <c r="AT32" t="s">
        <v>791</v>
      </c>
      <c r="AU32" t="s">
        <v>772</v>
      </c>
      <c r="AV32" t="s">
        <v>49</v>
      </c>
      <c r="AW32">
        <v>9</v>
      </c>
      <c r="BB32">
        <v>1.0264</v>
      </c>
      <c r="BC32" t="s">
        <v>74</v>
      </c>
      <c r="BF32" t="s">
        <v>143</v>
      </c>
      <c r="BG32" t="s">
        <v>306</v>
      </c>
      <c r="BH32" t="s">
        <v>970</v>
      </c>
      <c r="BI32">
        <v>5300</v>
      </c>
      <c r="BJ32">
        <v>9</v>
      </c>
      <c r="BK32" t="s">
        <v>791</v>
      </c>
      <c r="BL32" t="s">
        <v>781</v>
      </c>
      <c r="BM32">
        <v>1.0264</v>
      </c>
      <c r="BN32" t="s">
        <v>74</v>
      </c>
      <c r="BO32" t="s">
        <v>757</v>
      </c>
      <c r="BP32">
        <v>2487.011</v>
      </c>
    </row>
    <row r="33" spans="1:68" ht="16.5">
      <c r="A33" s="137" t="str">
        <f t="shared" si="18"/>
        <v>청라교통</v>
      </c>
      <c r="B33" s="138" t="str">
        <f t="shared" si="19"/>
        <v>김태영</v>
      </c>
      <c r="C33" s="139" t="str">
        <f t="shared" si="20"/>
        <v>S</v>
      </c>
      <c r="D33" s="140">
        <f t="shared" si="21"/>
        <v>1.0039</v>
      </c>
      <c r="E33" s="141">
        <f t="shared" si="22"/>
        <v>2210</v>
      </c>
      <c r="F33" s="142" t="str">
        <f t="shared" si="23"/>
        <v>306</v>
      </c>
      <c r="G33" s="143" t="str">
        <f t="shared" si="24"/>
        <v>72바1307</v>
      </c>
      <c r="H33" s="144">
        <f t="shared" si="25"/>
        <v>2</v>
      </c>
      <c r="I33" s="145">
        <f t="shared" si="26"/>
        <v>3979.1010000000001</v>
      </c>
      <c r="J33" s="146">
        <f t="shared" si="27"/>
        <v>4.7026344565305231E-2</v>
      </c>
      <c r="K33" s="146">
        <f t="shared" si="28"/>
        <v>0.25747656074023445</v>
      </c>
      <c r="L33" s="146">
        <f t="shared" si="29"/>
        <v>0.12490258477982841</v>
      </c>
      <c r="M33" s="147">
        <f t="shared" si="30"/>
        <v>16.204000000000001</v>
      </c>
      <c r="N33" s="148">
        <f t="shared" si="31"/>
        <v>2.5131304784673722E-2</v>
      </c>
      <c r="O33" s="148">
        <f t="shared" si="32"/>
        <v>15.707065490421076</v>
      </c>
      <c r="P33" s="247">
        <f t="shared" si="33"/>
        <v>30</v>
      </c>
      <c r="Q33" s="248">
        <f t="shared" si="34"/>
        <v>1</v>
      </c>
      <c r="R33" s="248">
        <f t="shared" si="35"/>
        <v>625</v>
      </c>
      <c r="T33">
        <v>531</v>
      </c>
      <c r="U33">
        <v>2210</v>
      </c>
      <c r="V33" t="s">
        <v>973</v>
      </c>
      <c r="W33">
        <v>3979.1010000000001</v>
      </c>
      <c r="X33">
        <v>1296.596</v>
      </c>
      <c r="Y33">
        <v>3.069</v>
      </c>
      <c r="Z33">
        <v>16.204000000000001</v>
      </c>
      <c r="AA33">
        <v>138.79245900000001</v>
      </c>
      <c r="AB33">
        <v>6.5269019999999998</v>
      </c>
      <c r="AC33">
        <v>35.735804999999999</v>
      </c>
      <c r="AD33" s="1">
        <v>497</v>
      </c>
      <c r="AE33">
        <v>1</v>
      </c>
      <c r="AF33">
        <v>625</v>
      </c>
      <c r="AG33">
        <v>98</v>
      </c>
      <c r="AH33">
        <v>28.669432</v>
      </c>
      <c r="AI33">
        <v>31359</v>
      </c>
      <c r="AJ33">
        <v>7269.6</v>
      </c>
      <c r="AK33">
        <v>30</v>
      </c>
      <c r="AL33">
        <v>23167</v>
      </c>
      <c r="AM33" t="s">
        <v>974</v>
      </c>
      <c r="AN33" t="s">
        <v>975</v>
      </c>
      <c r="AO33">
        <v>3732.17</v>
      </c>
      <c r="AR33" t="s">
        <v>143</v>
      </c>
      <c r="AS33" t="s">
        <v>307</v>
      </c>
      <c r="AT33" t="s">
        <v>839</v>
      </c>
      <c r="AU33" t="s">
        <v>772</v>
      </c>
      <c r="AV33" t="s">
        <v>49</v>
      </c>
      <c r="AW33">
        <v>2</v>
      </c>
      <c r="BB33">
        <v>1.0039</v>
      </c>
      <c r="BC33" t="s">
        <v>74</v>
      </c>
      <c r="BF33" t="s">
        <v>143</v>
      </c>
      <c r="BG33" t="s">
        <v>307</v>
      </c>
      <c r="BH33" t="s">
        <v>973</v>
      </c>
      <c r="BI33">
        <v>2210</v>
      </c>
      <c r="BJ33">
        <v>2</v>
      </c>
      <c r="BK33" t="s">
        <v>839</v>
      </c>
      <c r="BL33" t="s">
        <v>887</v>
      </c>
      <c r="BM33">
        <v>1.0039</v>
      </c>
      <c r="BN33" t="s">
        <v>74</v>
      </c>
      <c r="BO33" t="s">
        <v>757</v>
      </c>
      <c r="BP33">
        <v>3979.1010000000001</v>
      </c>
    </row>
    <row r="34" spans="1:68" ht="16.5">
      <c r="A34" s="120" t="str">
        <f t="shared" si="18"/>
        <v>청라교통</v>
      </c>
      <c r="B34" s="121" t="str">
        <f t="shared" si="19"/>
        <v>김해식</v>
      </c>
      <c r="C34" s="122" t="str">
        <f t="shared" si="20"/>
        <v>B</v>
      </c>
      <c r="D34" s="123">
        <f t="shared" si="21"/>
        <v>0.91990000000000005</v>
      </c>
      <c r="E34" s="124">
        <f t="shared" si="22"/>
        <v>3528</v>
      </c>
      <c r="F34" s="125" t="str">
        <f t="shared" si="23"/>
        <v>306</v>
      </c>
      <c r="G34" s="126" t="str">
        <f t="shared" si="24"/>
        <v>72바1381</v>
      </c>
      <c r="H34" s="127">
        <f t="shared" si="25"/>
        <v>9</v>
      </c>
      <c r="I34" s="128">
        <f t="shared" si="26"/>
        <v>3401.578</v>
      </c>
      <c r="J34" s="129">
        <f t="shared" si="27"/>
        <v>8.9536825362111466E-2</v>
      </c>
      <c r="K34" s="129">
        <f t="shared" si="28"/>
        <v>0.30411989597415534</v>
      </c>
      <c r="L34" s="129">
        <f t="shared" si="29"/>
        <v>0.10789110230604737</v>
      </c>
      <c r="M34" s="130">
        <f t="shared" si="30"/>
        <v>16.93</v>
      </c>
      <c r="N34" s="131">
        <f t="shared" si="31"/>
        <v>0</v>
      </c>
      <c r="O34" s="131">
        <f t="shared" si="32"/>
        <v>25.987938539113319</v>
      </c>
      <c r="P34" s="249">
        <f t="shared" si="33"/>
        <v>62</v>
      </c>
      <c r="Q34" s="250">
        <f t="shared" si="34"/>
        <v>0</v>
      </c>
      <c r="R34" s="250">
        <f t="shared" si="35"/>
        <v>884</v>
      </c>
      <c r="T34">
        <v>531</v>
      </c>
      <c r="U34">
        <v>3528</v>
      </c>
      <c r="V34" t="s">
        <v>976</v>
      </c>
      <c r="W34">
        <v>3401.578</v>
      </c>
      <c r="X34">
        <v>1186.6099999999999</v>
      </c>
      <c r="Y34">
        <v>2.867</v>
      </c>
      <c r="Z34">
        <v>16.93</v>
      </c>
      <c r="AA34">
        <v>136.17885100000001</v>
      </c>
      <c r="AB34">
        <v>12.193021999999999</v>
      </c>
      <c r="AC34">
        <v>41.414698000000001</v>
      </c>
      <c r="AD34" s="1">
        <v>367</v>
      </c>
      <c r="AE34">
        <v>0</v>
      </c>
      <c r="AF34">
        <v>884</v>
      </c>
      <c r="AG34">
        <v>91</v>
      </c>
      <c r="AH34">
        <v>24.978753000000001</v>
      </c>
      <c r="AI34">
        <v>28166.1</v>
      </c>
      <c r="AJ34">
        <v>2164.9</v>
      </c>
      <c r="AK34">
        <v>62</v>
      </c>
      <c r="AL34">
        <v>43810</v>
      </c>
      <c r="AM34" t="s">
        <v>977</v>
      </c>
      <c r="AN34" t="s">
        <v>978</v>
      </c>
      <c r="AO34">
        <v>988.91600000000005</v>
      </c>
      <c r="AR34" t="s">
        <v>143</v>
      </c>
      <c r="AS34" t="s">
        <v>307</v>
      </c>
      <c r="AT34" t="s">
        <v>841</v>
      </c>
      <c r="AU34" t="s">
        <v>772</v>
      </c>
      <c r="AV34" t="s">
        <v>49</v>
      </c>
      <c r="AW34">
        <v>9</v>
      </c>
      <c r="BB34">
        <v>0.91990000000000005</v>
      </c>
      <c r="BC34" t="s">
        <v>71</v>
      </c>
      <c r="BF34" t="s">
        <v>143</v>
      </c>
      <c r="BG34" t="s">
        <v>307</v>
      </c>
      <c r="BH34" t="s">
        <v>976</v>
      </c>
      <c r="BI34">
        <v>3528</v>
      </c>
      <c r="BJ34">
        <v>9</v>
      </c>
      <c r="BK34" t="s">
        <v>841</v>
      </c>
      <c r="BL34" t="s">
        <v>839</v>
      </c>
      <c r="BM34">
        <v>0.91990000000000005</v>
      </c>
      <c r="BN34" t="s">
        <v>71</v>
      </c>
      <c r="BO34" t="s">
        <v>756</v>
      </c>
      <c r="BP34">
        <v>3401.578</v>
      </c>
    </row>
    <row r="35" spans="1:68" ht="16.5">
      <c r="A35" s="137" t="str">
        <f t="shared" si="18"/>
        <v>청라교통</v>
      </c>
      <c r="B35" s="138" t="str">
        <f t="shared" si="19"/>
        <v>김형만</v>
      </c>
      <c r="C35" s="139" t="str">
        <f t="shared" si="20"/>
        <v>C</v>
      </c>
      <c r="D35" s="140">
        <f t="shared" si="21"/>
        <v>0.875</v>
      </c>
      <c r="E35" s="141">
        <f t="shared" si="22"/>
        <v>9499</v>
      </c>
      <c r="F35" s="142" t="str">
        <f t="shared" si="23"/>
        <v>306</v>
      </c>
      <c r="G35" s="143" t="str">
        <f t="shared" si="24"/>
        <v>70바6089</v>
      </c>
      <c r="H35" s="144">
        <f t="shared" si="25"/>
        <v>2</v>
      </c>
      <c r="I35" s="145">
        <f t="shared" si="26"/>
        <v>4022.6019999999999</v>
      </c>
      <c r="J35" s="146">
        <f t="shared" si="27"/>
        <v>5.467764148111029E-2</v>
      </c>
      <c r="K35" s="146">
        <f t="shared" si="28"/>
        <v>0.33600085285052644</v>
      </c>
      <c r="L35" s="146">
        <f t="shared" si="29"/>
        <v>0.34032698238602777</v>
      </c>
      <c r="M35" s="147">
        <f t="shared" si="30"/>
        <v>20.606999999999999</v>
      </c>
      <c r="N35" s="148">
        <f t="shared" si="31"/>
        <v>9.9438124875391609E-2</v>
      </c>
      <c r="O35" s="148">
        <f t="shared" si="32"/>
        <v>25.853912467601816</v>
      </c>
      <c r="P35" s="247">
        <f t="shared" si="33"/>
        <v>70</v>
      </c>
      <c r="Q35" s="248">
        <f t="shared" si="34"/>
        <v>4</v>
      </c>
      <c r="R35" s="248">
        <f t="shared" si="35"/>
        <v>1040</v>
      </c>
      <c r="T35">
        <v>531</v>
      </c>
      <c r="U35">
        <v>9499</v>
      </c>
      <c r="V35" t="s">
        <v>979</v>
      </c>
      <c r="W35">
        <v>4022.6019999999999</v>
      </c>
      <c r="X35">
        <v>1477.694</v>
      </c>
      <c r="Y35">
        <v>2.722</v>
      </c>
      <c r="Z35">
        <v>20.606999999999999</v>
      </c>
      <c r="AA35">
        <v>153.00219200000001</v>
      </c>
      <c r="AB35">
        <v>8.3657990000000009</v>
      </c>
      <c r="AC35">
        <v>51.408867000000001</v>
      </c>
      <c r="AD35" s="1">
        <v>1369</v>
      </c>
      <c r="AE35">
        <v>4</v>
      </c>
      <c r="AF35">
        <v>1040</v>
      </c>
      <c r="AG35">
        <v>91</v>
      </c>
      <c r="AH35">
        <v>26.291139000000001</v>
      </c>
      <c r="AI35">
        <v>46562.2</v>
      </c>
      <c r="AJ35">
        <v>20119.099999999999</v>
      </c>
      <c r="AK35">
        <v>70</v>
      </c>
      <c r="AL35">
        <v>53220</v>
      </c>
      <c r="AM35" t="s">
        <v>980</v>
      </c>
      <c r="AN35" t="s">
        <v>981</v>
      </c>
      <c r="AO35">
        <v>3776.779</v>
      </c>
      <c r="AR35" t="s">
        <v>143</v>
      </c>
      <c r="AS35" t="s">
        <v>307</v>
      </c>
      <c r="AT35" t="s">
        <v>830</v>
      </c>
      <c r="AU35" t="s">
        <v>772</v>
      </c>
      <c r="AV35" t="s">
        <v>49</v>
      </c>
      <c r="AW35">
        <v>2</v>
      </c>
      <c r="BB35">
        <v>0.875</v>
      </c>
      <c r="BC35" t="s">
        <v>72</v>
      </c>
      <c r="BF35" t="s">
        <v>143</v>
      </c>
      <c r="BG35" t="s">
        <v>307</v>
      </c>
      <c r="BH35" t="s">
        <v>979</v>
      </c>
      <c r="BI35">
        <v>9499</v>
      </c>
      <c r="BJ35">
        <v>2</v>
      </c>
      <c r="BK35" t="s">
        <v>830</v>
      </c>
      <c r="BL35" t="s">
        <v>818</v>
      </c>
      <c r="BM35">
        <v>0.875</v>
      </c>
      <c r="BN35" t="s">
        <v>72</v>
      </c>
      <c r="BO35" t="s">
        <v>758</v>
      </c>
      <c r="BP35">
        <v>4022.6019999999999</v>
      </c>
    </row>
    <row r="36" spans="1:68" ht="16.5">
      <c r="A36" s="120" t="str">
        <f t="shared" si="18"/>
        <v>청라교통</v>
      </c>
      <c r="B36" s="121" t="str">
        <f t="shared" si="19"/>
        <v>김형배</v>
      </c>
      <c r="C36" s="122" t="str">
        <f t="shared" si="20"/>
        <v>A</v>
      </c>
      <c r="D36" s="123">
        <f t="shared" si="21"/>
        <v>0.97560000000000002</v>
      </c>
      <c r="E36" s="124">
        <f t="shared" si="22"/>
        <v>8595</v>
      </c>
      <c r="F36" s="125" t="str">
        <f t="shared" si="23"/>
        <v>112</v>
      </c>
      <c r="G36" s="126" t="str">
        <f t="shared" si="24"/>
        <v>70바6032</v>
      </c>
      <c r="H36" s="127">
        <f t="shared" si="25"/>
        <v>13</v>
      </c>
      <c r="I36" s="128">
        <f t="shared" si="26"/>
        <v>2506.04</v>
      </c>
      <c r="J36" s="129">
        <f t="shared" si="27"/>
        <v>2.3830730379672427E-2</v>
      </c>
      <c r="K36" s="129">
        <f t="shared" si="28"/>
        <v>0.38547874232213647</v>
      </c>
      <c r="L36" s="129">
        <f t="shared" si="29"/>
        <v>0.16679701840353706</v>
      </c>
      <c r="M36" s="130">
        <f t="shared" si="30"/>
        <v>12.991</v>
      </c>
      <c r="N36" s="131">
        <f t="shared" si="31"/>
        <v>0.23942155751703884</v>
      </c>
      <c r="O36" s="131">
        <f t="shared" si="32"/>
        <v>28.73058690204466</v>
      </c>
      <c r="P36" s="249">
        <f t="shared" si="33"/>
        <v>13</v>
      </c>
      <c r="Q36" s="250">
        <f t="shared" si="34"/>
        <v>6</v>
      </c>
      <c r="R36" s="250">
        <f t="shared" si="35"/>
        <v>720</v>
      </c>
      <c r="T36">
        <v>531</v>
      </c>
      <c r="U36">
        <v>8595</v>
      </c>
      <c r="V36" t="s">
        <v>982</v>
      </c>
      <c r="W36">
        <v>2506.04</v>
      </c>
      <c r="X36">
        <v>1282.557</v>
      </c>
      <c r="Y36">
        <v>1.954</v>
      </c>
      <c r="Z36">
        <v>12.991</v>
      </c>
      <c r="AA36">
        <v>161.833269</v>
      </c>
      <c r="AB36">
        <v>3.8566050000000001</v>
      </c>
      <c r="AC36">
        <v>62.383285000000001</v>
      </c>
      <c r="AD36" s="1">
        <v>418</v>
      </c>
      <c r="AE36">
        <v>6</v>
      </c>
      <c r="AF36">
        <v>720</v>
      </c>
      <c r="AG36">
        <v>80</v>
      </c>
      <c r="AH36">
        <v>15.48532</v>
      </c>
      <c r="AI36">
        <v>1054.0999999999999</v>
      </c>
      <c r="AJ36">
        <v>0</v>
      </c>
      <c r="AK36">
        <v>13</v>
      </c>
      <c r="AL36">
        <v>10030</v>
      </c>
      <c r="AM36" t="s">
        <v>983</v>
      </c>
      <c r="AN36" t="s">
        <v>984</v>
      </c>
      <c r="AO36">
        <v>436.83600000000001</v>
      </c>
      <c r="AR36" t="s">
        <v>143</v>
      </c>
      <c r="AS36" t="s">
        <v>306</v>
      </c>
      <c r="AT36" t="s">
        <v>789</v>
      </c>
      <c r="AU36" t="s">
        <v>772</v>
      </c>
      <c r="AV36" t="s">
        <v>49</v>
      </c>
      <c r="AW36">
        <v>13</v>
      </c>
      <c r="BB36">
        <v>0.97560000000000002</v>
      </c>
      <c r="BC36" t="s">
        <v>69</v>
      </c>
      <c r="BF36" t="s">
        <v>143</v>
      </c>
      <c r="BG36" t="s">
        <v>306</v>
      </c>
      <c r="BH36" t="s">
        <v>982</v>
      </c>
      <c r="BI36">
        <v>8595</v>
      </c>
      <c r="BJ36">
        <v>13</v>
      </c>
      <c r="BK36" t="s">
        <v>789</v>
      </c>
      <c r="BL36" t="s">
        <v>791</v>
      </c>
      <c r="BM36">
        <v>0.97560000000000002</v>
      </c>
      <c r="BN36" t="s">
        <v>69</v>
      </c>
      <c r="BO36" t="s">
        <v>759</v>
      </c>
      <c r="BP36">
        <v>2506.04</v>
      </c>
    </row>
    <row r="37" spans="1:68" ht="16.5">
      <c r="A37" s="137" t="str">
        <f t="shared" si="18"/>
        <v>청라교통</v>
      </c>
      <c r="B37" s="138" t="str">
        <f t="shared" si="19"/>
        <v>김형철</v>
      </c>
      <c r="C37" s="139" t="str">
        <f t="shared" si="20"/>
        <v>C</v>
      </c>
      <c r="D37" s="140">
        <f t="shared" si="21"/>
        <v>0.89570000000000005</v>
      </c>
      <c r="E37" s="141">
        <f t="shared" si="22"/>
        <v>4177</v>
      </c>
      <c r="F37" s="142" t="str">
        <f t="shared" si="23"/>
        <v>306</v>
      </c>
      <c r="G37" s="143" t="str">
        <f t="shared" si="24"/>
        <v>70바6090</v>
      </c>
      <c r="H37" s="144">
        <f t="shared" si="25"/>
        <v>2</v>
      </c>
      <c r="I37" s="145">
        <f t="shared" si="26"/>
        <v>4092.3240000000001</v>
      </c>
      <c r="J37" s="146">
        <f t="shared" si="27"/>
        <v>3.0099736440985063E-2</v>
      </c>
      <c r="K37" s="146">
        <f t="shared" si="28"/>
        <v>0.33184715100292694</v>
      </c>
      <c r="L37" s="146">
        <f t="shared" si="29"/>
        <v>0.15248059537807857</v>
      </c>
      <c r="M37" s="147">
        <f t="shared" si="30"/>
        <v>17.863</v>
      </c>
      <c r="N37" s="148">
        <f t="shared" si="31"/>
        <v>4.8871985698102104E-2</v>
      </c>
      <c r="O37" s="148">
        <f t="shared" si="32"/>
        <v>9.2612412897903482</v>
      </c>
      <c r="P37" s="247">
        <f t="shared" si="33"/>
        <v>56</v>
      </c>
      <c r="Q37" s="248">
        <f t="shared" si="34"/>
        <v>2</v>
      </c>
      <c r="R37" s="248">
        <f t="shared" si="35"/>
        <v>379</v>
      </c>
      <c r="T37">
        <v>531</v>
      </c>
      <c r="U37">
        <v>4177</v>
      </c>
      <c r="V37" t="s">
        <v>985</v>
      </c>
      <c r="W37">
        <v>4092.3240000000001</v>
      </c>
      <c r="X37">
        <v>1430.433</v>
      </c>
      <c r="Y37">
        <v>2.8610000000000002</v>
      </c>
      <c r="Z37">
        <v>17.863</v>
      </c>
      <c r="AA37">
        <v>146.668859</v>
      </c>
      <c r="AB37">
        <v>4.4146939999999999</v>
      </c>
      <c r="AC37">
        <v>48.671643000000003</v>
      </c>
      <c r="AD37" s="1">
        <v>624</v>
      </c>
      <c r="AE37">
        <v>2</v>
      </c>
      <c r="AF37">
        <v>379</v>
      </c>
      <c r="AG37">
        <v>91</v>
      </c>
      <c r="AH37">
        <v>27.901792</v>
      </c>
      <c r="AI37">
        <v>40806</v>
      </c>
      <c r="AJ37">
        <v>19834.2</v>
      </c>
      <c r="AK37">
        <v>56</v>
      </c>
      <c r="AL37">
        <v>52217</v>
      </c>
      <c r="AM37" t="s">
        <v>986</v>
      </c>
      <c r="AN37" t="s">
        <v>987</v>
      </c>
      <c r="AO37">
        <v>3888.9209999999998</v>
      </c>
      <c r="AR37" t="s">
        <v>143</v>
      </c>
      <c r="AS37" t="s">
        <v>307</v>
      </c>
      <c r="AT37" t="s">
        <v>832</v>
      </c>
      <c r="AU37" t="s">
        <v>772</v>
      </c>
      <c r="AV37" t="s">
        <v>49</v>
      </c>
      <c r="AW37">
        <v>2</v>
      </c>
      <c r="BB37">
        <v>0.89570000000000005</v>
      </c>
      <c r="BC37" t="s">
        <v>72</v>
      </c>
      <c r="BF37" t="s">
        <v>143</v>
      </c>
      <c r="BG37" t="s">
        <v>307</v>
      </c>
      <c r="BH37" t="s">
        <v>985</v>
      </c>
      <c r="BI37">
        <v>4177</v>
      </c>
      <c r="BJ37">
        <v>2</v>
      </c>
      <c r="BK37" t="s">
        <v>832</v>
      </c>
      <c r="BL37" t="s">
        <v>820</v>
      </c>
      <c r="BM37">
        <v>0.89570000000000005</v>
      </c>
      <c r="BN37" t="s">
        <v>72</v>
      </c>
      <c r="BO37" t="s">
        <v>758</v>
      </c>
      <c r="BP37">
        <v>4092.3240000000001</v>
      </c>
    </row>
    <row r="38" spans="1:68" ht="16.5">
      <c r="A38" s="120" t="str">
        <f t="shared" si="18"/>
        <v>청라교통</v>
      </c>
      <c r="B38" s="121" t="str">
        <f t="shared" si="19"/>
        <v>김훈구</v>
      </c>
      <c r="C38" s="122" t="str">
        <f t="shared" si="20"/>
        <v>S</v>
      </c>
      <c r="D38" s="123">
        <f t="shared" si="21"/>
        <v>1.095</v>
      </c>
      <c r="E38" s="124">
        <f t="shared" si="22"/>
        <v>6807</v>
      </c>
      <c r="F38" s="125" t="str">
        <f t="shared" si="23"/>
        <v>112</v>
      </c>
      <c r="G38" s="126" t="str">
        <f t="shared" si="24"/>
        <v>70바6091</v>
      </c>
      <c r="H38" s="127">
        <f t="shared" si="25"/>
        <v>1</v>
      </c>
      <c r="I38" s="128">
        <f t="shared" si="26"/>
        <v>2277.2730000000001</v>
      </c>
      <c r="J38" s="129">
        <f t="shared" si="27"/>
        <v>2.7097172487676961E-2</v>
      </c>
      <c r="K38" s="129">
        <f t="shared" si="28"/>
        <v>0.36622194715091505</v>
      </c>
      <c r="L38" s="129">
        <f t="shared" si="29"/>
        <v>0.15149698784467211</v>
      </c>
      <c r="M38" s="130">
        <f t="shared" si="30"/>
        <v>10.41</v>
      </c>
      <c r="N38" s="131">
        <f t="shared" si="31"/>
        <v>0.30738519272832021</v>
      </c>
      <c r="O38" s="131">
        <f t="shared" si="32"/>
        <v>17.433131644734733</v>
      </c>
      <c r="P38" s="249">
        <f t="shared" si="33"/>
        <v>7</v>
      </c>
      <c r="Q38" s="250">
        <f t="shared" si="34"/>
        <v>7</v>
      </c>
      <c r="R38" s="250">
        <f t="shared" si="35"/>
        <v>397</v>
      </c>
      <c r="T38">
        <v>531</v>
      </c>
      <c r="U38">
        <v>6807</v>
      </c>
      <c r="V38" t="s">
        <v>988</v>
      </c>
      <c r="W38">
        <v>2277.2730000000001</v>
      </c>
      <c r="X38">
        <v>1039.9949999999999</v>
      </c>
      <c r="Y38">
        <v>2.19</v>
      </c>
      <c r="Z38">
        <v>10.41</v>
      </c>
      <c r="AA38">
        <v>147.95355499999999</v>
      </c>
      <c r="AB38">
        <v>4.0091229999999998</v>
      </c>
      <c r="AC38">
        <v>54.183838999999999</v>
      </c>
      <c r="AD38" s="1">
        <v>345</v>
      </c>
      <c r="AE38">
        <v>7</v>
      </c>
      <c r="AF38">
        <v>397</v>
      </c>
      <c r="AG38">
        <v>78</v>
      </c>
      <c r="AH38">
        <v>15.391809</v>
      </c>
      <c r="AI38">
        <v>650.70000000000005</v>
      </c>
      <c r="AJ38">
        <v>0</v>
      </c>
      <c r="AK38">
        <v>7</v>
      </c>
      <c r="AL38">
        <v>19765</v>
      </c>
      <c r="AM38" t="s">
        <v>989</v>
      </c>
      <c r="AN38" t="s">
        <v>990</v>
      </c>
      <c r="AO38">
        <v>2277.2730000000001</v>
      </c>
      <c r="AR38" t="s">
        <v>143</v>
      </c>
      <c r="AS38" t="s">
        <v>306</v>
      </c>
      <c r="AT38" t="s">
        <v>803</v>
      </c>
      <c r="AU38" t="s">
        <v>772</v>
      </c>
      <c r="AV38" t="s">
        <v>49</v>
      </c>
      <c r="AW38">
        <v>1</v>
      </c>
      <c r="BB38">
        <v>1.095</v>
      </c>
      <c r="BC38" t="s">
        <v>74</v>
      </c>
      <c r="BF38" t="s">
        <v>143</v>
      </c>
      <c r="BG38" t="s">
        <v>306</v>
      </c>
      <c r="BH38" t="s">
        <v>988</v>
      </c>
      <c r="BI38">
        <v>6807</v>
      </c>
      <c r="BJ38">
        <v>1</v>
      </c>
      <c r="BK38" t="s">
        <v>803</v>
      </c>
      <c r="BL38" t="s">
        <v>755</v>
      </c>
      <c r="BM38">
        <v>1.095</v>
      </c>
      <c r="BN38" t="s">
        <v>74</v>
      </c>
      <c r="BO38" t="s">
        <v>757</v>
      </c>
      <c r="BP38">
        <v>2277.2730000000001</v>
      </c>
    </row>
    <row r="39" spans="1:68" ht="16.5">
      <c r="A39" s="137" t="str">
        <f t="shared" si="18"/>
        <v>청라교통</v>
      </c>
      <c r="B39" s="138" t="str">
        <f t="shared" si="19"/>
        <v>김희태</v>
      </c>
      <c r="C39" s="139" t="str">
        <f t="shared" si="20"/>
        <v>S</v>
      </c>
      <c r="D39" s="140">
        <f t="shared" si="21"/>
        <v>1.0163</v>
      </c>
      <c r="E39" s="141">
        <f t="shared" si="22"/>
        <v>7977</v>
      </c>
      <c r="F39" s="142" t="str">
        <f t="shared" si="23"/>
        <v>112</v>
      </c>
      <c r="G39" s="143" t="str">
        <f t="shared" si="24"/>
        <v>70바5927</v>
      </c>
      <c r="H39" s="144">
        <f t="shared" si="25"/>
        <v>11</v>
      </c>
      <c r="I39" s="145">
        <f t="shared" si="26"/>
        <v>2500.0889999999999</v>
      </c>
      <c r="J39" s="146">
        <f t="shared" si="27"/>
        <v>3.3746776698746511E-2</v>
      </c>
      <c r="K39" s="146">
        <f t="shared" si="28"/>
        <v>0.38386186574297759</v>
      </c>
      <c r="L39" s="146">
        <f t="shared" si="29"/>
        <v>0.10879612685788387</v>
      </c>
      <c r="M39" s="147">
        <f t="shared" si="30"/>
        <v>10.840999999999999</v>
      </c>
      <c r="N39" s="148">
        <f t="shared" si="31"/>
        <v>3.9998576050692597E-2</v>
      </c>
      <c r="O39" s="148">
        <f t="shared" si="32"/>
        <v>8.4396995466961382</v>
      </c>
      <c r="P39" s="247">
        <f t="shared" si="33"/>
        <v>31</v>
      </c>
      <c r="Q39" s="248">
        <f t="shared" si="34"/>
        <v>1</v>
      </c>
      <c r="R39" s="248">
        <f t="shared" si="35"/>
        <v>211</v>
      </c>
      <c r="T39">
        <v>531</v>
      </c>
      <c r="U39">
        <v>7977</v>
      </c>
      <c r="V39" t="s">
        <v>991</v>
      </c>
      <c r="W39">
        <v>2500.0889999999999</v>
      </c>
      <c r="X39">
        <v>1235.895</v>
      </c>
      <c r="Y39">
        <v>2.0230000000000001</v>
      </c>
      <c r="Z39">
        <v>10.840999999999999</v>
      </c>
      <c r="AA39">
        <v>179.39022900000001</v>
      </c>
      <c r="AB39">
        <v>6.0538420000000004</v>
      </c>
      <c r="AC39">
        <v>68.861068000000003</v>
      </c>
      <c r="AD39" s="1">
        <v>272</v>
      </c>
      <c r="AE39">
        <v>1</v>
      </c>
      <c r="AF39">
        <v>211</v>
      </c>
      <c r="AG39">
        <v>74</v>
      </c>
      <c r="AH39">
        <v>13.936595000000001</v>
      </c>
      <c r="AI39">
        <v>887.8</v>
      </c>
      <c r="AJ39">
        <v>0</v>
      </c>
      <c r="AK39">
        <v>31</v>
      </c>
      <c r="AL39">
        <v>47806</v>
      </c>
      <c r="AM39" t="s">
        <v>992</v>
      </c>
      <c r="AN39" t="s">
        <v>993</v>
      </c>
      <c r="AO39">
        <v>628.79</v>
      </c>
      <c r="AR39" t="s">
        <v>143</v>
      </c>
      <c r="AS39" t="s">
        <v>306</v>
      </c>
      <c r="AT39" t="s">
        <v>774</v>
      </c>
      <c r="AU39" t="s">
        <v>772</v>
      </c>
      <c r="AV39" t="s">
        <v>49</v>
      </c>
      <c r="AW39">
        <v>11</v>
      </c>
      <c r="BB39">
        <v>1.0163</v>
      </c>
      <c r="BC39" t="s">
        <v>74</v>
      </c>
      <c r="BF39" t="s">
        <v>143</v>
      </c>
      <c r="BG39" t="s">
        <v>306</v>
      </c>
      <c r="BH39" t="s">
        <v>991</v>
      </c>
      <c r="BI39">
        <v>7977</v>
      </c>
      <c r="BJ39">
        <v>11</v>
      </c>
      <c r="BK39" t="s">
        <v>774</v>
      </c>
      <c r="BL39" t="s">
        <v>787</v>
      </c>
      <c r="BM39">
        <v>1.0163</v>
      </c>
      <c r="BN39" t="s">
        <v>74</v>
      </c>
      <c r="BO39" t="s">
        <v>757</v>
      </c>
      <c r="BP39">
        <v>2500.0889999999999</v>
      </c>
    </row>
    <row r="40" spans="1:68" ht="16.5">
      <c r="A40" s="120" t="str">
        <f t="shared" si="18"/>
        <v>청라교통</v>
      </c>
      <c r="B40" s="121" t="str">
        <f t="shared" si="19"/>
        <v>나철근</v>
      </c>
      <c r="C40" s="122" t="str">
        <f t="shared" si="20"/>
        <v>B</v>
      </c>
      <c r="D40" s="123">
        <f t="shared" si="21"/>
        <v>0.92290000000000005</v>
      </c>
      <c r="E40" s="124">
        <f t="shared" si="22"/>
        <v>2391</v>
      </c>
      <c r="F40" s="125" t="str">
        <f t="shared" si="23"/>
        <v>112</v>
      </c>
      <c r="G40" s="126" t="str">
        <f t="shared" si="24"/>
        <v>70바5996</v>
      </c>
      <c r="H40" s="127">
        <f t="shared" si="25"/>
        <v>3</v>
      </c>
      <c r="I40" s="128">
        <f t="shared" si="26"/>
        <v>2398.0770000000002</v>
      </c>
      <c r="J40" s="129">
        <f t="shared" si="27"/>
        <v>5.7137419702965452E-2</v>
      </c>
      <c r="K40" s="129">
        <f t="shared" si="28"/>
        <v>0.38622760869702072</v>
      </c>
      <c r="L40" s="129">
        <f t="shared" si="29"/>
        <v>0.15637529570568418</v>
      </c>
      <c r="M40" s="130">
        <f t="shared" si="30"/>
        <v>12.452999999999999</v>
      </c>
      <c r="N40" s="131">
        <f t="shared" si="31"/>
        <v>0</v>
      </c>
      <c r="O40" s="131">
        <f t="shared" si="32"/>
        <v>10.383319634857429</v>
      </c>
      <c r="P40" s="249">
        <f t="shared" si="33"/>
        <v>12</v>
      </c>
      <c r="Q40" s="250">
        <f t="shared" si="34"/>
        <v>0</v>
      </c>
      <c r="R40" s="250">
        <f t="shared" si="35"/>
        <v>249</v>
      </c>
      <c r="T40">
        <v>531</v>
      </c>
      <c r="U40">
        <v>2391</v>
      </c>
      <c r="V40" t="s">
        <v>994</v>
      </c>
      <c r="W40">
        <v>2398.0770000000002</v>
      </c>
      <c r="X40">
        <v>1337.299</v>
      </c>
      <c r="Y40">
        <v>1.7929999999999999</v>
      </c>
      <c r="Z40">
        <v>12.452999999999999</v>
      </c>
      <c r="AA40">
        <v>170.29022399999999</v>
      </c>
      <c r="AB40">
        <v>9.7299439999999997</v>
      </c>
      <c r="AC40">
        <v>65.770786000000001</v>
      </c>
      <c r="AD40" s="1">
        <v>375</v>
      </c>
      <c r="AE40">
        <v>0</v>
      </c>
      <c r="AF40">
        <v>249</v>
      </c>
      <c r="AG40">
        <v>86</v>
      </c>
      <c r="AH40">
        <v>14.082293999999999</v>
      </c>
      <c r="AI40">
        <v>1938.1</v>
      </c>
      <c r="AJ40">
        <v>203.2</v>
      </c>
      <c r="AK40">
        <v>12</v>
      </c>
      <c r="AL40">
        <v>44133</v>
      </c>
      <c r="AM40" t="s">
        <v>995</v>
      </c>
      <c r="AN40" t="s">
        <v>996</v>
      </c>
      <c r="AO40">
        <v>2157.6390000000001</v>
      </c>
      <c r="AR40" t="s">
        <v>143</v>
      </c>
      <c r="AS40" t="s">
        <v>306</v>
      </c>
      <c r="AT40" t="s">
        <v>779</v>
      </c>
      <c r="AU40" t="s">
        <v>772</v>
      </c>
      <c r="AV40" t="s">
        <v>49</v>
      </c>
      <c r="AW40">
        <v>3</v>
      </c>
      <c r="BB40">
        <v>0.92290000000000005</v>
      </c>
      <c r="BC40" t="s">
        <v>71</v>
      </c>
      <c r="BF40" t="s">
        <v>143</v>
      </c>
      <c r="BG40" t="s">
        <v>306</v>
      </c>
      <c r="BH40" t="s">
        <v>994</v>
      </c>
      <c r="BI40">
        <v>2391</v>
      </c>
      <c r="BJ40">
        <v>3</v>
      </c>
      <c r="BK40" t="s">
        <v>779</v>
      </c>
      <c r="BL40" t="s">
        <v>785</v>
      </c>
      <c r="BM40">
        <v>0.92290000000000005</v>
      </c>
      <c r="BN40" t="s">
        <v>71</v>
      </c>
      <c r="BO40" t="s">
        <v>756</v>
      </c>
      <c r="BP40">
        <v>2398.0770000000002</v>
      </c>
    </row>
    <row r="41" spans="1:68" ht="16.5">
      <c r="A41" s="137" t="str">
        <f t="shared" si="18"/>
        <v>청라교통</v>
      </c>
      <c r="B41" s="138" t="str">
        <f t="shared" si="19"/>
        <v>노종귀</v>
      </c>
      <c r="C41" s="139" t="str">
        <f t="shared" si="20"/>
        <v>C</v>
      </c>
      <c r="D41" s="140">
        <f t="shared" si="21"/>
        <v>0.89600000000000002</v>
      </c>
      <c r="E41" s="141">
        <f t="shared" si="22"/>
        <v>1727</v>
      </c>
      <c r="F41" s="142" t="str">
        <f t="shared" si="23"/>
        <v>306</v>
      </c>
      <c r="G41" s="143" t="str">
        <f t="shared" si="24"/>
        <v>70바6050</v>
      </c>
      <c r="H41" s="144">
        <f t="shared" si="25"/>
        <v>3</v>
      </c>
      <c r="I41" s="145">
        <f t="shared" si="26"/>
        <v>4174.3860000000004</v>
      </c>
      <c r="J41" s="146">
        <f t="shared" si="27"/>
        <v>2.6913783522515368E-2</v>
      </c>
      <c r="K41" s="146">
        <f t="shared" si="28"/>
        <v>0.25968805411772844</v>
      </c>
      <c r="L41" s="146">
        <f t="shared" si="29"/>
        <v>0.14804572456883477</v>
      </c>
      <c r="M41" s="147">
        <f t="shared" si="30"/>
        <v>20.091000000000001</v>
      </c>
      <c r="N41" s="148">
        <f t="shared" si="31"/>
        <v>0</v>
      </c>
      <c r="O41" s="148">
        <f t="shared" si="32"/>
        <v>41.53904310717791</v>
      </c>
      <c r="P41" s="247">
        <f t="shared" si="33"/>
        <v>23</v>
      </c>
      <c r="Q41" s="248">
        <f t="shared" si="34"/>
        <v>0</v>
      </c>
      <c r="R41" s="248">
        <f t="shared" si="35"/>
        <v>1734</v>
      </c>
      <c r="T41">
        <v>531</v>
      </c>
      <c r="U41">
        <v>1727</v>
      </c>
      <c r="V41" t="s">
        <v>997</v>
      </c>
      <c r="W41">
        <v>4174.3860000000004</v>
      </c>
      <c r="X41">
        <v>1495.268</v>
      </c>
      <c r="Y41">
        <v>2.7919999999999998</v>
      </c>
      <c r="Z41">
        <v>20.091000000000001</v>
      </c>
      <c r="AA41">
        <v>134.84217100000001</v>
      </c>
      <c r="AB41">
        <v>3.6291129999999998</v>
      </c>
      <c r="AC41">
        <v>35.016900999999997</v>
      </c>
      <c r="AD41" s="1">
        <v>618</v>
      </c>
      <c r="AE41">
        <v>0</v>
      </c>
      <c r="AF41">
        <v>1734</v>
      </c>
      <c r="AG41">
        <v>92</v>
      </c>
      <c r="AH41">
        <v>30.95757</v>
      </c>
      <c r="AI41">
        <v>25719</v>
      </c>
      <c r="AJ41">
        <v>12626.4</v>
      </c>
      <c r="AK41">
        <v>23</v>
      </c>
      <c r="AL41">
        <v>11748</v>
      </c>
      <c r="AM41" t="s">
        <v>998</v>
      </c>
      <c r="AN41" t="s">
        <v>999</v>
      </c>
      <c r="AO41">
        <v>3685.44</v>
      </c>
      <c r="AR41" t="s">
        <v>143</v>
      </c>
      <c r="AS41" t="s">
        <v>307</v>
      </c>
      <c r="AT41" t="s">
        <v>820</v>
      </c>
      <c r="AU41" t="s">
        <v>772</v>
      </c>
      <c r="AV41" t="s">
        <v>49</v>
      </c>
      <c r="AW41">
        <v>3</v>
      </c>
      <c r="BB41">
        <v>0.89600000000000002</v>
      </c>
      <c r="BC41" t="s">
        <v>72</v>
      </c>
      <c r="BF41" t="s">
        <v>143</v>
      </c>
      <c r="BG41" t="s">
        <v>307</v>
      </c>
      <c r="BH41" t="s">
        <v>997</v>
      </c>
      <c r="BI41">
        <v>1727</v>
      </c>
      <c r="BJ41">
        <v>3</v>
      </c>
      <c r="BK41" t="s">
        <v>820</v>
      </c>
      <c r="BL41" t="s">
        <v>824</v>
      </c>
      <c r="BM41">
        <v>0.89600000000000002</v>
      </c>
      <c r="BN41" t="s">
        <v>72</v>
      </c>
      <c r="BO41" t="s">
        <v>758</v>
      </c>
      <c r="BP41">
        <v>4174.3860000000004</v>
      </c>
    </row>
    <row r="42" spans="1:68" ht="16.5">
      <c r="A42" s="120" t="str">
        <f t="shared" si="18"/>
        <v>청라교통</v>
      </c>
      <c r="B42" s="121" t="str">
        <f t="shared" si="19"/>
        <v>동용렬</v>
      </c>
      <c r="C42" s="122" t="str">
        <f t="shared" si="20"/>
        <v>S</v>
      </c>
      <c r="D42" s="123">
        <f t="shared" si="21"/>
        <v>1.0232000000000001</v>
      </c>
      <c r="E42" s="124">
        <f t="shared" si="22"/>
        <v>1005</v>
      </c>
      <c r="F42" s="125" t="str">
        <f t="shared" si="23"/>
        <v>112</v>
      </c>
      <c r="G42" s="126" t="str">
        <f t="shared" si="24"/>
        <v>70바6062</v>
      </c>
      <c r="H42" s="127">
        <f t="shared" si="25"/>
        <v>2</v>
      </c>
      <c r="I42" s="128">
        <f t="shared" si="26"/>
        <v>2518.4360000000001</v>
      </c>
      <c r="J42" s="129">
        <f t="shared" si="27"/>
        <v>9.1954859361964694E-2</v>
      </c>
      <c r="K42" s="129">
        <f t="shared" si="28"/>
        <v>0.38889387693091487</v>
      </c>
      <c r="L42" s="129">
        <f t="shared" si="29"/>
        <v>0.14215171638270735</v>
      </c>
      <c r="M42" s="130">
        <f t="shared" si="30"/>
        <v>13.686999999999999</v>
      </c>
      <c r="N42" s="131">
        <f t="shared" si="31"/>
        <v>0.11912155004137488</v>
      </c>
      <c r="O42" s="131">
        <f t="shared" si="32"/>
        <v>35.339393178941215</v>
      </c>
      <c r="P42" s="249">
        <f t="shared" si="33"/>
        <v>43</v>
      </c>
      <c r="Q42" s="250">
        <f t="shared" si="34"/>
        <v>3</v>
      </c>
      <c r="R42" s="250">
        <f t="shared" si="35"/>
        <v>890</v>
      </c>
      <c r="T42">
        <v>531</v>
      </c>
      <c r="U42">
        <v>1005</v>
      </c>
      <c r="V42" t="s">
        <v>1000</v>
      </c>
      <c r="W42">
        <v>2518.4360000000001</v>
      </c>
      <c r="X42">
        <v>1292.7159999999999</v>
      </c>
      <c r="Y42">
        <v>1.948</v>
      </c>
      <c r="Z42">
        <v>13.686999999999999</v>
      </c>
      <c r="AA42">
        <v>183.83967000000001</v>
      </c>
      <c r="AB42">
        <v>16.904951000000001</v>
      </c>
      <c r="AC42">
        <v>71.494122000000004</v>
      </c>
      <c r="AD42" s="1">
        <v>358</v>
      </c>
      <c r="AE42">
        <v>3</v>
      </c>
      <c r="AF42">
        <v>890</v>
      </c>
      <c r="AG42">
        <v>82</v>
      </c>
      <c r="AH42">
        <v>13.699088</v>
      </c>
      <c r="AI42">
        <v>1092.5</v>
      </c>
      <c r="AJ42">
        <v>0</v>
      </c>
      <c r="AK42">
        <v>43</v>
      </c>
      <c r="AL42">
        <v>37480</v>
      </c>
      <c r="AM42" t="s">
        <v>1001</v>
      </c>
      <c r="AN42" t="s">
        <v>1002</v>
      </c>
      <c r="AO42">
        <v>2409.1170000000002</v>
      </c>
      <c r="AR42" t="s">
        <v>143</v>
      </c>
      <c r="AS42" t="s">
        <v>306</v>
      </c>
      <c r="AT42" t="s">
        <v>793</v>
      </c>
      <c r="AU42" t="s">
        <v>772</v>
      </c>
      <c r="AV42" t="s">
        <v>49</v>
      </c>
      <c r="AW42">
        <v>2</v>
      </c>
      <c r="BB42">
        <v>1.0232000000000001</v>
      </c>
      <c r="BC42" t="s">
        <v>74</v>
      </c>
      <c r="BF42" t="s">
        <v>143</v>
      </c>
      <c r="BG42" t="s">
        <v>306</v>
      </c>
      <c r="BH42" t="s">
        <v>1000</v>
      </c>
      <c r="BI42">
        <v>1005</v>
      </c>
      <c r="BJ42">
        <v>2</v>
      </c>
      <c r="BK42" t="s">
        <v>793</v>
      </c>
      <c r="BL42" t="s">
        <v>789</v>
      </c>
      <c r="BM42">
        <v>1.0232000000000001</v>
      </c>
      <c r="BN42" t="s">
        <v>74</v>
      </c>
      <c r="BO42" t="s">
        <v>757</v>
      </c>
      <c r="BP42">
        <v>2518.4360000000001</v>
      </c>
    </row>
    <row r="43" spans="1:68" ht="16.5">
      <c r="A43" s="137" t="str">
        <f t="shared" si="18"/>
        <v>청라교통</v>
      </c>
      <c r="B43" s="138" t="str">
        <f t="shared" si="19"/>
        <v>민지홍</v>
      </c>
      <c r="C43" s="139" t="str">
        <f t="shared" si="20"/>
        <v>D</v>
      </c>
      <c r="D43" s="140">
        <f t="shared" si="21"/>
        <v>0.84230000000000005</v>
      </c>
      <c r="E43" s="141">
        <f t="shared" si="22"/>
        <v>6711</v>
      </c>
      <c r="F43" s="142" t="str">
        <f t="shared" si="23"/>
        <v>308</v>
      </c>
      <c r="G43" s="143" t="str">
        <f t="shared" si="24"/>
        <v>75아1292</v>
      </c>
      <c r="H43" s="144">
        <f t="shared" si="25"/>
        <v>2</v>
      </c>
      <c r="I43" s="145">
        <f t="shared" si="26"/>
        <v>5100.8829999999998</v>
      </c>
      <c r="J43" s="146">
        <f t="shared" si="27"/>
        <v>0.12476091799098604</v>
      </c>
      <c r="K43" s="146">
        <f t="shared" si="28"/>
        <v>0.34756645003472875</v>
      </c>
      <c r="L43" s="146">
        <f t="shared" si="29"/>
        <v>0.10762842433359088</v>
      </c>
      <c r="M43" s="147">
        <f t="shared" si="30"/>
        <v>19.542999999999999</v>
      </c>
      <c r="N43" s="148">
        <f t="shared" si="31"/>
        <v>0</v>
      </c>
      <c r="O43" s="148">
        <f t="shared" si="32"/>
        <v>18.643830881829675</v>
      </c>
      <c r="P43" s="247">
        <f t="shared" si="33"/>
        <v>108</v>
      </c>
      <c r="Q43" s="248">
        <f t="shared" si="34"/>
        <v>0</v>
      </c>
      <c r="R43" s="248">
        <f t="shared" si="35"/>
        <v>951</v>
      </c>
      <c r="T43">
        <v>531</v>
      </c>
      <c r="U43">
        <v>6711</v>
      </c>
      <c r="V43" t="s">
        <v>1003</v>
      </c>
      <c r="W43">
        <v>5100.8829999999998</v>
      </c>
      <c r="X43">
        <v>2039.67</v>
      </c>
      <c r="Y43">
        <v>2.5009999999999999</v>
      </c>
      <c r="Z43">
        <v>19.542999999999999</v>
      </c>
      <c r="AA43">
        <v>213.03830099999999</v>
      </c>
      <c r="AB43">
        <v>26.578854</v>
      </c>
      <c r="AC43">
        <v>74.044966000000002</v>
      </c>
      <c r="AD43" s="1">
        <v>549</v>
      </c>
      <c r="AE43">
        <v>0</v>
      </c>
      <c r="AF43">
        <v>951</v>
      </c>
      <c r="AG43">
        <v>91</v>
      </c>
      <c r="AH43">
        <v>23.943501999999999</v>
      </c>
      <c r="AI43">
        <v>97884.2</v>
      </c>
      <c r="AJ43">
        <v>9102</v>
      </c>
      <c r="AK43">
        <v>108</v>
      </c>
      <c r="AL43">
        <v>105295</v>
      </c>
      <c r="AM43" t="s">
        <v>1004</v>
      </c>
      <c r="AN43" t="s">
        <v>1005</v>
      </c>
      <c r="AO43">
        <v>4825.4290000000001</v>
      </c>
      <c r="AR43" t="s">
        <v>143</v>
      </c>
      <c r="AS43" t="s">
        <v>309</v>
      </c>
      <c r="AT43" t="s">
        <v>875</v>
      </c>
      <c r="AU43" t="s">
        <v>772</v>
      </c>
      <c r="AV43" t="s">
        <v>49</v>
      </c>
      <c r="AW43">
        <v>2</v>
      </c>
      <c r="BB43">
        <v>0.84230000000000005</v>
      </c>
      <c r="BC43" t="s">
        <v>70</v>
      </c>
      <c r="BF43" t="s">
        <v>143</v>
      </c>
      <c r="BG43" t="s">
        <v>309</v>
      </c>
      <c r="BH43" t="s">
        <v>1003</v>
      </c>
      <c r="BI43">
        <v>6711</v>
      </c>
      <c r="BJ43">
        <v>2</v>
      </c>
      <c r="BK43" t="s">
        <v>875</v>
      </c>
      <c r="BL43" t="s">
        <v>887</v>
      </c>
      <c r="BM43">
        <v>0.84230000000000005</v>
      </c>
      <c r="BN43" t="s">
        <v>70</v>
      </c>
      <c r="BO43" t="s">
        <v>760</v>
      </c>
      <c r="BP43">
        <v>5100.8829999999998</v>
      </c>
    </row>
    <row r="44" spans="1:68" ht="16.5">
      <c r="A44" s="120" t="str">
        <f t="shared" si="18"/>
        <v>청라교통</v>
      </c>
      <c r="B44" s="121" t="str">
        <f t="shared" si="19"/>
        <v>박경태</v>
      </c>
      <c r="C44" s="122" t="str">
        <f t="shared" si="20"/>
        <v>S</v>
      </c>
      <c r="D44" s="123">
        <f t="shared" si="21"/>
        <v>1.0444</v>
      </c>
      <c r="E44" s="124">
        <f t="shared" si="22"/>
        <v>1900</v>
      </c>
      <c r="F44" s="125" t="str">
        <f t="shared" si="23"/>
        <v>112</v>
      </c>
      <c r="G44" s="126" t="str">
        <f t="shared" si="24"/>
        <v>72바1573</v>
      </c>
      <c r="H44" s="127">
        <f t="shared" si="25"/>
        <v>1</v>
      </c>
      <c r="I44" s="128">
        <f t="shared" si="26"/>
        <v>2427.77</v>
      </c>
      <c r="J44" s="129">
        <f t="shared" si="27"/>
        <v>7.4629059933454811E-2</v>
      </c>
      <c r="K44" s="129">
        <f t="shared" si="28"/>
        <v>0.35544246902964038</v>
      </c>
      <c r="L44" s="129">
        <f t="shared" si="29"/>
        <v>0.21789543490528346</v>
      </c>
      <c r="M44" s="130">
        <f t="shared" si="30"/>
        <v>13.75</v>
      </c>
      <c r="N44" s="131">
        <f t="shared" si="31"/>
        <v>0.16476025323650922</v>
      </c>
      <c r="O44" s="131">
        <f t="shared" si="32"/>
        <v>11.903928296337792</v>
      </c>
      <c r="P44" s="249">
        <f t="shared" si="33"/>
        <v>12</v>
      </c>
      <c r="Q44" s="250">
        <f t="shared" si="34"/>
        <v>4</v>
      </c>
      <c r="R44" s="250">
        <f t="shared" si="35"/>
        <v>289</v>
      </c>
      <c r="T44">
        <v>531</v>
      </c>
      <c r="U44">
        <v>1900</v>
      </c>
      <c r="V44" t="s">
        <v>1006</v>
      </c>
      <c r="W44">
        <v>2427.77</v>
      </c>
      <c r="X44">
        <v>1291.6310000000001</v>
      </c>
      <c r="Y44">
        <v>1.88</v>
      </c>
      <c r="Z44">
        <v>13.75</v>
      </c>
      <c r="AA44">
        <v>170.78466499999999</v>
      </c>
      <c r="AB44">
        <v>12.745499000000001</v>
      </c>
      <c r="AC44">
        <v>60.704123000000003</v>
      </c>
      <c r="AD44" s="1">
        <v>529</v>
      </c>
      <c r="AE44">
        <v>4</v>
      </c>
      <c r="AF44">
        <v>289</v>
      </c>
      <c r="AG44">
        <v>80</v>
      </c>
      <c r="AH44">
        <v>14.215386000000001</v>
      </c>
      <c r="AI44">
        <v>663.4</v>
      </c>
      <c r="AJ44">
        <v>0</v>
      </c>
      <c r="AK44">
        <v>12</v>
      </c>
      <c r="AL44">
        <v>19469</v>
      </c>
      <c r="AM44" t="s">
        <v>1007</v>
      </c>
      <c r="AN44" t="s">
        <v>1008</v>
      </c>
      <c r="AO44">
        <v>2427.77</v>
      </c>
      <c r="AR44" t="s">
        <v>143</v>
      </c>
      <c r="AS44" t="s">
        <v>306</v>
      </c>
      <c r="AT44" t="s">
        <v>807</v>
      </c>
      <c r="AU44" t="s">
        <v>772</v>
      </c>
      <c r="AV44" t="s">
        <v>49</v>
      </c>
      <c r="AW44">
        <v>1</v>
      </c>
      <c r="BB44">
        <v>1.0444</v>
      </c>
      <c r="BC44" t="s">
        <v>74</v>
      </c>
      <c r="BF44" t="s">
        <v>143</v>
      </c>
      <c r="BG44" t="s">
        <v>306</v>
      </c>
      <c r="BH44" t="s">
        <v>1006</v>
      </c>
      <c r="BI44">
        <v>1900</v>
      </c>
      <c r="BJ44">
        <v>1</v>
      </c>
      <c r="BK44" t="s">
        <v>807</v>
      </c>
      <c r="BL44" t="s">
        <v>755</v>
      </c>
      <c r="BM44">
        <v>1.0444</v>
      </c>
      <c r="BN44" t="s">
        <v>74</v>
      </c>
      <c r="BO44" t="s">
        <v>757</v>
      </c>
      <c r="BP44">
        <v>2427.77</v>
      </c>
    </row>
    <row r="45" spans="1:68" ht="16.5">
      <c r="A45" s="137" t="str">
        <f t="shared" si="18"/>
        <v>청라교통</v>
      </c>
      <c r="B45" s="138" t="str">
        <f t="shared" si="19"/>
        <v>박동식</v>
      </c>
      <c r="C45" s="139" t="str">
        <f t="shared" si="20"/>
        <v>A</v>
      </c>
      <c r="D45" s="140">
        <f t="shared" si="21"/>
        <v>0.98819999999999997</v>
      </c>
      <c r="E45" s="141">
        <f t="shared" si="22"/>
        <v>3564</v>
      </c>
      <c r="F45" s="142" t="str">
        <f t="shared" si="23"/>
        <v>306</v>
      </c>
      <c r="G45" s="143" t="str">
        <f t="shared" si="24"/>
        <v>70바6051</v>
      </c>
      <c r="H45" s="144">
        <f t="shared" si="25"/>
        <v>1</v>
      </c>
      <c r="I45" s="145">
        <f t="shared" si="26"/>
        <v>4264.8710000000001</v>
      </c>
      <c r="J45" s="146">
        <f t="shared" si="27"/>
        <v>2.5753222082415133E-2</v>
      </c>
      <c r="K45" s="146">
        <f t="shared" si="28"/>
        <v>0.24016077269287248</v>
      </c>
      <c r="L45" s="146">
        <f t="shared" si="29"/>
        <v>7.151447253621504E-2</v>
      </c>
      <c r="M45" s="147">
        <f t="shared" si="30"/>
        <v>14.573</v>
      </c>
      <c r="N45" s="148">
        <f t="shared" si="31"/>
        <v>0</v>
      </c>
      <c r="O45" s="148">
        <f t="shared" si="32"/>
        <v>6.1901051637904168</v>
      </c>
      <c r="P45" s="247">
        <f t="shared" si="33"/>
        <v>17</v>
      </c>
      <c r="Q45" s="248">
        <f t="shared" si="34"/>
        <v>0</v>
      </c>
      <c r="R45" s="248">
        <f t="shared" si="35"/>
        <v>264</v>
      </c>
      <c r="T45">
        <v>531</v>
      </c>
      <c r="U45">
        <v>3564</v>
      </c>
      <c r="V45" t="s">
        <v>1009</v>
      </c>
      <c r="W45">
        <v>4264.8710000000001</v>
      </c>
      <c r="X45">
        <v>1307.931</v>
      </c>
      <c r="Y45">
        <v>3.2610000000000001</v>
      </c>
      <c r="Z45">
        <v>14.573</v>
      </c>
      <c r="AA45">
        <v>138.966883</v>
      </c>
      <c r="AB45">
        <v>3.5788449999999998</v>
      </c>
      <c r="AC45">
        <v>33.374394000000002</v>
      </c>
      <c r="AD45" s="1">
        <v>305</v>
      </c>
      <c r="AE45">
        <v>0</v>
      </c>
      <c r="AF45">
        <v>264</v>
      </c>
      <c r="AG45">
        <v>98</v>
      </c>
      <c r="AH45">
        <v>30.689837000000001</v>
      </c>
      <c r="AI45">
        <v>22219</v>
      </c>
      <c r="AJ45">
        <v>11292.6</v>
      </c>
      <c r="AK45">
        <v>17</v>
      </c>
      <c r="AL45">
        <v>11848</v>
      </c>
      <c r="AM45" t="s">
        <v>1010</v>
      </c>
      <c r="AN45" t="s">
        <v>1011</v>
      </c>
      <c r="AO45">
        <v>4264.8710000000001</v>
      </c>
      <c r="AR45" t="s">
        <v>143</v>
      </c>
      <c r="AS45" t="s">
        <v>307</v>
      </c>
      <c r="AT45" t="s">
        <v>822</v>
      </c>
      <c r="AU45" t="s">
        <v>772</v>
      </c>
      <c r="AV45" t="s">
        <v>49</v>
      </c>
      <c r="AW45">
        <v>1</v>
      </c>
      <c r="BB45">
        <v>0.98819999999999997</v>
      </c>
      <c r="BC45" t="s">
        <v>69</v>
      </c>
      <c r="BF45" t="s">
        <v>143</v>
      </c>
      <c r="BG45" t="s">
        <v>307</v>
      </c>
      <c r="BH45" t="s">
        <v>1009</v>
      </c>
      <c r="BI45">
        <v>3564</v>
      </c>
      <c r="BJ45">
        <v>1</v>
      </c>
      <c r="BK45" t="s">
        <v>822</v>
      </c>
      <c r="BL45" t="s">
        <v>755</v>
      </c>
      <c r="BM45">
        <v>0.98819999999999997</v>
      </c>
      <c r="BN45" t="s">
        <v>69</v>
      </c>
      <c r="BO45" t="s">
        <v>759</v>
      </c>
      <c r="BP45">
        <v>4264.8710000000001</v>
      </c>
    </row>
    <row r="46" spans="1:68" ht="16.5">
      <c r="A46" s="120" t="str">
        <f t="shared" si="18"/>
        <v>청라교통</v>
      </c>
      <c r="B46" s="121" t="str">
        <f t="shared" si="19"/>
        <v>박상진</v>
      </c>
      <c r="C46" s="122" t="str">
        <f t="shared" si="20"/>
        <v>C</v>
      </c>
      <c r="D46" s="123">
        <f t="shared" si="21"/>
        <v>0.88780000000000003</v>
      </c>
      <c r="E46" s="124">
        <f t="shared" si="22"/>
        <v>8570</v>
      </c>
      <c r="F46" s="125" t="str">
        <f t="shared" si="23"/>
        <v>308</v>
      </c>
      <c r="G46" s="126" t="str">
        <f t="shared" si="24"/>
        <v>70바5088</v>
      </c>
      <c r="H46" s="127">
        <f t="shared" si="25"/>
        <v>6</v>
      </c>
      <c r="I46" s="128">
        <f t="shared" si="26"/>
        <v>5063.9160000000002</v>
      </c>
      <c r="J46" s="129">
        <f t="shared" si="27"/>
        <v>5.6191250590732107E-2</v>
      </c>
      <c r="K46" s="129">
        <f t="shared" si="28"/>
        <v>0.2615324057526251</v>
      </c>
      <c r="L46" s="129">
        <f t="shared" si="29"/>
        <v>7.5435690481437681E-2</v>
      </c>
      <c r="M46" s="130">
        <f t="shared" si="30"/>
        <v>19.638999999999999</v>
      </c>
      <c r="N46" s="131">
        <f t="shared" si="31"/>
        <v>3.9495125906511878E-2</v>
      </c>
      <c r="O46" s="131">
        <f t="shared" si="32"/>
        <v>18.463971361294302</v>
      </c>
      <c r="P46" s="249">
        <f t="shared" si="33"/>
        <v>14</v>
      </c>
      <c r="Q46" s="250">
        <f t="shared" si="34"/>
        <v>2</v>
      </c>
      <c r="R46" s="250">
        <f t="shared" si="35"/>
        <v>935</v>
      </c>
      <c r="T46">
        <v>531</v>
      </c>
      <c r="U46">
        <v>8570</v>
      </c>
      <c r="V46" t="s">
        <v>1012</v>
      </c>
      <c r="W46">
        <v>5063.9160000000002</v>
      </c>
      <c r="X46">
        <v>1887.049</v>
      </c>
      <c r="Y46">
        <v>2.6840000000000002</v>
      </c>
      <c r="Z46">
        <v>19.638999999999999</v>
      </c>
      <c r="AA46">
        <v>152.736323</v>
      </c>
      <c r="AB46">
        <v>8.5824449999999999</v>
      </c>
      <c r="AC46">
        <v>39.945498000000001</v>
      </c>
      <c r="AD46" s="1">
        <v>382</v>
      </c>
      <c r="AE46">
        <v>2</v>
      </c>
      <c r="AF46">
        <v>935</v>
      </c>
      <c r="AG46">
        <v>92</v>
      </c>
      <c r="AH46">
        <v>33.154628000000002</v>
      </c>
      <c r="AI46">
        <v>35623</v>
      </c>
      <c r="AJ46">
        <v>13373</v>
      </c>
      <c r="AK46">
        <v>14</v>
      </c>
      <c r="AL46">
        <v>8179</v>
      </c>
      <c r="AM46" t="s">
        <v>1013</v>
      </c>
      <c r="AN46" t="s">
        <v>1014</v>
      </c>
      <c r="AO46">
        <v>1335.7380000000001</v>
      </c>
      <c r="AR46" t="s">
        <v>143</v>
      </c>
      <c r="AS46" t="s">
        <v>309</v>
      </c>
      <c r="AT46" t="s">
        <v>869</v>
      </c>
      <c r="AU46" t="s">
        <v>772</v>
      </c>
      <c r="AV46" t="s">
        <v>49</v>
      </c>
      <c r="AW46">
        <v>6</v>
      </c>
      <c r="BB46">
        <v>0.88780000000000003</v>
      </c>
      <c r="BC46" t="s">
        <v>72</v>
      </c>
      <c r="BF46" t="s">
        <v>143</v>
      </c>
      <c r="BG46" t="s">
        <v>309</v>
      </c>
      <c r="BH46" t="s">
        <v>1012</v>
      </c>
      <c r="BI46">
        <v>8570</v>
      </c>
      <c r="BJ46">
        <v>6</v>
      </c>
      <c r="BK46" t="s">
        <v>869</v>
      </c>
      <c r="BL46" t="s">
        <v>873</v>
      </c>
      <c r="BM46">
        <v>0.88780000000000003</v>
      </c>
      <c r="BN46" t="s">
        <v>72</v>
      </c>
      <c r="BO46" t="s">
        <v>758</v>
      </c>
      <c r="BP46">
        <v>5063.9160000000002</v>
      </c>
    </row>
    <row r="47" spans="1:68" ht="16.5">
      <c r="A47" s="137" t="str">
        <f t="shared" si="18"/>
        <v>청라교통</v>
      </c>
      <c r="B47" s="138" t="str">
        <f t="shared" si="19"/>
        <v>박승재</v>
      </c>
      <c r="C47" s="139" t="str">
        <f t="shared" si="20"/>
        <v>S</v>
      </c>
      <c r="D47" s="140">
        <f t="shared" si="21"/>
        <v>1.0266999999999999</v>
      </c>
      <c r="E47" s="141">
        <f t="shared" si="22"/>
        <v>4742</v>
      </c>
      <c r="F47" s="142" t="str">
        <f t="shared" si="23"/>
        <v>112</v>
      </c>
      <c r="G47" s="143" t="str">
        <f t="shared" si="24"/>
        <v>70바6066</v>
      </c>
      <c r="H47" s="144">
        <f t="shared" si="25"/>
        <v>1</v>
      </c>
      <c r="I47" s="145">
        <f t="shared" si="26"/>
        <v>2394.9279999999999</v>
      </c>
      <c r="J47" s="146">
        <f t="shared" si="27"/>
        <v>4.2887125977153689E-2</v>
      </c>
      <c r="K47" s="146">
        <f t="shared" si="28"/>
        <v>0.35127564870006833</v>
      </c>
      <c r="L47" s="146">
        <f t="shared" si="29"/>
        <v>0.2592979830708898</v>
      </c>
      <c r="M47" s="147">
        <f t="shared" si="30"/>
        <v>8.5850000000000009</v>
      </c>
      <c r="N47" s="148">
        <f t="shared" si="31"/>
        <v>0.12526472612120282</v>
      </c>
      <c r="O47" s="148">
        <f t="shared" si="32"/>
        <v>5.3446283145046536</v>
      </c>
      <c r="P47" s="247">
        <f t="shared" si="33"/>
        <v>7</v>
      </c>
      <c r="Q47" s="248">
        <f t="shared" si="34"/>
        <v>3</v>
      </c>
      <c r="R47" s="248">
        <f t="shared" si="35"/>
        <v>128</v>
      </c>
      <c r="T47">
        <v>531</v>
      </c>
      <c r="U47">
        <v>4742</v>
      </c>
      <c r="V47" t="s">
        <v>1015</v>
      </c>
      <c r="W47">
        <v>2394.9279999999999</v>
      </c>
      <c r="X47">
        <v>1110.7080000000001</v>
      </c>
      <c r="Y47">
        <v>2.1560000000000001</v>
      </c>
      <c r="Z47">
        <v>8.5850000000000009</v>
      </c>
      <c r="AA47">
        <v>158.79410999999999</v>
      </c>
      <c r="AB47">
        <v>6.8102229999999997</v>
      </c>
      <c r="AC47">
        <v>55.780504000000001</v>
      </c>
      <c r="AD47" s="1">
        <v>621</v>
      </c>
      <c r="AE47">
        <v>3</v>
      </c>
      <c r="AF47">
        <v>128</v>
      </c>
      <c r="AG47">
        <v>78</v>
      </c>
      <c r="AH47">
        <v>15.081969000000001</v>
      </c>
      <c r="AI47">
        <v>509</v>
      </c>
      <c r="AJ47">
        <v>0</v>
      </c>
      <c r="AK47">
        <v>7</v>
      </c>
      <c r="AL47">
        <v>5542</v>
      </c>
      <c r="AM47" t="s">
        <v>1016</v>
      </c>
      <c r="AN47" t="s">
        <v>1017</v>
      </c>
      <c r="AO47">
        <v>2394.9279999999999</v>
      </c>
      <c r="AR47" t="s">
        <v>143</v>
      </c>
      <c r="AS47" t="s">
        <v>306</v>
      </c>
      <c r="AT47" t="s">
        <v>801</v>
      </c>
      <c r="AU47" t="s">
        <v>772</v>
      </c>
      <c r="AV47" t="s">
        <v>49</v>
      </c>
      <c r="AW47">
        <v>1</v>
      </c>
      <c r="BB47">
        <v>1.0266999999999999</v>
      </c>
      <c r="BC47" t="s">
        <v>74</v>
      </c>
      <c r="BF47" t="s">
        <v>143</v>
      </c>
      <c r="BG47" t="s">
        <v>306</v>
      </c>
      <c r="BH47" t="s">
        <v>1015</v>
      </c>
      <c r="BI47">
        <v>4742</v>
      </c>
      <c r="BJ47">
        <v>1</v>
      </c>
      <c r="BK47" t="s">
        <v>801</v>
      </c>
      <c r="BL47" t="s">
        <v>755</v>
      </c>
      <c r="BM47">
        <v>1.0266999999999999</v>
      </c>
      <c r="BN47" t="s">
        <v>74</v>
      </c>
      <c r="BO47" t="s">
        <v>757</v>
      </c>
      <c r="BP47">
        <v>2394.9279999999999</v>
      </c>
    </row>
    <row r="48" spans="1:68" ht="16.5">
      <c r="A48" s="120" t="str">
        <f t="shared" si="18"/>
        <v>청라교통</v>
      </c>
      <c r="B48" s="121" t="str">
        <f t="shared" si="19"/>
        <v>박양우</v>
      </c>
      <c r="C48" s="122" t="str">
        <f t="shared" si="20"/>
        <v>A</v>
      </c>
      <c r="D48" s="123">
        <f t="shared" si="21"/>
        <v>0.97540000000000004</v>
      </c>
      <c r="E48" s="124">
        <f t="shared" si="22"/>
        <v>7326</v>
      </c>
      <c r="F48" s="125" t="str">
        <f t="shared" si="23"/>
        <v>307</v>
      </c>
      <c r="G48" s="126" t="str">
        <f t="shared" si="24"/>
        <v>72바1701</v>
      </c>
      <c r="H48" s="127">
        <f t="shared" si="25"/>
        <v>4</v>
      </c>
      <c r="I48" s="128">
        <f t="shared" si="26"/>
        <v>3753.114</v>
      </c>
      <c r="J48" s="129">
        <f t="shared" si="27"/>
        <v>0.12880396881355399</v>
      </c>
      <c r="K48" s="129">
        <f t="shared" si="28"/>
        <v>0.27112071493732648</v>
      </c>
      <c r="L48" s="129">
        <f t="shared" si="29"/>
        <v>0.18731112350970422</v>
      </c>
      <c r="M48" s="130">
        <f t="shared" si="30"/>
        <v>18.071000000000002</v>
      </c>
      <c r="N48" s="131">
        <f t="shared" si="31"/>
        <v>0.45295719767638287</v>
      </c>
      <c r="O48" s="131">
        <f t="shared" si="32"/>
        <v>13.588715930291485</v>
      </c>
      <c r="P48" s="249">
        <f t="shared" si="33"/>
        <v>23</v>
      </c>
      <c r="Q48" s="250">
        <f t="shared" si="34"/>
        <v>17</v>
      </c>
      <c r="R48" s="250">
        <f t="shared" si="35"/>
        <v>510</v>
      </c>
      <c r="T48">
        <v>531</v>
      </c>
      <c r="U48">
        <v>7326</v>
      </c>
      <c r="V48" t="s">
        <v>1018</v>
      </c>
      <c r="W48">
        <v>3753.114</v>
      </c>
      <c r="X48">
        <v>1443.7360000000001</v>
      </c>
      <c r="Y48">
        <v>2.6</v>
      </c>
      <c r="Z48">
        <v>18.071000000000002</v>
      </c>
      <c r="AA48">
        <v>167.64244299999999</v>
      </c>
      <c r="AB48">
        <v>21.593012000000002</v>
      </c>
      <c r="AC48">
        <v>45.451338999999997</v>
      </c>
      <c r="AD48" s="1">
        <v>703</v>
      </c>
      <c r="AE48">
        <v>17</v>
      </c>
      <c r="AF48">
        <v>510</v>
      </c>
      <c r="AG48">
        <v>92</v>
      </c>
      <c r="AH48">
        <v>22.387612000000001</v>
      </c>
      <c r="AI48">
        <v>28751.8</v>
      </c>
      <c r="AJ48">
        <v>7656.1</v>
      </c>
      <c r="AK48">
        <v>23</v>
      </c>
      <c r="AL48">
        <v>26300</v>
      </c>
      <c r="AM48" t="s">
        <v>1019</v>
      </c>
      <c r="AN48" t="s">
        <v>1020</v>
      </c>
      <c r="AO48">
        <v>3363.2890000000002</v>
      </c>
      <c r="AR48" t="s">
        <v>143</v>
      </c>
      <c r="AS48" t="s">
        <v>308</v>
      </c>
      <c r="AT48" t="s">
        <v>856</v>
      </c>
      <c r="AU48" t="s">
        <v>772</v>
      </c>
      <c r="AV48" t="s">
        <v>49</v>
      </c>
      <c r="AW48">
        <v>4</v>
      </c>
      <c r="BB48">
        <v>0.97540000000000004</v>
      </c>
      <c r="BC48" t="s">
        <v>69</v>
      </c>
      <c r="BF48" t="s">
        <v>143</v>
      </c>
      <c r="BG48" t="s">
        <v>308</v>
      </c>
      <c r="BH48" t="s">
        <v>1018</v>
      </c>
      <c r="BI48">
        <v>7326</v>
      </c>
      <c r="BJ48">
        <v>4</v>
      </c>
      <c r="BK48" t="s">
        <v>856</v>
      </c>
      <c r="BL48" t="s">
        <v>883</v>
      </c>
      <c r="BM48">
        <v>0.97540000000000004</v>
      </c>
      <c r="BN48" t="s">
        <v>69</v>
      </c>
      <c r="BO48" t="s">
        <v>759</v>
      </c>
      <c r="BP48">
        <v>3753.114</v>
      </c>
    </row>
    <row r="49" spans="1:68" ht="16.5">
      <c r="A49" s="137" t="str">
        <f t="shared" si="18"/>
        <v>청라교통</v>
      </c>
      <c r="B49" s="138" t="str">
        <f t="shared" si="19"/>
        <v>박영수</v>
      </c>
      <c r="C49" s="139" t="str">
        <f t="shared" si="20"/>
        <v>B</v>
      </c>
      <c r="D49" s="140">
        <f t="shared" si="21"/>
        <v>0.93789999999999996</v>
      </c>
      <c r="E49" s="141">
        <f t="shared" si="22"/>
        <v>3458</v>
      </c>
      <c r="F49" s="142" t="str">
        <f t="shared" si="23"/>
        <v>307</v>
      </c>
      <c r="G49" s="143" t="str">
        <f t="shared" si="24"/>
        <v>72바1702</v>
      </c>
      <c r="H49" s="144">
        <f t="shared" si="25"/>
        <v>1</v>
      </c>
      <c r="I49" s="145">
        <f t="shared" si="26"/>
        <v>2627.011</v>
      </c>
      <c r="J49" s="146">
        <f t="shared" si="27"/>
        <v>5.2712933457873604E-2</v>
      </c>
      <c r="K49" s="146">
        <f t="shared" si="28"/>
        <v>0.2588286334698659</v>
      </c>
      <c r="L49" s="146">
        <f t="shared" si="29"/>
        <v>0.14465108825200962</v>
      </c>
      <c r="M49" s="147">
        <f t="shared" si="30"/>
        <v>15.808999999999999</v>
      </c>
      <c r="N49" s="148">
        <f t="shared" si="31"/>
        <v>7.6132151711584009E-2</v>
      </c>
      <c r="O49" s="148">
        <f t="shared" si="32"/>
        <v>8.793263522687953</v>
      </c>
      <c r="P49" s="247">
        <f t="shared" si="33"/>
        <v>11</v>
      </c>
      <c r="Q49" s="248">
        <f t="shared" si="34"/>
        <v>2</v>
      </c>
      <c r="R49" s="248">
        <f t="shared" si="35"/>
        <v>231</v>
      </c>
      <c r="T49">
        <v>531</v>
      </c>
      <c r="U49">
        <v>3458</v>
      </c>
      <c r="V49" t="s">
        <v>1021</v>
      </c>
      <c r="W49">
        <v>2627.011</v>
      </c>
      <c r="X49">
        <v>965.71199999999999</v>
      </c>
      <c r="Y49">
        <v>2.72</v>
      </c>
      <c r="Z49">
        <v>15.808999999999999</v>
      </c>
      <c r="AA49">
        <v>105.37635899999999</v>
      </c>
      <c r="AB49">
        <v>5.554697</v>
      </c>
      <c r="AC49">
        <v>27.274419000000002</v>
      </c>
      <c r="AD49" s="1">
        <v>380</v>
      </c>
      <c r="AE49">
        <v>2</v>
      </c>
      <c r="AF49">
        <v>231</v>
      </c>
      <c r="AG49">
        <v>91</v>
      </c>
      <c r="AH49">
        <v>24.929794000000001</v>
      </c>
      <c r="AI49">
        <v>15774.1</v>
      </c>
      <c r="AJ49">
        <v>2409</v>
      </c>
      <c r="AK49">
        <v>11</v>
      </c>
      <c r="AL49">
        <v>8337</v>
      </c>
      <c r="AM49" t="s">
        <v>1022</v>
      </c>
      <c r="AN49" t="s">
        <v>1023</v>
      </c>
      <c r="AO49">
        <v>2627.011</v>
      </c>
      <c r="AR49" t="s">
        <v>143</v>
      </c>
      <c r="AS49" t="s">
        <v>308</v>
      </c>
      <c r="AT49" t="s">
        <v>858</v>
      </c>
      <c r="AU49" t="s">
        <v>772</v>
      </c>
      <c r="AV49" t="s">
        <v>49</v>
      </c>
      <c r="AW49">
        <v>1</v>
      </c>
      <c r="BB49">
        <v>0.93789999999999996</v>
      </c>
      <c r="BC49" t="s">
        <v>71</v>
      </c>
      <c r="BF49" t="s">
        <v>143</v>
      </c>
      <c r="BG49" t="s">
        <v>308</v>
      </c>
      <c r="BH49" t="s">
        <v>1021</v>
      </c>
      <c r="BI49">
        <v>3458</v>
      </c>
      <c r="BJ49">
        <v>1</v>
      </c>
      <c r="BK49" t="s">
        <v>858</v>
      </c>
      <c r="BL49" t="s">
        <v>755</v>
      </c>
      <c r="BM49">
        <v>0.93789999999999996</v>
      </c>
      <c r="BN49" t="s">
        <v>71</v>
      </c>
      <c r="BO49" t="s">
        <v>756</v>
      </c>
      <c r="BP49">
        <v>2627.011</v>
      </c>
    </row>
    <row r="50" spans="1:68" ht="16.5">
      <c r="A50" s="120" t="str">
        <f t="shared" si="18"/>
        <v>청라교통</v>
      </c>
      <c r="B50" s="121" t="str">
        <f t="shared" si="19"/>
        <v>박용호</v>
      </c>
      <c r="C50" s="122" t="str">
        <f t="shared" si="20"/>
        <v>S</v>
      </c>
      <c r="D50" s="123">
        <f t="shared" si="21"/>
        <v>1.0915999999999999</v>
      </c>
      <c r="E50" s="124">
        <f t="shared" si="22"/>
        <v>1680</v>
      </c>
      <c r="F50" s="125" t="str">
        <f t="shared" si="23"/>
        <v>112</v>
      </c>
      <c r="G50" s="126" t="str">
        <f t="shared" si="24"/>
        <v>70바6062</v>
      </c>
      <c r="H50" s="127">
        <f t="shared" si="25"/>
        <v>1</v>
      </c>
      <c r="I50" s="128">
        <f t="shared" si="26"/>
        <v>2533.0439999999999</v>
      </c>
      <c r="J50" s="129">
        <f t="shared" si="27"/>
        <v>9.3804591071678656E-2</v>
      </c>
      <c r="K50" s="129">
        <f t="shared" si="28"/>
        <v>0.37954151994100588</v>
      </c>
      <c r="L50" s="129">
        <f t="shared" si="29"/>
        <v>9.1984189773253053E-2</v>
      </c>
      <c r="M50" s="130">
        <f t="shared" si="30"/>
        <v>12.025</v>
      </c>
      <c r="N50" s="131">
        <f t="shared" si="31"/>
        <v>0.15791277214292371</v>
      </c>
      <c r="O50" s="131">
        <f t="shared" si="32"/>
        <v>22.265700872152241</v>
      </c>
      <c r="P50" s="249">
        <f t="shared" si="33"/>
        <v>54</v>
      </c>
      <c r="Q50" s="250">
        <f t="shared" si="34"/>
        <v>4</v>
      </c>
      <c r="R50" s="250">
        <f t="shared" si="35"/>
        <v>564</v>
      </c>
      <c r="T50">
        <v>531</v>
      </c>
      <c r="U50">
        <v>1680</v>
      </c>
      <c r="V50" t="s">
        <v>1024</v>
      </c>
      <c r="W50">
        <v>2533.0439999999999</v>
      </c>
      <c r="X50">
        <v>1221.431</v>
      </c>
      <c r="Y50">
        <v>2.0739999999999998</v>
      </c>
      <c r="Z50">
        <v>12.025</v>
      </c>
      <c r="AA50">
        <v>188.42023399999999</v>
      </c>
      <c r="AB50">
        <v>17.674683000000002</v>
      </c>
      <c r="AC50">
        <v>71.513301999999996</v>
      </c>
      <c r="AD50" s="1">
        <v>233</v>
      </c>
      <c r="AE50">
        <v>4</v>
      </c>
      <c r="AF50">
        <v>564</v>
      </c>
      <c r="AG50">
        <v>81</v>
      </c>
      <c r="AH50">
        <v>13.443588</v>
      </c>
      <c r="AI50">
        <v>3203.1</v>
      </c>
      <c r="AJ50">
        <v>8.9</v>
      </c>
      <c r="AK50">
        <v>54</v>
      </c>
      <c r="AL50">
        <v>62311</v>
      </c>
      <c r="AM50" t="s">
        <v>1025</v>
      </c>
      <c r="AN50" t="s">
        <v>1026</v>
      </c>
      <c r="AO50">
        <v>2533.0439999999999</v>
      </c>
      <c r="AR50" t="s">
        <v>143</v>
      </c>
      <c r="AS50" t="s">
        <v>306</v>
      </c>
      <c r="AT50" t="s">
        <v>793</v>
      </c>
      <c r="AU50" t="s">
        <v>772</v>
      </c>
      <c r="AV50" t="s">
        <v>49</v>
      </c>
      <c r="AW50">
        <v>1</v>
      </c>
      <c r="BB50">
        <v>1.0915999999999999</v>
      </c>
      <c r="BC50" t="s">
        <v>74</v>
      </c>
      <c r="BF50" t="s">
        <v>143</v>
      </c>
      <c r="BG50" t="s">
        <v>306</v>
      </c>
      <c r="BH50" t="s">
        <v>1024</v>
      </c>
      <c r="BI50">
        <v>1680</v>
      </c>
      <c r="BJ50">
        <v>1</v>
      </c>
      <c r="BK50" t="s">
        <v>793</v>
      </c>
      <c r="BL50" t="s">
        <v>755</v>
      </c>
      <c r="BM50">
        <v>1.0915999999999999</v>
      </c>
      <c r="BN50" t="s">
        <v>74</v>
      </c>
      <c r="BO50" t="s">
        <v>757</v>
      </c>
      <c r="BP50">
        <v>2533.0439999999999</v>
      </c>
    </row>
    <row r="51" spans="1:68" ht="16.5">
      <c r="A51" s="137" t="str">
        <f t="shared" si="18"/>
        <v>청라교통</v>
      </c>
      <c r="B51" s="138" t="str">
        <f t="shared" si="19"/>
        <v>박용환</v>
      </c>
      <c r="C51" s="139" t="str">
        <f t="shared" si="20"/>
        <v>S</v>
      </c>
      <c r="D51" s="140">
        <f t="shared" si="21"/>
        <v>1.0083</v>
      </c>
      <c r="E51" s="141">
        <f t="shared" si="22"/>
        <v>4298</v>
      </c>
      <c r="F51" s="142" t="str">
        <f t="shared" si="23"/>
        <v>308</v>
      </c>
      <c r="G51" s="143" t="str">
        <f t="shared" si="24"/>
        <v>70바6035</v>
      </c>
      <c r="H51" s="144">
        <f t="shared" si="25"/>
        <v>1</v>
      </c>
      <c r="I51" s="145">
        <f t="shared" si="26"/>
        <v>5432.39</v>
      </c>
      <c r="J51" s="146">
        <f t="shared" si="27"/>
        <v>3.5604743450640373E-2</v>
      </c>
      <c r="K51" s="146">
        <f t="shared" si="28"/>
        <v>0.23123092205608797</v>
      </c>
      <c r="L51" s="146">
        <f t="shared" si="29"/>
        <v>9.3881330316858691E-2</v>
      </c>
      <c r="M51" s="147">
        <f t="shared" si="30"/>
        <v>15.444000000000001</v>
      </c>
      <c r="N51" s="148">
        <f t="shared" si="31"/>
        <v>1.8408103983697782E-2</v>
      </c>
      <c r="O51" s="148">
        <f t="shared" si="32"/>
        <v>3.4239073409677876</v>
      </c>
      <c r="P51" s="247">
        <f t="shared" si="33"/>
        <v>12</v>
      </c>
      <c r="Q51" s="248">
        <f t="shared" si="34"/>
        <v>1</v>
      </c>
      <c r="R51" s="248">
        <f t="shared" si="35"/>
        <v>186</v>
      </c>
      <c r="T51">
        <v>531</v>
      </c>
      <c r="U51">
        <v>4298</v>
      </c>
      <c r="V51" t="s">
        <v>1027</v>
      </c>
      <c r="W51">
        <v>5432.39</v>
      </c>
      <c r="X51">
        <v>1795.5360000000001</v>
      </c>
      <c r="Y51">
        <v>3.0249999999999999</v>
      </c>
      <c r="Z51">
        <v>15.444000000000001</v>
      </c>
      <c r="AA51">
        <v>160.40938499999999</v>
      </c>
      <c r="AB51">
        <v>5.7113350000000001</v>
      </c>
      <c r="AC51">
        <v>37.091610000000003</v>
      </c>
      <c r="AD51" s="1">
        <v>510</v>
      </c>
      <c r="AE51">
        <v>1</v>
      </c>
      <c r="AF51">
        <v>186</v>
      </c>
      <c r="AG51">
        <v>91</v>
      </c>
      <c r="AH51">
        <v>33.865786</v>
      </c>
      <c r="AI51">
        <v>34339.800000000003</v>
      </c>
      <c r="AJ51">
        <v>8555.7999999999993</v>
      </c>
      <c r="AK51">
        <v>12</v>
      </c>
      <c r="AL51">
        <v>5671</v>
      </c>
      <c r="AM51" t="s">
        <v>1028</v>
      </c>
      <c r="AN51" t="s">
        <v>1029</v>
      </c>
      <c r="AO51">
        <v>5432.39</v>
      </c>
      <c r="AR51" t="s">
        <v>143</v>
      </c>
      <c r="AS51" t="s">
        <v>309</v>
      </c>
      <c r="AT51" t="s">
        <v>873</v>
      </c>
      <c r="AU51" t="s">
        <v>772</v>
      </c>
      <c r="AV51" t="s">
        <v>49</v>
      </c>
      <c r="AW51">
        <v>1</v>
      </c>
      <c r="BB51">
        <v>1.0083</v>
      </c>
      <c r="BC51" t="s">
        <v>74</v>
      </c>
      <c r="BF51" t="s">
        <v>143</v>
      </c>
      <c r="BG51" t="s">
        <v>309</v>
      </c>
      <c r="BH51" t="s">
        <v>1027</v>
      </c>
      <c r="BI51">
        <v>4298</v>
      </c>
      <c r="BJ51">
        <v>1</v>
      </c>
      <c r="BK51" t="s">
        <v>873</v>
      </c>
      <c r="BL51" t="s">
        <v>755</v>
      </c>
      <c r="BM51">
        <v>1.0083</v>
      </c>
      <c r="BN51" t="s">
        <v>74</v>
      </c>
      <c r="BO51" t="s">
        <v>757</v>
      </c>
      <c r="BP51">
        <v>5432.39</v>
      </c>
    </row>
    <row r="52" spans="1:68" ht="16.5">
      <c r="A52" s="120" t="str">
        <f t="shared" si="18"/>
        <v>청라교통</v>
      </c>
      <c r="B52" s="121" t="str">
        <f t="shared" si="19"/>
        <v>박제군</v>
      </c>
      <c r="C52" s="122" t="str">
        <f t="shared" si="20"/>
        <v>B</v>
      </c>
      <c r="D52" s="123">
        <f t="shared" si="21"/>
        <v>0.92589999999999995</v>
      </c>
      <c r="E52" s="124">
        <f t="shared" si="22"/>
        <v>5642</v>
      </c>
      <c r="F52" s="125" t="str">
        <f t="shared" si="23"/>
        <v>112</v>
      </c>
      <c r="G52" s="126" t="str">
        <f t="shared" si="24"/>
        <v>70바5997</v>
      </c>
      <c r="H52" s="127">
        <f t="shared" si="25"/>
        <v>2</v>
      </c>
      <c r="I52" s="128">
        <f t="shared" si="26"/>
        <v>1921.6559999999999</v>
      </c>
      <c r="J52" s="129">
        <f t="shared" si="27"/>
        <v>4.9107602349169999E-2</v>
      </c>
      <c r="K52" s="129">
        <f t="shared" si="28"/>
        <v>0.39123856535600016</v>
      </c>
      <c r="L52" s="129">
        <f t="shared" si="29"/>
        <v>0.18005303758841334</v>
      </c>
      <c r="M52" s="130">
        <f t="shared" si="30"/>
        <v>15.297000000000001</v>
      </c>
      <c r="N52" s="131">
        <f t="shared" si="31"/>
        <v>0</v>
      </c>
      <c r="O52" s="131">
        <f t="shared" si="32"/>
        <v>10.407690034012331</v>
      </c>
      <c r="P52" s="249">
        <f t="shared" si="33"/>
        <v>52</v>
      </c>
      <c r="Q52" s="250">
        <f t="shared" si="34"/>
        <v>0</v>
      </c>
      <c r="R52" s="250">
        <f t="shared" si="35"/>
        <v>200</v>
      </c>
      <c r="T52">
        <v>531</v>
      </c>
      <c r="U52">
        <v>5642</v>
      </c>
      <c r="V52" t="s">
        <v>1030</v>
      </c>
      <c r="W52">
        <v>1921.6559999999999</v>
      </c>
      <c r="X52">
        <v>1037.569</v>
      </c>
      <c r="Y52">
        <v>1.8520000000000001</v>
      </c>
      <c r="Z52">
        <v>15.297000000000001</v>
      </c>
      <c r="AA52">
        <v>140.27524600000001</v>
      </c>
      <c r="AB52">
        <v>6.8885810000000003</v>
      </c>
      <c r="AC52">
        <v>54.881086000000003</v>
      </c>
      <c r="AD52" s="1">
        <v>346</v>
      </c>
      <c r="AE52">
        <v>0</v>
      </c>
      <c r="AF52">
        <v>200</v>
      </c>
      <c r="AG52">
        <v>81</v>
      </c>
      <c r="AH52">
        <v>13.699180999999999</v>
      </c>
      <c r="AI52">
        <v>2174</v>
      </c>
      <c r="AJ52">
        <v>0</v>
      </c>
      <c r="AK52">
        <v>52</v>
      </c>
      <c r="AL52">
        <v>48350</v>
      </c>
      <c r="AM52" t="s">
        <v>1031</v>
      </c>
      <c r="AN52" t="s">
        <v>1032</v>
      </c>
      <c r="AO52">
        <v>1791.0450000000001</v>
      </c>
      <c r="AR52" t="s">
        <v>143</v>
      </c>
      <c r="AS52" t="s">
        <v>306</v>
      </c>
      <c r="AT52" t="s">
        <v>781</v>
      </c>
      <c r="AU52" t="s">
        <v>772</v>
      </c>
      <c r="AV52" t="s">
        <v>49</v>
      </c>
      <c r="AW52">
        <v>2</v>
      </c>
      <c r="BB52">
        <v>0.92589999999999995</v>
      </c>
      <c r="BC52" t="s">
        <v>71</v>
      </c>
      <c r="BF52" t="s">
        <v>143</v>
      </c>
      <c r="BG52" t="s">
        <v>306</v>
      </c>
      <c r="BH52" t="s">
        <v>1030</v>
      </c>
      <c r="BI52">
        <v>5642</v>
      </c>
      <c r="BJ52">
        <v>2</v>
      </c>
      <c r="BK52" t="s">
        <v>781</v>
      </c>
      <c r="BL52" t="s">
        <v>779</v>
      </c>
      <c r="BM52">
        <v>0.92589999999999995</v>
      </c>
      <c r="BN52" t="s">
        <v>71</v>
      </c>
      <c r="BO52" t="s">
        <v>756</v>
      </c>
      <c r="BP52">
        <v>1921.6559999999999</v>
      </c>
    </row>
    <row r="53" spans="1:68" ht="16.5">
      <c r="A53" s="137" t="str">
        <f t="shared" si="18"/>
        <v>청라교통</v>
      </c>
      <c r="B53" s="138" t="str">
        <f t="shared" si="19"/>
        <v>박주택</v>
      </c>
      <c r="C53" s="139" t="str">
        <f t="shared" si="20"/>
        <v>D</v>
      </c>
      <c r="D53" s="140">
        <f t="shared" si="21"/>
        <v>0.84289999999999998</v>
      </c>
      <c r="E53" s="141">
        <f t="shared" si="22"/>
        <v>5278</v>
      </c>
      <c r="F53" s="142" t="str">
        <f t="shared" si="23"/>
        <v>308</v>
      </c>
      <c r="G53" s="143" t="str">
        <f t="shared" si="24"/>
        <v>70바5066</v>
      </c>
      <c r="H53" s="144">
        <f t="shared" si="25"/>
        <v>4</v>
      </c>
      <c r="I53" s="145">
        <f t="shared" si="26"/>
        <v>4297.7179999999998</v>
      </c>
      <c r="J53" s="146">
        <f t="shared" si="27"/>
        <v>4.7131711241023458E-2</v>
      </c>
      <c r="K53" s="146">
        <f t="shared" si="28"/>
        <v>0.29562767707334259</v>
      </c>
      <c r="L53" s="146">
        <f t="shared" si="29"/>
        <v>0.1586888669754507</v>
      </c>
      <c r="M53" s="147">
        <f t="shared" si="30"/>
        <v>19.635000000000002</v>
      </c>
      <c r="N53" s="148">
        <f t="shared" si="31"/>
        <v>0.1163408115655797</v>
      </c>
      <c r="O53" s="148">
        <f t="shared" si="32"/>
        <v>10.680086501720215</v>
      </c>
      <c r="P53" s="247">
        <f t="shared" si="33"/>
        <v>25</v>
      </c>
      <c r="Q53" s="248">
        <f t="shared" si="34"/>
        <v>5</v>
      </c>
      <c r="R53" s="248">
        <f t="shared" si="35"/>
        <v>459</v>
      </c>
      <c r="T53">
        <v>531</v>
      </c>
      <c r="U53">
        <v>5278</v>
      </c>
      <c r="V53" t="s">
        <v>1033</v>
      </c>
      <c r="W53">
        <v>4297.7179999999998</v>
      </c>
      <c r="X53">
        <v>1711.0139999999999</v>
      </c>
      <c r="Y53">
        <v>2.512</v>
      </c>
      <c r="Z53">
        <v>19.635000000000002</v>
      </c>
      <c r="AA53">
        <v>140.403559</v>
      </c>
      <c r="AB53">
        <v>6.6174600000000003</v>
      </c>
      <c r="AC53">
        <v>41.507178000000003</v>
      </c>
      <c r="AD53" s="1">
        <v>682</v>
      </c>
      <c r="AE53">
        <v>5</v>
      </c>
      <c r="AF53">
        <v>459</v>
      </c>
      <c r="AG53">
        <v>93</v>
      </c>
      <c r="AH53">
        <v>30.609750999999999</v>
      </c>
      <c r="AI53">
        <v>41634.9</v>
      </c>
      <c r="AJ53">
        <v>7579.9</v>
      </c>
      <c r="AK53">
        <v>25</v>
      </c>
      <c r="AL53">
        <v>25576</v>
      </c>
      <c r="AM53" t="s">
        <v>1034</v>
      </c>
      <c r="AN53" t="s">
        <v>1035</v>
      </c>
      <c r="AO53">
        <v>2709.4859999999999</v>
      </c>
      <c r="AR53" t="s">
        <v>143</v>
      </c>
      <c r="AS53" t="s">
        <v>309</v>
      </c>
      <c r="AT53" t="s">
        <v>866</v>
      </c>
      <c r="AU53" t="s">
        <v>772</v>
      </c>
      <c r="AV53" t="s">
        <v>49</v>
      </c>
      <c r="AW53">
        <v>4</v>
      </c>
      <c r="BB53">
        <v>0.84289999999999998</v>
      </c>
      <c r="BC53" t="s">
        <v>70</v>
      </c>
      <c r="BF53" t="s">
        <v>143</v>
      </c>
      <c r="BG53" t="s">
        <v>309</v>
      </c>
      <c r="BH53" t="s">
        <v>1033</v>
      </c>
      <c r="BI53">
        <v>5278</v>
      </c>
      <c r="BJ53">
        <v>4</v>
      </c>
      <c r="BK53" t="s">
        <v>866</v>
      </c>
      <c r="BL53" t="s">
        <v>875</v>
      </c>
      <c r="BM53">
        <v>0.84289999999999998</v>
      </c>
      <c r="BN53" t="s">
        <v>70</v>
      </c>
      <c r="BO53" t="s">
        <v>760</v>
      </c>
      <c r="BP53">
        <v>4297.7179999999998</v>
      </c>
    </row>
    <row r="54" spans="1:68" ht="16.5">
      <c r="A54" s="120" t="str">
        <f t="shared" si="18"/>
        <v>청라교통</v>
      </c>
      <c r="B54" s="121" t="str">
        <f t="shared" si="19"/>
        <v>박학기</v>
      </c>
      <c r="C54" s="122" t="str">
        <f t="shared" si="20"/>
        <v>B</v>
      </c>
      <c r="D54" s="123">
        <f t="shared" si="21"/>
        <v>0.92720000000000002</v>
      </c>
      <c r="E54" s="124">
        <f t="shared" si="22"/>
        <v>913</v>
      </c>
      <c r="F54" s="125" t="str">
        <f t="shared" si="23"/>
        <v>307</v>
      </c>
      <c r="G54" s="126" t="str">
        <f t="shared" si="24"/>
        <v>72바1702</v>
      </c>
      <c r="H54" s="127">
        <f t="shared" si="25"/>
        <v>2</v>
      </c>
      <c r="I54" s="128">
        <f t="shared" si="26"/>
        <v>3932.8229999999999</v>
      </c>
      <c r="J54" s="129">
        <f t="shared" si="27"/>
        <v>4.7864155672384834E-2</v>
      </c>
      <c r="K54" s="129">
        <f t="shared" si="28"/>
        <v>0.29661277306203399</v>
      </c>
      <c r="L54" s="129">
        <f t="shared" si="29"/>
        <v>0.21460411516104336</v>
      </c>
      <c r="M54" s="130">
        <f t="shared" si="30"/>
        <v>15.587</v>
      </c>
      <c r="N54" s="131">
        <f t="shared" si="31"/>
        <v>0.1271351393134143</v>
      </c>
      <c r="O54" s="131">
        <f t="shared" si="32"/>
        <v>5.9244974920051066</v>
      </c>
      <c r="P54" s="249">
        <f t="shared" si="33"/>
        <v>34</v>
      </c>
      <c r="Q54" s="250">
        <f t="shared" si="34"/>
        <v>5</v>
      </c>
      <c r="R54" s="250">
        <f t="shared" si="35"/>
        <v>233</v>
      </c>
      <c r="T54">
        <v>531</v>
      </c>
      <c r="U54">
        <v>913</v>
      </c>
      <c r="V54" t="s">
        <v>1036</v>
      </c>
      <c r="W54">
        <v>3932.8229999999999</v>
      </c>
      <c r="X54">
        <v>1462.8520000000001</v>
      </c>
      <c r="Y54">
        <v>2.6880000000000002</v>
      </c>
      <c r="Z54">
        <v>15.587</v>
      </c>
      <c r="AA54">
        <v>168.253297</v>
      </c>
      <c r="AB54">
        <v>8.0533020000000004</v>
      </c>
      <c r="AC54">
        <v>49.906077000000003</v>
      </c>
      <c r="AD54" s="1">
        <v>844</v>
      </c>
      <c r="AE54">
        <v>5</v>
      </c>
      <c r="AF54">
        <v>233</v>
      </c>
      <c r="AG54">
        <v>92</v>
      </c>
      <c r="AH54">
        <v>23.374417999999999</v>
      </c>
      <c r="AI54">
        <v>31613.200000000001</v>
      </c>
      <c r="AJ54">
        <v>9722.5</v>
      </c>
      <c r="AK54">
        <v>34</v>
      </c>
      <c r="AL54">
        <v>33997</v>
      </c>
      <c r="AM54" t="s">
        <v>1037</v>
      </c>
      <c r="AN54" t="s">
        <v>1038</v>
      </c>
      <c r="AO54">
        <v>3746.366</v>
      </c>
      <c r="AR54" t="s">
        <v>143</v>
      </c>
      <c r="AS54" t="s">
        <v>308</v>
      </c>
      <c r="AT54" t="s">
        <v>858</v>
      </c>
      <c r="AU54" t="s">
        <v>772</v>
      </c>
      <c r="AV54" t="s">
        <v>49</v>
      </c>
      <c r="AW54">
        <v>2</v>
      </c>
      <c r="BB54">
        <v>0.92720000000000002</v>
      </c>
      <c r="BC54" t="s">
        <v>71</v>
      </c>
      <c r="BF54" t="s">
        <v>143</v>
      </c>
      <c r="BG54" t="s">
        <v>308</v>
      </c>
      <c r="BH54" t="s">
        <v>1036</v>
      </c>
      <c r="BI54">
        <v>913</v>
      </c>
      <c r="BJ54">
        <v>2</v>
      </c>
      <c r="BK54" t="s">
        <v>858</v>
      </c>
      <c r="BL54" t="s">
        <v>864</v>
      </c>
      <c r="BM54">
        <v>0.92720000000000002</v>
      </c>
      <c r="BN54" t="s">
        <v>71</v>
      </c>
      <c r="BO54" t="s">
        <v>756</v>
      </c>
      <c r="BP54">
        <v>3932.8229999999999</v>
      </c>
    </row>
    <row r="55" spans="1:68" ht="16.5">
      <c r="A55" s="137" t="str">
        <f t="shared" si="18"/>
        <v>청라교통</v>
      </c>
      <c r="B55" s="138" t="str">
        <f t="shared" si="19"/>
        <v>박학연</v>
      </c>
      <c r="C55" s="139" t="str">
        <f t="shared" si="20"/>
        <v>B</v>
      </c>
      <c r="D55" s="140">
        <f t="shared" si="21"/>
        <v>0.93100000000000005</v>
      </c>
      <c r="E55" s="141">
        <f t="shared" si="22"/>
        <v>6253</v>
      </c>
      <c r="F55" s="142" t="str">
        <f t="shared" si="23"/>
        <v>112</v>
      </c>
      <c r="G55" s="143" t="str">
        <f t="shared" si="24"/>
        <v>70바5996</v>
      </c>
      <c r="H55" s="144">
        <f t="shared" si="25"/>
        <v>1</v>
      </c>
      <c r="I55" s="145">
        <f t="shared" si="26"/>
        <v>2561.0450000000001</v>
      </c>
      <c r="J55" s="146">
        <f t="shared" si="27"/>
        <v>2.9833952000995475E-2</v>
      </c>
      <c r="K55" s="146">
        <f t="shared" si="28"/>
        <v>0.3638708699274012</v>
      </c>
      <c r="L55" s="146">
        <f t="shared" si="29"/>
        <v>0.24989799085920006</v>
      </c>
      <c r="M55" s="147">
        <f t="shared" si="30"/>
        <v>12.8</v>
      </c>
      <c r="N55" s="148">
        <f t="shared" si="31"/>
        <v>7.8093122143500018E-2</v>
      </c>
      <c r="O55" s="148">
        <f t="shared" si="32"/>
        <v>9.0588021686460021</v>
      </c>
      <c r="P55" s="247">
        <f t="shared" si="33"/>
        <v>11</v>
      </c>
      <c r="Q55" s="248">
        <f t="shared" si="34"/>
        <v>2</v>
      </c>
      <c r="R55" s="248">
        <f t="shared" si="35"/>
        <v>232</v>
      </c>
      <c r="T55">
        <v>531</v>
      </c>
      <c r="U55">
        <v>6253</v>
      </c>
      <c r="V55" t="s">
        <v>1039</v>
      </c>
      <c r="W55">
        <v>2561.0450000000001</v>
      </c>
      <c r="X55">
        <v>1380.242</v>
      </c>
      <c r="Y55">
        <v>1.8560000000000001</v>
      </c>
      <c r="Z55">
        <v>12.8</v>
      </c>
      <c r="AA55">
        <v>159.53826699999999</v>
      </c>
      <c r="AB55">
        <v>4.7596569999999998</v>
      </c>
      <c r="AC55">
        <v>58.051327999999998</v>
      </c>
      <c r="AD55" s="1">
        <v>640</v>
      </c>
      <c r="AE55">
        <v>2</v>
      </c>
      <c r="AF55">
        <v>232</v>
      </c>
      <c r="AG55">
        <v>86</v>
      </c>
      <c r="AH55">
        <v>16.052856999999999</v>
      </c>
      <c r="AI55">
        <v>1427.8</v>
      </c>
      <c r="AJ55">
        <v>49.5</v>
      </c>
      <c r="AK55">
        <v>11</v>
      </c>
      <c r="AL55">
        <v>5942</v>
      </c>
      <c r="AM55" t="s">
        <v>1040</v>
      </c>
      <c r="AN55" t="s">
        <v>1041</v>
      </c>
      <c r="AO55">
        <v>2498.355</v>
      </c>
      <c r="AR55" t="s">
        <v>143</v>
      </c>
      <c r="AS55" t="s">
        <v>306</v>
      </c>
      <c r="AT55" t="s">
        <v>779</v>
      </c>
      <c r="AU55" t="s">
        <v>772</v>
      </c>
      <c r="AV55" t="s">
        <v>49</v>
      </c>
      <c r="AW55">
        <v>1</v>
      </c>
      <c r="BB55">
        <v>0.93100000000000005</v>
      </c>
      <c r="BC55" t="s">
        <v>71</v>
      </c>
      <c r="BF55" t="s">
        <v>143</v>
      </c>
      <c r="BG55" t="s">
        <v>306</v>
      </c>
      <c r="BH55" t="s">
        <v>1039</v>
      </c>
      <c r="BI55">
        <v>6253</v>
      </c>
      <c r="BJ55">
        <v>1</v>
      </c>
      <c r="BK55" t="s">
        <v>779</v>
      </c>
      <c r="BL55" t="s">
        <v>755</v>
      </c>
      <c r="BM55">
        <v>0.93100000000000005</v>
      </c>
      <c r="BN55" t="s">
        <v>71</v>
      </c>
      <c r="BO55" t="s">
        <v>756</v>
      </c>
      <c r="BP55">
        <v>2561.0450000000001</v>
      </c>
    </row>
    <row r="56" spans="1:68" ht="16.5">
      <c r="A56" s="120" t="str">
        <f t="shared" si="18"/>
        <v>청라교통</v>
      </c>
      <c r="B56" s="121" t="str">
        <f t="shared" si="19"/>
        <v>반광진</v>
      </c>
      <c r="C56" s="122" t="str">
        <f t="shared" si="20"/>
        <v>F</v>
      </c>
      <c r="D56" s="123">
        <f t="shared" si="21"/>
        <v>0.71330000000000005</v>
      </c>
      <c r="E56" s="124">
        <f t="shared" si="22"/>
        <v>6940</v>
      </c>
      <c r="F56" s="125" t="str">
        <f t="shared" si="23"/>
        <v>112</v>
      </c>
      <c r="G56" s="126" t="str">
        <f t="shared" si="24"/>
        <v>70바6014</v>
      </c>
      <c r="H56" s="127">
        <f t="shared" si="25"/>
        <v>1</v>
      </c>
      <c r="I56" s="128">
        <f t="shared" si="26"/>
        <v>1833.806</v>
      </c>
      <c r="J56" s="129">
        <f t="shared" si="27"/>
        <v>3.7089667376129933E-2</v>
      </c>
      <c r="K56" s="129">
        <f t="shared" si="28"/>
        <v>0.36721142848430682</v>
      </c>
      <c r="L56" s="129">
        <f t="shared" si="29"/>
        <v>0.1810442325960325</v>
      </c>
      <c r="M56" s="130">
        <f t="shared" si="30"/>
        <v>13.603999999999999</v>
      </c>
      <c r="N56" s="131">
        <f t="shared" si="31"/>
        <v>5.4531395360250756E-2</v>
      </c>
      <c r="O56" s="131">
        <f t="shared" si="32"/>
        <v>21.430838376578546</v>
      </c>
      <c r="P56" s="249">
        <f t="shared" si="33"/>
        <v>8</v>
      </c>
      <c r="Q56" s="250">
        <f t="shared" si="34"/>
        <v>1</v>
      </c>
      <c r="R56" s="250">
        <f t="shared" si="35"/>
        <v>393</v>
      </c>
      <c r="T56">
        <v>531</v>
      </c>
      <c r="U56">
        <v>6940</v>
      </c>
      <c r="V56" t="s">
        <v>1042</v>
      </c>
      <c r="W56">
        <v>1833.806</v>
      </c>
      <c r="X56">
        <v>1223.991</v>
      </c>
      <c r="Y56">
        <v>1.498</v>
      </c>
      <c r="Z56">
        <v>13.603999999999999</v>
      </c>
      <c r="AA56">
        <v>113.732457</v>
      </c>
      <c r="AB56">
        <v>4.218299</v>
      </c>
      <c r="AC56">
        <v>41.763857999999999</v>
      </c>
      <c r="AD56" s="1">
        <v>332</v>
      </c>
      <c r="AE56">
        <v>1</v>
      </c>
      <c r="AF56">
        <v>393</v>
      </c>
      <c r="AG56">
        <v>80</v>
      </c>
      <c r="AH56">
        <v>16.123857999999998</v>
      </c>
      <c r="AI56">
        <v>1110.0999999999999</v>
      </c>
      <c r="AJ56">
        <v>0</v>
      </c>
      <c r="AK56">
        <v>8</v>
      </c>
      <c r="AL56">
        <v>3145</v>
      </c>
      <c r="AM56" t="s">
        <v>1043</v>
      </c>
      <c r="AN56" t="s">
        <v>1044</v>
      </c>
      <c r="AO56">
        <v>1833.806</v>
      </c>
      <c r="AR56" t="s">
        <v>143</v>
      </c>
      <c r="AS56" t="s">
        <v>306</v>
      </c>
      <c r="AT56" t="s">
        <v>785</v>
      </c>
      <c r="AU56" t="s">
        <v>772</v>
      </c>
      <c r="AV56" t="s">
        <v>49</v>
      </c>
      <c r="AW56">
        <v>1</v>
      </c>
      <c r="BB56">
        <v>0.71330000000000005</v>
      </c>
      <c r="BC56" t="s">
        <v>73</v>
      </c>
      <c r="BF56" t="s">
        <v>143</v>
      </c>
      <c r="BG56" t="s">
        <v>306</v>
      </c>
      <c r="BH56" t="s">
        <v>1042</v>
      </c>
      <c r="BI56">
        <v>6940</v>
      </c>
      <c r="BJ56">
        <v>1</v>
      </c>
      <c r="BK56" t="s">
        <v>785</v>
      </c>
      <c r="BL56" t="s">
        <v>755</v>
      </c>
      <c r="BM56">
        <v>0.71330000000000005</v>
      </c>
      <c r="BN56" t="s">
        <v>73</v>
      </c>
      <c r="BO56" t="s">
        <v>1045</v>
      </c>
      <c r="BP56">
        <v>1833.806</v>
      </c>
    </row>
    <row r="57" spans="1:68" ht="16.5">
      <c r="A57" s="137" t="str">
        <f t="shared" si="18"/>
        <v>청라교통</v>
      </c>
      <c r="B57" s="138" t="str">
        <f t="shared" si="19"/>
        <v>방기조</v>
      </c>
      <c r="C57" s="139" t="str">
        <f t="shared" si="20"/>
        <v>F</v>
      </c>
      <c r="D57" s="140">
        <f t="shared" si="21"/>
        <v>0.77559999999999996</v>
      </c>
      <c r="E57" s="141">
        <f t="shared" si="22"/>
        <v>4717</v>
      </c>
      <c r="F57" s="142" t="str">
        <f t="shared" si="23"/>
        <v>308</v>
      </c>
      <c r="G57" s="143" t="str">
        <f t="shared" si="24"/>
        <v>70바5066</v>
      </c>
      <c r="H57" s="144">
        <f t="shared" si="25"/>
        <v>8</v>
      </c>
      <c r="I57" s="145">
        <f t="shared" si="26"/>
        <v>4560.6109999999999</v>
      </c>
      <c r="J57" s="146">
        <f t="shared" si="27"/>
        <v>0.10432379631165932</v>
      </c>
      <c r="K57" s="146">
        <f t="shared" si="28"/>
        <v>0.23666038615289653</v>
      </c>
      <c r="L57" s="146">
        <f t="shared" si="29"/>
        <v>0.17190679055942285</v>
      </c>
      <c r="M57" s="147">
        <f t="shared" si="30"/>
        <v>25.343</v>
      </c>
      <c r="N57" s="148">
        <f t="shared" si="31"/>
        <v>1.0305636678944992</v>
      </c>
      <c r="O57" s="148">
        <f t="shared" si="32"/>
        <v>23.768745021226323</v>
      </c>
      <c r="P57" s="247">
        <f t="shared" si="33"/>
        <v>6</v>
      </c>
      <c r="Q57" s="248">
        <f t="shared" si="34"/>
        <v>47</v>
      </c>
      <c r="R57" s="248">
        <f t="shared" si="35"/>
        <v>1084</v>
      </c>
      <c r="T57">
        <v>531</v>
      </c>
      <c r="U57">
        <v>4717</v>
      </c>
      <c r="V57" t="s">
        <v>1046</v>
      </c>
      <c r="W57">
        <v>4560.6109999999999</v>
      </c>
      <c r="X57">
        <v>2014.2570000000001</v>
      </c>
      <c r="Y57">
        <v>2.2639999999999998</v>
      </c>
      <c r="Z57">
        <v>25.343</v>
      </c>
      <c r="AA57">
        <v>140.37439699999999</v>
      </c>
      <c r="AB57">
        <v>14.64439</v>
      </c>
      <c r="AC57">
        <v>33.221058999999997</v>
      </c>
      <c r="AD57" s="1">
        <v>784</v>
      </c>
      <c r="AE57">
        <v>47</v>
      </c>
      <c r="AF57">
        <v>1084</v>
      </c>
      <c r="AG57">
        <v>98</v>
      </c>
      <c r="AH57">
        <v>32.488908000000002</v>
      </c>
      <c r="AI57">
        <v>37785.800000000003</v>
      </c>
      <c r="AJ57">
        <v>26102.799999999999</v>
      </c>
      <c r="AK57">
        <v>6</v>
      </c>
      <c r="AL57">
        <v>21453</v>
      </c>
      <c r="AM57" t="s">
        <v>1047</v>
      </c>
      <c r="AN57" t="s">
        <v>1048</v>
      </c>
      <c r="AO57">
        <v>835.73</v>
      </c>
      <c r="AR57" t="s">
        <v>143</v>
      </c>
      <c r="AS57" t="s">
        <v>309</v>
      </c>
      <c r="AT57" t="s">
        <v>866</v>
      </c>
      <c r="AU57" t="s">
        <v>772</v>
      </c>
      <c r="AV57" t="s">
        <v>49</v>
      </c>
      <c r="AW57">
        <v>8</v>
      </c>
      <c r="BB57">
        <v>0.77559999999999996</v>
      </c>
      <c r="BC57" t="s">
        <v>73</v>
      </c>
      <c r="BF57" t="s">
        <v>143</v>
      </c>
      <c r="BG57" t="s">
        <v>309</v>
      </c>
      <c r="BH57" t="s">
        <v>1046</v>
      </c>
      <c r="BI57">
        <v>4717</v>
      </c>
      <c r="BJ57">
        <v>8</v>
      </c>
      <c r="BK57" t="s">
        <v>866</v>
      </c>
      <c r="BL57" t="s">
        <v>871</v>
      </c>
      <c r="BM57">
        <v>0.77559999999999996</v>
      </c>
      <c r="BN57" t="s">
        <v>73</v>
      </c>
      <c r="BO57" t="s">
        <v>1045</v>
      </c>
      <c r="BP57">
        <v>4560.6109999999999</v>
      </c>
    </row>
    <row r="58" spans="1:68" ht="16.5">
      <c r="A58" s="120" t="str">
        <f t="shared" si="18"/>
        <v>청라교통</v>
      </c>
      <c r="B58" s="121" t="str">
        <f t="shared" si="19"/>
        <v>방용길</v>
      </c>
      <c r="C58" s="122" t="str">
        <f t="shared" si="20"/>
        <v>C</v>
      </c>
      <c r="D58" s="123">
        <f t="shared" si="21"/>
        <v>0.88829999999999998</v>
      </c>
      <c r="E58" s="124">
        <f t="shared" si="22"/>
        <v>7799</v>
      </c>
      <c r="F58" s="125" t="str">
        <f t="shared" si="23"/>
        <v>307</v>
      </c>
      <c r="G58" s="126" t="str">
        <f t="shared" si="24"/>
        <v>72바1703</v>
      </c>
      <c r="H58" s="127">
        <f t="shared" si="25"/>
        <v>2</v>
      </c>
      <c r="I58" s="128">
        <f t="shared" si="26"/>
        <v>3742.0639999999999</v>
      </c>
      <c r="J58" s="129">
        <f t="shared" si="27"/>
        <v>4.5963347545746228E-2</v>
      </c>
      <c r="K58" s="129">
        <f t="shared" si="28"/>
        <v>0.36762056268442067</v>
      </c>
      <c r="L58" s="129">
        <f t="shared" si="29"/>
        <v>0.19641566793085313</v>
      </c>
      <c r="M58" s="130">
        <f t="shared" si="30"/>
        <v>20.190000000000001</v>
      </c>
      <c r="N58" s="131">
        <f t="shared" si="31"/>
        <v>0.10689288050658674</v>
      </c>
      <c r="O58" s="131">
        <f t="shared" si="32"/>
        <v>38.802115623890991</v>
      </c>
      <c r="P58" s="249">
        <f t="shared" si="33"/>
        <v>68</v>
      </c>
      <c r="Q58" s="250">
        <f t="shared" si="34"/>
        <v>4</v>
      </c>
      <c r="R58" s="250">
        <f t="shared" si="35"/>
        <v>1452</v>
      </c>
      <c r="T58">
        <v>531</v>
      </c>
      <c r="U58">
        <v>7799</v>
      </c>
      <c r="V58" t="s">
        <v>1049</v>
      </c>
      <c r="W58">
        <v>3742.0639999999999</v>
      </c>
      <c r="X58">
        <v>1475.1569999999999</v>
      </c>
      <c r="Y58">
        <v>2.5369999999999999</v>
      </c>
      <c r="Z58">
        <v>20.190000000000001</v>
      </c>
      <c r="AA58">
        <v>165.499695</v>
      </c>
      <c r="AB58">
        <v>7.6069199999999997</v>
      </c>
      <c r="AC58">
        <v>60.841090999999999</v>
      </c>
      <c r="AD58" s="1">
        <v>735</v>
      </c>
      <c r="AE58">
        <v>4</v>
      </c>
      <c r="AF58">
        <v>1452</v>
      </c>
      <c r="AG58">
        <v>92</v>
      </c>
      <c r="AH58">
        <v>22.610700000000001</v>
      </c>
      <c r="AI58">
        <v>41935.1</v>
      </c>
      <c r="AJ58">
        <v>10035.1</v>
      </c>
      <c r="AK58">
        <v>68</v>
      </c>
      <c r="AL58">
        <v>47653</v>
      </c>
      <c r="AM58" t="s">
        <v>1050</v>
      </c>
      <c r="AN58" t="s">
        <v>1051</v>
      </c>
      <c r="AO58">
        <v>3614.2930000000001</v>
      </c>
      <c r="AR58" t="s">
        <v>143</v>
      </c>
      <c r="AS58" t="s">
        <v>308</v>
      </c>
      <c r="AT58" t="s">
        <v>860</v>
      </c>
      <c r="AU58" t="s">
        <v>772</v>
      </c>
      <c r="AV58" t="s">
        <v>49</v>
      </c>
      <c r="AW58">
        <v>2</v>
      </c>
      <c r="BB58">
        <v>0.88829999999999998</v>
      </c>
      <c r="BC58" t="s">
        <v>72</v>
      </c>
      <c r="BF58" t="s">
        <v>143</v>
      </c>
      <c r="BG58" t="s">
        <v>308</v>
      </c>
      <c r="BH58" t="s">
        <v>1049</v>
      </c>
      <c r="BI58">
        <v>7799</v>
      </c>
      <c r="BJ58">
        <v>2</v>
      </c>
      <c r="BK58" t="s">
        <v>860</v>
      </c>
      <c r="BL58" t="s">
        <v>885</v>
      </c>
      <c r="BM58">
        <v>0.88829999999999998</v>
      </c>
      <c r="BN58" t="s">
        <v>72</v>
      </c>
      <c r="BO58" t="s">
        <v>758</v>
      </c>
      <c r="BP58">
        <v>3742.0639999999999</v>
      </c>
    </row>
    <row r="59" spans="1:68" ht="16.5">
      <c r="A59" s="137" t="str">
        <f t="shared" si="18"/>
        <v>청라교통</v>
      </c>
      <c r="B59" s="138" t="str">
        <f t="shared" si="19"/>
        <v>방진철</v>
      </c>
      <c r="C59" s="139" t="str">
        <f t="shared" si="20"/>
        <v>A</v>
      </c>
      <c r="D59" s="140">
        <f t="shared" si="21"/>
        <v>0.98780000000000001</v>
      </c>
      <c r="E59" s="141">
        <f t="shared" si="22"/>
        <v>6951</v>
      </c>
      <c r="F59" s="142" t="str">
        <f t="shared" si="23"/>
        <v>306</v>
      </c>
      <c r="G59" s="143" t="str">
        <f t="shared" si="24"/>
        <v>70바6087</v>
      </c>
      <c r="H59" s="144">
        <f t="shared" si="25"/>
        <v>2</v>
      </c>
      <c r="I59" s="145">
        <f t="shared" si="26"/>
        <v>3871.1320000000001</v>
      </c>
      <c r="J59" s="146">
        <f t="shared" si="27"/>
        <v>4.6220164939335687E-2</v>
      </c>
      <c r="K59" s="146">
        <f t="shared" si="28"/>
        <v>0.28273881748341323</v>
      </c>
      <c r="L59" s="146">
        <f t="shared" si="29"/>
        <v>0.11185358701279109</v>
      </c>
      <c r="M59" s="147">
        <f t="shared" si="30"/>
        <v>14.741</v>
      </c>
      <c r="N59" s="148">
        <f t="shared" si="31"/>
        <v>5.1664474370804195E-2</v>
      </c>
      <c r="O59" s="148">
        <f t="shared" si="32"/>
        <v>5.3472730973782348</v>
      </c>
      <c r="P59" s="247">
        <f t="shared" si="33"/>
        <v>47</v>
      </c>
      <c r="Q59" s="248">
        <f t="shared" si="34"/>
        <v>2</v>
      </c>
      <c r="R59" s="248">
        <f t="shared" si="35"/>
        <v>207</v>
      </c>
      <c r="T59">
        <v>531</v>
      </c>
      <c r="U59">
        <v>6951</v>
      </c>
      <c r="V59" t="s">
        <v>1052</v>
      </c>
      <c r="W59">
        <v>3871.1320000000001</v>
      </c>
      <c r="X59">
        <v>1189.877</v>
      </c>
      <c r="Y59">
        <v>3.2530000000000001</v>
      </c>
      <c r="Z59">
        <v>14.741</v>
      </c>
      <c r="AA59">
        <v>144.308572</v>
      </c>
      <c r="AB59">
        <v>6.6699659999999996</v>
      </c>
      <c r="AC59">
        <v>40.801634999999997</v>
      </c>
      <c r="AD59" s="1">
        <v>433</v>
      </c>
      <c r="AE59">
        <v>2</v>
      </c>
      <c r="AF59">
        <v>207</v>
      </c>
      <c r="AG59">
        <v>91</v>
      </c>
      <c r="AH59">
        <v>26.825378000000001</v>
      </c>
      <c r="AI59">
        <v>38768.1</v>
      </c>
      <c r="AJ59">
        <v>16128.2</v>
      </c>
      <c r="AK59">
        <v>47</v>
      </c>
      <c r="AL59">
        <v>46368</v>
      </c>
      <c r="AM59" t="s">
        <v>1053</v>
      </c>
      <c r="AN59" t="s">
        <v>1054</v>
      </c>
      <c r="AO59">
        <v>3626.8760000000002</v>
      </c>
      <c r="AR59" t="s">
        <v>143</v>
      </c>
      <c r="AS59" t="s">
        <v>307</v>
      </c>
      <c r="AT59" t="s">
        <v>826</v>
      </c>
      <c r="AU59" t="s">
        <v>772</v>
      </c>
      <c r="AV59" t="s">
        <v>49</v>
      </c>
      <c r="AW59">
        <v>2</v>
      </c>
      <c r="BB59">
        <v>0.98780000000000001</v>
      </c>
      <c r="BC59" t="s">
        <v>69</v>
      </c>
      <c r="BF59" t="s">
        <v>143</v>
      </c>
      <c r="BG59" t="s">
        <v>307</v>
      </c>
      <c r="BH59" t="s">
        <v>1052</v>
      </c>
      <c r="BI59">
        <v>6951</v>
      </c>
      <c r="BJ59">
        <v>2</v>
      </c>
      <c r="BK59" t="s">
        <v>826</v>
      </c>
      <c r="BL59" t="s">
        <v>824</v>
      </c>
      <c r="BM59">
        <v>0.98780000000000001</v>
      </c>
      <c r="BN59" t="s">
        <v>69</v>
      </c>
      <c r="BO59" t="s">
        <v>759</v>
      </c>
      <c r="BP59">
        <v>3871.1320000000001</v>
      </c>
    </row>
    <row r="60" spans="1:68" ht="16.5">
      <c r="A60" s="120" t="str">
        <f t="shared" si="18"/>
        <v>청라교통</v>
      </c>
      <c r="B60" s="121" t="str">
        <f t="shared" si="19"/>
        <v>백정기</v>
      </c>
      <c r="C60" s="122" t="str">
        <f t="shared" si="20"/>
        <v>S</v>
      </c>
      <c r="D60" s="123">
        <f t="shared" si="21"/>
        <v>1.083</v>
      </c>
      <c r="E60" s="124">
        <f t="shared" si="22"/>
        <v>615</v>
      </c>
      <c r="F60" s="125" t="str">
        <f t="shared" si="23"/>
        <v>306</v>
      </c>
      <c r="G60" s="126" t="str">
        <f t="shared" si="24"/>
        <v>70바6087</v>
      </c>
      <c r="H60" s="127">
        <f t="shared" si="25"/>
        <v>1</v>
      </c>
      <c r="I60" s="128">
        <f t="shared" si="26"/>
        <v>4439.0140000000001</v>
      </c>
      <c r="J60" s="129">
        <f t="shared" si="27"/>
        <v>3.2621462474468343E-2</v>
      </c>
      <c r="K60" s="129">
        <f t="shared" si="28"/>
        <v>0.21340163815036842</v>
      </c>
      <c r="L60" s="129">
        <f t="shared" si="29"/>
        <v>3.4917664147939162E-2</v>
      </c>
      <c r="M60" s="130">
        <f t="shared" si="30"/>
        <v>14.106</v>
      </c>
      <c r="N60" s="131">
        <f t="shared" si="31"/>
        <v>0</v>
      </c>
      <c r="O60" s="131">
        <f t="shared" si="32"/>
        <v>14.237395962256482</v>
      </c>
      <c r="P60" s="249">
        <f t="shared" si="33"/>
        <v>11</v>
      </c>
      <c r="Q60" s="250">
        <f t="shared" si="34"/>
        <v>0</v>
      </c>
      <c r="R60" s="250">
        <f t="shared" si="35"/>
        <v>632</v>
      </c>
      <c r="T60">
        <v>531</v>
      </c>
      <c r="U60">
        <v>615</v>
      </c>
      <c r="V60" t="s">
        <v>1055</v>
      </c>
      <c r="W60">
        <v>4439.0140000000001</v>
      </c>
      <c r="X60">
        <v>1242.0730000000001</v>
      </c>
      <c r="Y60">
        <v>3.5739999999999998</v>
      </c>
      <c r="Z60">
        <v>14.106</v>
      </c>
      <c r="AA60">
        <v>138.92412100000001</v>
      </c>
      <c r="AB60">
        <v>4.5319079999999996</v>
      </c>
      <c r="AC60">
        <v>29.646635</v>
      </c>
      <c r="AD60" s="1">
        <v>155</v>
      </c>
      <c r="AE60">
        <v>0</v>
      </c>
      <c r="AF60">
        <v>632</v>
      </c>
      <c r="AG60">
        <v>91</v>
      </c>
      <c r="AH60">
        <v>31.952794999999998</v>
      </c>
      <c r="AI60">
        <v>35892.5</v>
      </c>
      <c r="AJ60">
        <v>9860.2999999999993</v>
      </c>
      <c r="AK60">
        <v>11</v>
      </c>
      <c r="AL60">
        <v>5859</v>
      </c>
      <c r="AM60" t="s">
        <v>1056</v>
      </c>
      <c r="AN60" t="s">
        <v>1057</v>
      </c>
      <c r="AO60">
        <v>4439.0140000000001</v>
      </c>
      <c r="AR60" t="s">
        <v>143</v>
      </c>
      <c r="AS60" t="s">
        <v>307</v>
      </c>
      <c r="AT60" t="s">
        <v>826</v>
      </c>
      <c r="AU60" t="s">
        <v>772</v>
      </c>
      <c r="AV60" t="s">
        <v>49</v>
      </c>
      <c r="AW60">
        <v>1</v>
      </c>
      <c r="BB60">
        <v>1.083</v>
      </c>
      <c r="BC60" t="s">
        <v>74</v>
      </c>
      <c r="BF60" t="s">
        <v>143</v>
      </c>
      <c r="BG60" t="s">
        <v>307</v>
      </c>
      <c r="BH60" t="s">
        <v>1055</v>
      </c>
      <c r="BI60">
        <v>615</v>
      </c>
      <c r="BJ60">
        <v>1</v>
      </c>
      <c r="BK60" t="s">
        <v>826</v>
      </c>
      <c r="BL60" t="s">
        <v>755</v>
      </c>
      <c r="BM60">
        <v>1.083</v>
      </c>
      <c r="BN60" t="s">
        <v>74</v>
      </c>
      <c r="BO60" t="s">
        <v>757</v>
      </c>
      <c r="BP60">
        <v>4439.0140000000001</v>
      </c>
    </row>
    <row r="61" spans="1:68" ht="16.5">
      <c r="A61" s="137" t="str">
        <f t="shared" si="18"/>
        <v>청라교통</v>
      </c>
      <c r="B61" s="138" t="str">
        <f t="shared" si="19"/>
        <v>서현철</v>
      </c>
      <c r="C61" s="139" t="str">
        <f t="shared" si="20"/>
        <v>A</v>
      </c>
      <c r="D61" s="140">
        <f t="shared" si="21"/>
        <v>0.95099999999999996</v>
      </c>
      <c r="E61" s="141">
        <f t="shared" si="22"/>
        <v>3003</v>
      </c>
      <c r="F61" s="142" t="str">
        <f t="shared" si="23"/>
        <v>307</v>
      </c>
      <c r="G61" s="143" t="str">
        <f t="shared" si="24"/>
        <v>72바1699</v>
      </c>
      <c r="H61" s="144">
        <f t="shared" si="25"/>
        <v>4</v>
      </c>
      <c r="I61" s="145">
        <f t="shared" si="26"/>
        <v>4086.6590000000001</v>
      </c>
      <c r="J61" s="146">
        <f t="shared" si="27"/>
        <v>6.8707747149779189E-2</v>
      </c>
      <c r="K61" s="146">
        <f t="shared" si="28"/>
        <v>0.3042636031942525</v>
      </c>
      <c r="L61" s="146">
        <f t="shared" si="29"/>
        <v>0.12871149758274425</v>
      </c>
      <c r="M61" s="147">
        <f t="shared" si="30"/>
        <v>14.413</v>
      </c>
      <c r="N61" s="148">
        <f t="shared" si="31"/>
        <v>7.3409599381793297E-2</v>
      </c>
      <c r="O61" s="148">
        <f t="shared" si="32"/>
        <v>6.3132255468342233</v>
      </c>
      <c r="P61" s="247">
        <f t="shared" si="33"/>
        <v>33</v>
      </c>
      <c r="Q61" s="248">
        <f t="shared" si="34"/>
        <v>3</v>
      </c>
      <c r="R61" s="248">
        <f t="shared" si="35"/>
        <v>258</v>
      </c>
      <c r="T61">
        <v>531</v>
      </c>
      <c r="U61">
        <v>3003</v>
      </c>
      <c r="V61" t="s">
        <v>1058</v>
      </c>
      <c r="W61">
        <v>4086.6590000000001</v>
      </c>
      <c r="X61">
        <v>1579.1479999999999</v>
      </c>
      <c r="Y61">
        <v>2.5880000000000001</v>
      </c>
      <c r="Z61">
        <v>14.413</v>
      </c>
      <c r="AA61">
        <v>192.79690500000001</v>
      </c>
      <c r="AB61">
        <v>13.246641</v>
      </c>
      <c r="AC61">
        <v>58.661081000000003</v>
      </c>
      <c r="AD61" s="1">
        <v>526</v>
      </c>
      <c r="AE61">
        <v>3</v>
      </c>
      <c r="AF61">
        <v>258</v>
      </c>
      <c r="AG61">
        <v>91</v>
      </c>
      <c r="AH61">
        <v>21.196704</v>
      </c>
      <c r="AI61">
        <v>35256.6</v>
      </c>
      <c r="AJ61">
        <v>3867.4</v>
      </c>
      <c r="AK61">
        <v>33</v>
      </c>
      <c r="AL61">
        <v>42861</v>
      </c>
      <c r="AM61" t="s">
        <v>1059</v>
      </c>
      <c r="AN61" t="s">
        <v>1060</v>
      </c>
      <c r="AO61">
        <v>3477.4859999999999</v>
      </c>
      <c r="AR61" t="s">
        <v>143</v>
      </c>
      <c r="AS61" t="s">
        <v>308</v>
      </c>
      <c r="AT61" t="s">
        <v>852</v>
      </c>
      <c r="AU61" t="s">
        <v>772</v>
      </c>
      <c r="AV61" t="s">
        <v>49</v>
      </c>
      <c r="AW61">
        <v>4</v>
      </c>
      <c r="BB61">
        <v>0.95099999999999996</v>
      </c>
      <c r="BC61" t="s">
        <v>69</v>
      </c>
      <c r="BF61" t="s">
        <v>143</v>
      </c>
      <c r="BG61" t="s">
        <v>308</v>
      </c>
      <c r="BH61" t="s">
        <v>1058</v>
      </c>
      <c r="BI61">
        <v>3003</v>
      </c>
      <c r="BJ61">
        <v>4</v>
      </c>
      <c r="BK61" t="s">
        <v>852</v>
      </c>
      <c r="BL61" t="s">
        <v>887</v>
      </c>
      <c r="BM61">
        <v>0.95099999999999996</v>
      </c>
      <c r="BN61" t="s">
        <v>69</v>
      </c>
      <c r="BO61" t="s">
        <v>759</v>
      </c>
      <c r="BP61">
        <v>4086.6590000000001</v>
      </c>
    </row>
    <row r="62" spans="1:68" ht="16.5">
      <c r="A62" s="120" t="str">
        <f t="shared" si="18"/>
        <v>청라교통</v>
      </c>
      <c r="B62" s="121" t="str">
        <f t="shared" si="19"/>
        <v>손대연</v>
      </c>
      <c r="C62" s="122" t="str">
        <f t="shared" si="20"/>
        <v>B</v>
      </c>
      <c r="D62" s="123">
        <f t="shared" si="21"/>
        <v>0.9476</v>
      </c>
      <c r="E62" s="124">
        <f t="shared" si="22"/>
        <v>9997</v>
      </c>
      <c r="F62" s="125" t="str">
        <f t="shared" si="23"/>
        <v>306</v>
      </c>
      <c r="G62" s="126" t="str">
        <f t="shared" si="24"/>
        <v>72바1499</v>
      </c>
      <c r="H62" s="127">
        <f t="shared" si="25"/>
        <v>5</v>
      </c>
      <c r="I62" s="128">
        <f t="shared" si="26"/>
        <v>3930.69</v>
      </c>
      <c r="J62" s="129">
        <f t="shared" si="27"/>
        <v>4.7227023725399983E-2</v>
      </c>
      <c r="K62" s="129">
        <f t="shared" si="28"/>
        <v>0.29855871643427134</v>
      </c>
      <c r="L62" s="129">
        <f t="shared" si="29"/>
        <v>0.13127466170061744</v>
      </c>
      <c r="M62" s="130">
        <f t="shared" si="30"/>
        <v>15.587</v>
      </c>
      <c r="N62" s="131">
        <f t="shared" si="31"/>
        <v>0</v>
      </c>
      <c r="O62" s="131">
        <f t="shared" si="32"/>
        <v>2.0098252469668174</v>
      </c>
      <c r="P62" s="249">
        <f t="shared" si="33"/>
        <v>54</v>
      </c>
      <c r="Q62" s="250">
        <f t="shared" si="34"/>
        <v>0</v>
      </c>
      <c r="R62" s="250">
        <f t="shared" si="35"/>
        <v>79</v>
      </c>
      <c r="T62">
        <v>531</v>
      </c>
      <c r="U62">
        <v>9997</v>
      </c>
      <c r="V62" t="s">
        <v>1061</v>
      </c>
      <c r="W62">
        <v>3930.69</v>
      </c>
      <c r="X62">
        <v>1351.425</v>
      </c>
      <c r="Y62">
        <v>2.9089999999999998</v>
      </c>
      <c r="Z62">
        <v>15.587</v>
      </c>
      <c r="AA62">
        <v>142.84357700000001</v>
      </c>
      <c r="AB62">
        <v>6.7460769999999997</v>
      </c>
      <c r="AC62">
        <v>42.647195000000004</v>
      </c>
      <c r="AD62" s="1">
        <v>516</v>
      </c>
      <c r="AE62">
        <v>0</v>
      </c>
      <c r="AF62">
        <v>79</v>
      </c>
      <c r="AG62">
        <v>93</v>
      </c>
      <c r="AH62">
        <v>27.517443</v>
      </c>
      <c r="AI62">
        <v>37656.400000000001</v>
      </c>
      <c r="AJ62">
        <v>21970.2</v>
      </c>
      <c r="AK62">
        <v>54</v>
      </c>
      <c r="AL62">
        <v>46650</v>
      </c>
      <c r="AM62" t="s">
        <v>1062</v>
      </c>
      <c r="AN62" t="s">
        <v>1063</v>
      </c>
      <c r="AO62">
        <v>2460.2440000000001</v>
      </c>
      <c r="AR62" t="s">
        <v>143</v>
      </c>
      <c r="AS62" t="s">
        <v>307</v>
      </c>
      <c r="AT62" t="s">
        <v>843</v>
      </c>
      <c r="AU62" t="s">
        <v>772</v>
      </c>
      <c r="AV62" t="s">
        <v>49</v>
      </c>
      <c r="AW62">
        <v>5</v>
      </c>
      <c r="BB62">
        <v>0.9476</v>
      </c>
      <c r="BC62" t="s">
        <v>71</v>
      </c>
      <c r="BF62" t="s">
        <v>143</v>
      </c>
      <c r="BG62" t="s">
        <v>307</v>
      </c>
      <c r="BH62" t="s">
        <v>1061</v>
      </c>
      <c r="BI62">
        <v>9997</v>
      </c>
      <c r="BJ62">
        <v>5</v>
      </c>
      <c r="BK62" t="s">
        <v>843</v>
      </c>
      <c r="BL62" t="s">
        <v>883</v>
      </c>
      <c r="BM62">
        <v>0.9476</v>
      </c>
      <c r="BN62" t="s">
        <v>71</v>
      </c>
      <c r="BO62" t="s">
        <v>756</v>
      </c>
      <c r="BP62">
        <v>3930.69</v>
      </c>
    </row>
    <row r="63" spans="1:68" ht="16.5">
      <c r="A63" s="137" t="str">
        <f t="shared" si="18"/>
        <v>청라교통</v>
      </c>
      <c r="B63" s="138" t="str">
        <f t="shared" si="19"/>
        <v>손주원</v>
      </c>
      <c r="C63" s="139" t="str">
        <f t="shared" si="20"/>
        <v>S</v>
      </c>
      <c r="D63" s="140">
        <f t="shared" si="21"/>
        <v>1.0322</v>
      </c>
      <c r="E63" s="141">
        <f t="shared" si="22"/>
        <v>3369</v>
      </c>
      <c r="F63" s="142" t="str">
        <f t="shared" si="23"/>
        <v>306</v>
      </c>
      <c r="G63" s="143" t="str">
        <f t="shared" si="24"/>
        <v>72바1306</v>
      </c>
      <c r="H63" s="144">
        <f t="shared" si="25"/>
        <v>8</v>
      </c>
      <c r="I63" s="145">
        <f t="shared" si="26"/>
        <v>3604.826</v>
      </c>
      <c r="J63" s="146">
        <f t="shared" si="27"/>
        <v>7.3253635619218521E-2</v>
      </c>
      <c r="K63" s="146">
        <f t="shared" si="28"/>
        <v>0.20841536417414591</v>
      </c>
      <c r="L63" s="146">
        <f t="shared" si="29"/>
        <v>8.2389552228040966E-2</v>
      </c>
      <c r="M63" s="147">
        <f t="shared" si="30"/>
        <v>13.36</v>
      </c>
      <c r="N63" s="148">
        <f t="shared" si="31"/>
        <v>0</v>
      </c>
      <c r="O63" s="148">
        <f t="shared" si="32"/>
        <v>3.3011302071167927</v>
      </c>
      <c r="P63" s="247">
        <f t="shared" si="33"/>
        <v>9</v>
      </c>
      <c r="Q63" s="248">
        <f t="shared" si="34"/>
        <v>0</v>
      </c>
      <c r="R63" s="248">
        <f t="shared" si="35"/>
        <v>119</v>
      </c>
      <c r="T63">
        <v>531</v>
      </c>
      <c r="U63">
        <v>3369</v>
      </c>
      <c r="V63" t="s">
        <v>1064</v>
      </c>
      <c r="W63">
        <v>3604.826</v>
      </c>
      <c r="X63">
        <v>1099.1389999999999</v>
      </c>
      <c r="Y63">
        <v>3.28</v>
      </c>
      <c r="Z63">
        <v>13.36</v>
      </c>
      <c r="AA63">
        <v>125.73827799999999</v>
      </c>
      <c r="AB63">
        <v>9.2107860000000006</v>
      </c>
      <c r="AC63">
        <v>26.205788999999999</v>
      </c>
      <c r="AD63" s="1">
        <v>297</v>
      </c>
      <c r="AE63">
        <v>0</v>
      </c>
      <c r="AF63">
        <v>119</v>
      </c>
      <c r="AG63">
        <v>91</v>
      </c>
      <c r="AH63">
        <v>28.669280000000001</v>
      </c>
      <c r="AI63">
        <v>18537.2</v>
      </c>
      <c r="AJ63">
        <v>2944.3</v>
      </c>
      <c r="AK63">
        <v>9</v>
      </c>
      <c r="AL63">
        <v>13372</v>
      </c>
      <c r="AM63" t="s">
        <v>1065</v>
      </c>
      <c r="AN63" t="s">
        <v>1066</v>
      </c>
      <c r="AO63">
        <v>607.74300000000005</v>
      </c>
      <c r="AR63" t="s">
        <v>143</v>
      </c>
      <c r="AS63" t="s">
        <v>307</v>
      </c>
      <c r="AT63" t="s">
        <v>836</v>
      </c>
      <c r="AU63" t="s">
        <v>772</v>
      </c>
      <c r="AV63" t="s">
        <v>49</v>
      </c>
      <c r="AW63">
        <v>8</v>
      </c>
      <c r="BB63">
        <v>1.0322</v>
      </c>
      <c r="BC63" t="s">
        <v>74</v>
      </c>
      <c r="BF63" t="s">
        <v>143</v>
      </c>
      <c r="BG63" t="s">
        <v>307</v>
      </c>
      <c r="BH63" t="s">
        <v>1064</v>
      </c>
      <c r="BI63">
        <v>3369</v>
      </c>
      <c r="BJ63">
        <v>8</v>
      </c>
      <c r="BK63" t="s">
        <v>836</v>
      </c>
      <c r="BL63" t="s">
        <v>822</v>
      </c>
      <c r="BM63">
        <v>1.0322</v>
      </c>
      <c r="BN63" t="s">
        <v>74</v>
      </c>
      <c r="BO63" t="s">
        <v>757</v>
      </c>
      <c r="BP63">
        <v>3604.826</v>
      </c>
    </row>
    <row r="64" spans="1:68" ht="16.5">
      <c r="A64" s="120" t="str">
        <f t="shared" si="18"/>
        <v>청라교통</v>
      </c>
      <c r="B64" s="121" t="str">
        <f t="shared" si="19"/>
        <v>신동훈</v>
      </c>
      <c r="C64" s="122" t="str">
        <f t="shared" si="20"/>
        <v>C</v>
      </c>
      <c r="D64" s="123">
        <f t="shared" si="21"/>
        <v>0.87350000000000005</v>
      </c>
      <c r="E64" s="124">
        <f t="shared" si="22"/>
        <v>8475</v>
      </c>
      <c r="F64" s="125" t="str">
        <f t="shared" si="23"/>
        <v>112</v>
      </c>
      <c r="G64" s="126" t="str">
        <f t="shared" si="24"/>
        <v>70바6065</v>
      </c>
      <c r="H64" s="127">
        <f t="shared" si="25"/>
        <v>1</v>
      </c>
      <c r="I64" s="128">
        <f t="shared" si="26"/>
        <v>2566.221</v>
      </c>
      <c r="J64" s="129">
        <f t="shared" si="27"/>
        <v>3.6777784211796102E-2</v>
      </c>
      <c r="K64" s="129">
        <f t="shared" si="28"/>
        <v>0.39717406474893319</v>
      </c>
      <c r="L64" s="129">
        <f t="shared" si="29"/>
        <v>0.2314687628228434</v>
      </c>
      <c r="M64" s="130">
        <f t="shared" si="30"/>
        <v>14.178000000000001</v>
      </c>
      <c r="N64" s="131">
        <f t="shared" si="31"/>
        <v>0.54554927264643227</v>
      </c>
      <c r="O64" s="131">
        <f t="shared" si="32"/>
        <v>22.484423594070815</v>
      </c>
      <c r="P64" s="249">
        <f t="shared" si="33"/>
        <v>40</v>
      </c>
      <c r="Q64" s="250">
        <f t="shared" si="34"/>
        <v>14</v>
      </c>
      <c r="R64" s="250">
        <f t="shared" si="35"/>
        <v>577</v>
      </c>
      <c r="T64">
        <v>531</v>
      </c>
      <c r="U64">
        <v>8475</v>
      </c>
      <c r="V64" t="s">
        <v>1067</v>
      </c>
      <c r="W64">
        <v>2566.221</v>
      </c>
      <c r="X64">
        <v>1468.847</v>
      </c>
      <c r="Y64">
        <v>1.7470000000000001</v>
      </c>
      <c r="Z64">
        <v>14.178000000000001</v>
      </c>
      <c r="AA64">
        <v>180.067183</v>
      </c>
      <c r="AB64">
        <v>6.6224720000000001</v>
      </c>
      <c r="AC64">
        <v>71.518015000000005</v>
      </c>
      <c r="AD64" s="1">
        <v>594</v>
      </c>
      <c r="AE64">
        <v>14</v>
      </c>
      <c r="AF64">
        <v>577</v>
      </c>
      <c r="AG64">
        <v>78</v>
      </c>
      <c r="AH64">
        <v>14.251464</v>
      </c>
      <c r="AI64">
        <v>1854.2</v>
      </c>
      <c r="AJ64">
        <v>0</v>
      </c>
      <c r="AK64">
        <v>40</v>
      </c>
      <c r="AL64">
        <v>38148</v>
      </c>
      <c r="AM64" t="s">
        <v>1068</v>
      </c>
      <c r="AN64" t="s">
        <v>1069</v>
      </c>
      <c r="AO64">
        <v>2566.221</v>
      </c>
      <c r="AR64" t="s">
        <v>143</v>
      </c>
      <c r="AS64" t="s">
        <v>306</v>
      </c>
      <c r="AT64" t="s">
        <v>799</v>
      </c>
      <c r="AU64" t="s">
        <v>772</v>
      </c>
      <c r="AV64" t="s">
        <v>49</v>
      </c>
      <c r="AW64">
        <v>1</v>
      </c>
      <c r="BB64">
        <v>0.87350000000000005</v>
      </c>
      <c r="BC64" t="s">
        <v>72</v>
      </c>
      <c r="BF64" t="s">
        <v>143</v>
      </c>
      <c r="BG64" t="s">
        <v>306</v>
      </c>
      <c r="BH64" t="s">
        <v>1067</v>
      </c>
      <c r="BI64">
        <v>8475</v>
      </c>
      <c r="BJ64">
        <v>1</v>
      </c>
      <c r="BK64" t="s">
        <v>799</v>
      </c>
      <c r="BL64" t="s">
        <v>755</v>
      </c>
      <c r="BM64">
        <v>0.87350000000000005</v>
      </c>
      <c r="BN64" t="s">
        <v>72</v>
      </c>
      <c r="BO64" t="s">
        <v>758</v>
      </c>
      <c r="BP64">
        <v>2566.221</v>
      </c>
    </row>
    <row r="65" spans="1:68" ht="16.5">
      <c r="A65" s="137" t="str">
        <f t="shared" si="18"/>
        <v>청라교통</v>
      </c>
      <c r="B65" s="138" t="str">
        <f t="shared" si="19"/>
        <v>신수철</v>
      </c>
      <c r="C65" s="139" t="str">
        <f t="shared" si="20"/>
        <v>A</v>
      </c>
      <c r="D65" s="140">
        <f t="shared" si="21"/>
        <v>0.99739999999999995</v>
      </c>
      <c r="E65" s="141">
        <f t="shared" si="22"/>
        <v>3041</v>
      </c>
      <c r="F65" s="142" t="str">
        <f t="shared" si="23"/>
        <v>307</v>
      </c>
      <c r="G65" s="143" t="str">
        <f t="shared" si="24"/>
        <v>70바6052</v>
      </c>
      <c r="H65" s="144">
        <f t="shared" si="25"/>
        <v>17</v>
      </c>
      <c r="I65" s="145">
        <f t="shared" si="26"/>
        <v>3265.0920000000001</v>
      </c>
      <c r="J65" s="146">
        <f t="shared" si="27"/>
        <v>5.3534932184277108E-2</v>
      </c>
      <c r="K65" s="146">
        <f t="shared" si="28"/>
        <v>0.34437250960381005</v>
      </c>
      <c r="L65" s="146">
        <f t="shared" si="29"/>
        <v>0.15681028283429685</v>
      </c>
      <c r="M65" s="147">
        <f t="shared" si="30"/>
        <v>13.195</v>
      </c>
      <c r="N65" s="148">
        <f t="shared" si="31"/>
        <v>3.0627008366073603E-2</v>
      </c>
      <c r="O65" s="148">
        <f t="shared" si="32"/>
        <v>14.272185898590299</v>
      </c>
      <c r="P65" s="247">
        <f t="shared" si="33"/>
        <v>23</v>
      </c>
      <c r="Q65" s="248">
        <f t="shared" si="34"/>
        <v>1</v>
      </c>
      <c r="R65" s="248">
        <f t="shared" si="35"/>
        <v>466</v>
      </c>
      <c r="T65">
        <v>531</v>
      </c>
      <c r="U65">
        <v>3041</v>
      </c>
      <c r="V65" t="s">
        <v>1070</v>
      </c>
      <c r="W65">
        <v>3265.0920000000001</v>
      </c>
      <c r="X65">
        <v>1384.8389999999999</v>
      </c>
      <c r="Y65">
        <v>2.3580000000000001</v>
      </c>
      <c r="Z65">
        <v>13.195</v>
      </c>
      <c r="AA65">
        <v>180.28105400000001</v>
      </c>
      <c r="AB65">
        <v>9.6513340000000003</v>
      </c>
      <c r="AC65">
        <v>62.083838999999998</v>
      </c>
      <c r="AD65" s="1">
        <v>512</v>
      </c>
      <c r="AE65">
        <v>1</v>
      </c>
      <c r="AF65">
        <v>466</v>
      </c>
      <c r="AG65">
        <v>91</v>
      </c>
      <c r="AH65">
        <v>18.111121000000001</v>
      </c>
      <c r="AI65">
        <v>11340.6</v>
      </c>
      <c r="AJ65">
        <v>3054.6</v>
      </c>
      <c r="AK65">
        <v>23</v>
      </c>
      <c r="AL65">
        <v>26944</v>
      </c>
      <c r="AM65" t="s">
        <v>1071</v>
      </c>
      <c r="AN65" t="s">
        <v>1072</v>
      </c>
      <c r="AO65">
        <v>353.84500000000003</v>
      </c>
      <c r="AR65" t="s">
        <v>143</v>
      </c>
      <c r="AS65" t="s">
        <v>308</v>
      </c>
      <c r="AT65" t="s">
        <v>850</v>
      </c>
      <c r="AU65" t="s">
        <v>772</v>
      </c>
      <c r="AV65" t="s">
        <v>49</v>
      </c>
      <c r="AW65">
        <v>17</v>
      </c>
      <c r="BB65">
        <v>0.99739999999999995</v>
      </c>
      <c r="BC65" t="s">
        <v>69</v>
      </c>
      <c r="BF65" t="s">
        <v>143</v>
      </c>
      <c r="BG65" t="s">
        <v>308</v>
      </c>
      <c r="BH65" t="s">
        <v>1070</v>
      </c>
      <c r="BI65">
        <v>3041</v>
      </c>
      <c r="BJ65">
        <v>17</v>
      </c>
      <c r="BK65" t="s">
        <v>850</v>
      </c>
      <c r="BL65" t="s">
        <v>774</v>
      </c>
      <c r="BM65">
        <v>0.99739999999999995</v>
      </c>
      <c r="BN65" t="s">
        <v>69</v>
      </c>
      <c r="BO65" t="s">
        <v>759</v>
      </c>
      <c r="BP65">
        <v>3265.0920000000001</v>
      </c>
    </row>
    <row r="66" spans="1:68" ht="16.5">
      <c r="A66" s="120" t="str">
        <f t="shared" si="18"/>
        <v>청라교통</v>
      </c>
      <c r="B66" s="121" t="str">
        <f t="shared" si="19"/>
        <v>안계찬</v>
      </c>
      <c r="C66" s="122" t="str">
        <f t="shared" si="20"/>
        <v>S</v>
      </c>
      <c r="D66" s="123">
        <f t="shared" si="21"/>
        <v>1.0071000000000001</v>
      </c>
      <c r="E66" s="124">
        <f t="shared" si="22"/>
        <v>2556</v>
      </c>
      <c r="F66" s="125" t="str">
        <f t="shared" si="23"/>
        <v>112</v>
      </c>
      <c r="G66" s="126" t="str">
        <f t="shared" si="24"/>
        <v>70바5995</v>
      </c>
      <c r="H66" s="127">
        <f t="shared" si="25"/>
        <v>1</v>
      </c>
      <c r="I66" s="128">
        <f t="shared" si="26"/>
        <v>2513.5630000000001</v>
      </c>
      <c r="J66" s="129">
        <f t="shared" si="27"/>
        <v>3.3153013113940658E-2</v>
      </c>
      <c r="K66" s="129">
        <f t="shared" si="28"/>
        <v>0.35509202209876778</v>
      </c>
      <c r="L66" s="129">
        <f t="shared" si="29"/>
        <v>0.151179819244634</v>
      </c>
      <c r="M66" s="130">
        <f t="shared" si="30"/>
        <v>10.385</v>
      </c>
      <c r="N66" s="131">
        <f t="shared" si="31"/>
        <v>0</v>
      </c>
      <c r="O66" s="131">
        <f t="shared" si="32"/>
        <v>3.2225171996882511</v>
      </c>
      <c r="P66" s="249">
        <f t="shared" si="33"/>
        <v>13</v>
      </c>
      <c r="Q66" s="250">
        <f t="shared" si="34"/>
        <v>0</v>
      </c>
      <c r="R66" s="250">
        <f t="shared" si="35"/>
        <v>81</v>
      </c>
      <c r="T66">
        <v>531</v>
      </c>
      <c r="U66">
        <v>2556</v>
      </c>
      <c r="V66" t="s">
        <v>1073</v>
      </c>
      <c r="W66">
        <v>2513.5630000000001</v>
      </c>
      <c r="X66">
        <v>1188.204</v>
      </c>
      <c r="Y66">
        <v>2.1150000000000002</v>
      </c>
      <c r="Z66">
        <v>10.385</v>
      </c>
      <c r="AA66">
        <v>164.76466199999999</v>
      </c>
      <c r="AB66">
        <v>5.4624449999999998</v>
      </c>
      <c r="AC66">
        <v>58.506616999999999</v>
      </c>
      <c r="AD66" s="1">
        <v>380</v>
      </c>
      <c r="AE66">
        <v>0</v>
      </c>
      <c r="AF66">
        <v>81</v>
      </c>
      <c r="AG66">
        <v>70</v>
      </c>
      <c r="AH66">
        <v>15.255473</v>
      </c>
      <c r="AI66">
        <v>184.2</v>
      </c>
      <c r="AJ66">
        <v>0</v>
      </c>
      <c r="AK66">
        <v>13</v>
      </c>
      <c r="AL66">
        <v>8427</v>
      </c>
      <c r="AM66" t="s">
        <v>1074</v>
      </c>
      <c r="AN66" t="s">
        <v>1075</v>
      </c>
      <c r="AO66">
        <v>2513.5630000000001</v>
      </c>
      <c r="AR66" t="s">
        <v>143</v>
      </c>
      <c r="AS66" t="s">
        <v>306</v>
      </c>
      <c r="AT66" t="s">
        <v>777</v>
      </c>
      <c r="AU66" t="s">
        <v>772</v>
      </c>
      <c r="AV66" t="s">
        <v>49</v>
      </c>
      <c r="AW66">
        <v>1</v>
      </c>
      <c r="BB66">
        <v>1.0071000000000001</v>
      </c>
      <c r="BC66" t="s">
        <v>74</v>
      </c>
      <c r="BF66" t="s">
        <v>143</v>
      </c>
      <c r="BG66" t="s">
        <v>306</v>
      </c>
      <c r="BH66" t="s">
        <v>1073</v>
      </c>
      <c r="BI66">
        <v>2556</v>
      </c>
      <c r="BJ66">
        <v>1</v>
      </c>
      <c r="BK66" t="s">
        <v>777</v>
      </c>
      <c r="BL66" t="s">
        <v>755</v>
      </c>
      <c r="BM66">
        <v>1.0071000000000001</v>
      </c>
      <c r="BN66" t="s">
        <v>74</v>
      </c>
      <c r="BO66" t="s">
        <v>757</v>
      </c>
      <c r="BP66">
        <v>2513.5630000000001</v>
      </c>
    </row>
    <row r="67" spans="1:68" ht="16.5">
      <c r="A67" s="137" t="str">
        <f t="shared" si="18"/>
        <v>청라교통</v>
      </c>
      <c r="B67" s="138" t="str">
        <f t="shared" si="19"/>
        <v>안명학</v>
      </c>
      <c r="C67" s="139" t="str">
        <f t="shared" si="20"/>
        <v>S</v>
      </c>
      <c r="D67" s="140">
        <f t="shared" si="21"/>
        <v>1.0308999999999999</v>
      </c>
      <c r="E67" s="141">
        <f t="shared" si="22"/>
        <v>4076</v>
      </c>
      <c r="F67" s="142" t="str">
        <f t="shared" si="23"/>
        <v>306</v>
      </c>
      <c r="G67" s="143" t="str">
        <f t="shared" si="24"/>
        <v>70바6049</v>
      </c>
      <c r="H67" s="144">
        <f t="shared" si="25"/>
        <v>1</v>
      </c>
      <c r="I67" s="145">
        <f t="shared" si="26"/>
        <v>4111.07</v>
      </c>
      <c r="J67" s="146">
        <f t="shared" si="27"/>
        <v>2.5181188200954763E-2</v>
      </c>
      <c r="K67" s="146">
        <f t="shared" si="28"/>
        <v>0.20490555928191029</v>
      </c>
      <c r="L67" s="146">
        <f t="shared" si="29"/>
        <v>0.1870559246133002</v>
      </c>
      <c r="M67" s="147">
        <f t="shared" si="30"/>
        <v>12.840999999999999</v>
      </c>
      <c r="N67" s="148">
        <f t="shared" si="31"/>
        <v>2.4324567570000025E-2</v>
      </c>
      <c r="O67" s="148">
        <f t="shared" si="32"/>
        <v>2.3351584867200024</v>
      </c>
      <c r="P67" s="247">
        <f t="shared" si="33"/>
        <v>3</v>
      </c>
      <c r="Q67" s="248">
        <f t="shared" si="34"/>
        <v>1</v>
      </c>
      <c r="R67" s="248">
        <f t="shared" si="35"/>
        <v>96</v>
      </c>
      <c r="T67">
        <v>531</v>
      </c>
      <c r="U67">
        <v>4076</v>
      </c>
      <c r="V67" t="s">
        <v>1076</v>
      </c>
      <c r="W67">
        <v>4111.07</v>
      </c>
      <c r="X67">
        <v>1208.432</v>
      </c>
      <c r="Y67">
        <v>3.4020000000000001</v>
      </c>
      <c r="Z67">
        <v>12.840999999999999</v>
      </c>
      <c r="AA67">
        <v>133.29827700000001</v>
      </c>
      <c r="AB67">
        <v>3.3566090000000002</v>
      </c>
      <c r="AC67">
        <v>27.313558</v>
      </c>
      <c r="AD67" s="1">
        <v>769</v>
      </c>
      <c r="AE67">
        <v>1</v>
      </c>
      <c r="AF67">
        <v>96</v>
      </c>
      <c r="AG67">
        <v>91</v>
      </c>
      <c r="AH67">
        <v>30.841132999999999</v>
      </c>
      <c r="AI67">
        <v>21016.400000000001</v>
      </c>
      <c r="AJ67">
        <v>3405.1</v>
      </c>
      <c r="AK67">
        <v>3</v>
      </c>
      <c r="AL67">
        <v>2776</v>
      </c>
      <c r="AM67" t="s">
        <v>1077</v>
      </c>
      <c r="AN67" t="s">
        <v>1078</v>
      </c>
      <c r="AO67">
        <v>4111.07</v>
      </c>
      <c r="AR67" t="s">
        <v>143</v>
      </c>
      <c r="AS67" t="s">
        <v>307</v>
      </c>
      <c r="AT67" t="s">
        <v>818</v>
      </c>
      <c r="AU67" t="s">
        <v>772</v>
      </c>
      <c r="AV67" t="s">
        <v>49</v>
      </c>
      <c r="AW67">
        <v>1</v>
      </c>
      <c r="BB67">
        <v>1.0308999999999999</v>
      </c>
      <c r="BC67" t="s">
        <v>74</v>
      </c>
      <c r="BF67" t="s">
        <v>143</v>
      </c>
      <c r="BG67" t="s">
        <v>307</v>
      </c>
      <c r="BH67" t="s">
        <v>1076</v>
      </c>
      <c r="BI67">
        <v>4076</v>
      </c>
      <c r="BJ67">
        <v>1</v>
      </c>
      <c r="BK67" t="s">
        <v>818</v>
      </c>
      <c r="BL67" t="s">
        <v>755</v>
      </c>
      <c r="BM67">
        <v>1.0308999999999999</v>
      </c>
      <c r="BN67" t="s">
        <v>74</v>
      </c>
      <c r="BO67" t="s">
        <v>757</v>
      </c>
      <c r="BP67">
        <v>4111.07</v>
      </c>
    </row>
    <row r="68" spans="1:68" ht="16.5">
      <c r="A68" s="120" t="str">
        <f t="shared" si="18"/>
        <v>청라교통</v>
      </c>
      <c r="B68" s="121" t="str">
        <f t="shared" si="19"/>
        <v>안수영</v>
      </c>
      <c r="C68" s="122" t="str">
        <f t="shared" si="20"/>
        <v>B</v>
      </c>
      <c r="D68" s="123">
        <f t="shared" si="21"/>
        <v>0.90169999999999995</v>
      </c>
      <c r="E68" s="124">
        <f t="shared" si="22"/>
        <v>4886</v>
      </c>
      <c r="F68" s="125" t="str">
        <f t="shared" si="23"/>
        <v>308</v>
      </c>
      <c r="G68" s="126" t="str">
        <f t="shared" si="24"/>
        <v>70바6034</v>
      </c>
      <c r="H68" s="127">
        <f t="shared" si="25"/>
        <v>1</v>
      </c>
      <c r="I68" s="128">
        <f t="shared" si="26"/>
        <v>5137.2529999999997</v>
      </c>
      <c r="J68" s="129">
        <f t="shared" si="27"/>
        <v>2.1850448216395559E-2</v>
      </c>
      <c r="K68" s="129">
        <f t="shared" si="28"/>
        <v>0.3296705422325627</v>
      </c>
      <c r="L68" s="129">
        <f t="shared" si="29"/>
        <v>0.12925195624977007</v>
      </c>
      <c r="M68" s="130">
        <f t="shared" si="30"/>
        <v>19.573</v>
      </c>
      <c r="N68" s="131">
        <f t="shared" si="31"/>
        <v>9.7328280308561804E-2</v>
      </c>
      <c r="O68" s="131">
        <f t="shared" si="32"/>
        <v>21.606878228500719</v>
      </c>
      <c r="P68" s="249">
        <f t="shared" si="33"/>
        <v>53</v>
      </c>
      <c r="Q68" s="250">
        <f t="shared" si="34"/>
        <v>5</v>
      </c>
      <c r="R68" s="250">
        <f t="shared" si="35"/>
        <v>1110</v>
      </c>
      <c r="T68">
        <v>531</v>
      </c>
      <c r="U68">
        <v>4886</v>
      </c>
      <c r="V68" t="s">
        <v>1079</v>
      </c>
      <c r="W68">
        <v>5137.2529999999997</v>
      </c>
      <c r="X68">
        <v>1899.1659999999999</v>
      </c>
      <c r="Y68">
        <v>2.7050000000000001</v>
      </c>
      <c r="Z68">
        <v>19.573</v>
      </c>
      <c r="AA68">
        <v>162.02107000000001</v>
      </c>
      <c r="AB68">
        <v>3.5402330000000002</v>
      </c>
      <c r="AC68">
        <v>53.413573999999997</v>
      </c>
      <c r="AD68" s="1">
        <v>664</v>
      </c>
      <c r="AE68">
        <v>5</v>
      </c>
      <c r="AF68">
        <v>1110</v>
      </c>
      <c r="AG68">
        <v>94</v>
      </c>
      <c r="AH68">
        <v>31.707314</v>
      </c>
      <c r="AI68">
        <v>59302.2</v>
      </c>
      <c r="AJ68">
        <v>17289</v>
      </c>
      <c r="AK68">
        <v>53</v>
      </c>
      <c r="AL68">
        <v>38251</v>
      </c>
      <c r="AM68" t="s">
        <v>1080</v>
      </c>
      <c r="AN68" t="s">
        <v>1081</v>
      </c>
      <c r="AO68">
        <v>5137.2529999999997</v>
      </c>
      <c r="AR68" t="s">
        <v>143</v>
      </c>
      <c r="AS68" t="s">
        <v>309</v>
      </c>
      <c r="AT68" t="s">
        <v>871</v>
      </c>
      <c r="AU68" t="s">
        <v>772</v>
      </c>
      <c r="AV68" t="s">
        <v>49</v>
      </c>
      <c r="AW68">
        <v>1</v>
      </c>
      <c r="BB68">
        <v>0.90169999999999995</v>
      </c>
      <c r="BC68" t="s">
        <v>71</v>
      </c>
      <c r="BF68" t="s">
        <v>143</v>
      </c>
      <c r="BG68" t="s">
        <v>309</v>
      </c>
      <c r="BH68" t="s">
        <v>1079</v>
      </c>
      <c r="BI68">
        <v>4886</v>
      </c>
      <c r="BJ68">
        <v>1</v>
      </c>
      <c r="BK68" t="s">
        <v>871</v>
      </c>
      <c r="BL68" t="s">
        <v>755</v>
      </c>
      <c r="BM68">
        <v>0.90169999999999995</v>
      </c>
      <c r="BN68" t="s">
        <v>71</v>
      </c>
      <c r="BO68" t="s">
        <v>756</v>
      </c>
      <c r="BP68">
        <v>5137.2529999999997</v>
      </c>
    </row>
    <row r="69" spans="1:68" ht="16.5">
      <c r="A69" s="137" t="str">
        <f t="shared" si="18"/>
        <v>청라교통</v>
      </c>
      <c r="B69" s="138" t="str">
        <f t="shared" si="19"/>
        <v>안정배</v>
      </c>
      <c r="C69" s="139" t="str">
        <f t="shared" si="20"/>
        <v>S</v>
      </c>
      <c r="D69" s="140">
        <f t="shared" si="21"/>
        <v>1.0544</v>
      </c>
      <c r="E69" s="141">
        <f t="shared" si="22"/>
        <v>2155</v>
      </c>
      <c r="F69" s="142" t="str">
        <f t="shared" si="23"/>
        <v>306</v>
      </c>
      <c r="G69" s="143" t="str">
        <f t="shared" si="24"/>
        <v>72바1307</v>
      </c>
      <c r="H69" s="144">
        <f t="shared" si="25"/>
        <v>10</v>
      </c>
      <c r="I69" s="145">
        <f t="shared" si="26"/>
        <v>3749.576</v>
      </c>
      <c r="J69" s="146">
        <f t="shared" si="27"/>
        <v>5.1752689866176968E-2</v>
      </c>
      <c r="K69" s="146">
        <f t="shared" si="28"/>
        <v>0.20673050362226328</v>
      </c>
      <c r="L69" s="146">
        <f t="shared" si="29"/>
        <v>9.4944068342660615E-2</v>
      </c>
      <c r="M69" s="147">
        <f t="shared" si="30"/>
        <v>12.737</v>
      </c>
      <c r="N69" s="148">
        <f t="shared" si="31"/>
        <v>0</v>
      </c>
      <c r="O69" s="148">
        <f t="shared" si="32"/>
        <v>6.1073572051880003</v>
      </c>
      <c r="P69" s="247">
        <f t="shared" si="33"/>
        <v>11</v>
      </c>
      <c r="Q69" s="248">
        <f t="shared" si="34"/>
        <v>0</v>
      </c>
      <c r="R69" s="248">
        <f t="shared" si="35"/>
        <v>229</v>
      </c>
      <c r="T69">
        <v>531</v>
      </c>
      <c r="U69">
        <v>2155</v>
      </c>
      <c r="V69" t="s">
        <v>1082</v>
      </c>
      <c r="W69">
        <v>3749.576</v>
      </c>
      <c r="X69">
        <v>1121.9960000000001</v>
      </c>
      <c r="Y69">
        <v>3.3420000000000001</v>
      </c>
      <c r="Z69">
        <v>12.737</v>
      </c>
      <c r="AA69">
        <v>129.25689499999999</v>
      </c>
      <c r="AB69">
        <v>6.6893919999999998</v>
      </c>
      <c r="AC69">
        <v>26.721343000000001</v>
      </c>
      <c r="AD69" s="1">
        <v>356</v>
      </c>
      <c r="AE69">
        <v>0</v>
      </c>
      <c r="AF69">
        <v>229</v>
      </c>
      <c r="AG69">
        <v>90</v>
      </c>
      <c r="AH69">
        <v>29.008711000000002</v>
      </c>
      <c r="AI69">
        <v>20473.5</v>
      </c>
      <c r="AJ69">
        <v>3214.6</v>
      </c>
      <c r="AK69">
        <v>11</v>
      </c>
      <c r="AL69">
        <v>5334</v>
      </c>
      <c r="AM69" t="s">
        <v>1083</v>
      </c>
      <c r="AN69" t="s">
        <v>1084</v>
      </c>
      <c r="AO69">
        <v>608.01900000000001</v>
      </c>
      <c r="AR69" t="s">
        <v>143</v>
      </c>
      <c r="AS69" t="s">
        <v>307</v>
      </c>
      <c r="AT69" t="s">
        <v>839</v>
      </c>
      <c r="AU69" t="s">
        <v>772</v>
      </c>
      <c r="AV69" t="s">
        <v>49</v>
      </c>
      <c r="AW69">
        <v>10</v>
      </c>
      <c r="BB69">
        <v>1.0544</v>
      </c>
      <c r="BC69" t="s">
        <v>74</v>
      </c>
      <c r="BF69" t="s">
        <v>143</v>
      </c>
      <c r="BG69" t="s">
        <v>307</v>
      </c>
      <c r="BH69" t="s">
        <v>1082</v>
      </c>
      <c r="BI69">
        <v>2155</v>
      </c>
      <c r="BJ69">
        <v>10</v>
      </c>
      <c r="BK69" t="s">
        <v>839</v>
      </c>
      <c r="BL69" t="s">
        <v>832</v>
      </c>
      <c r="BM69">
        <v>1.0544</v>
      </c>
      <c r="BN69" t="s">
        <v>74</v>
      </c>
      <c r="BO69" t="s">
        <v>757</v>
      </c>
      <c r="BP69">
        <v>3749.576</v>
      </c>
    </row>
    <row r="70" spans="1:68" ht="16.5">
      <c r="A70" s="120" t="str">
        <f t="shared" si="18"/>
        <v>청라교통</v>
      </c>
      <c r="B70" s="121" t="str">
        <f t="shared" si="19"/>
        <v>엄대섭</v>
      </c>
      <c r="C70" s="122" t="str">
        <f t="shared" si="20"/>
        <v>B</v>
      </c>
      <c r="D70" s="123">
        <f t="shared" si="21"/>
        <v>0.91400000000000003</v>
      </c>
      <c r="E70" s="124">
        <f t="shared" si="22"/>
        <v>5487</v>
      </c>
      <c r="F70" s="125" t="str">
        <f t="shared" si="23"/>
        <v>308</v>
      </c>
      <c r="G70" s="126" t="str">
        <f t="shared" si="24"/>
        <v>75아1293</v>
      </c>
      <c r="H70" s="127">
        <f t="shared" si="25"/>
        <v>2</v>
      </c>
      <c r="I70" s="128">
        <f t="shared" si="26"/>
        <v>5210.1360000000004</v>
      </c>
      <c r="J70" s="129">
        <f t="shared" si="27"/>
        <v>6.5592175475449141E-2</v>
      </c>
      <c r="K70" s="129">
        <f t="shared" si="28"/>
        <v>0.27760214673758299</v>
      </c>
      <c r="L70" s="129">
        <f t="shared" si="29"/>
        <v>0.11208920458122397</v>
      </c>
      <c r="M70" s="130">
        <f t="shared" si="30"/>
        <v>20.498000000000001</v>
      </c>
      <c r="N70" s="131">
        <f t="shared" si="31"/>
        <v>7.6773427795358881E-2</v>
      </c>
      <c r="O70" s="131">
        <f t="shared" si="32"/>
        <v>17.79224189157442</v>
      </c>
      <c r="P70" s="249">
        <f t="shared" si="33"/>
        <v>31</v>
      </c>
      <c r="Q70" s="250">
        <f t="shared" si="34"/>
        <v>4</v>
      </c>
      <c r="R70" s="250">
        <f t="shared" si="35"/>
        <v>927</v>
      </c>
      <c r="T70">
        <v>531</v>
      </c>
      <c r="U70">
        <v>5487</v>
      </c>
      <c r="V70" t="s">
        <v>1085</v>
      </c>
      <c r="W70">
        <v>5210.1360000000004</v>
      </c>
      <c r="X70">
        <v>1926.6769999999999</v>
      </c>
      <c r="Y70">
        <v>2.7040000000000002</v>
      </c>
      <c r="Z70">
        <v>20.498000000000001</v>
      </c>
      <c r="AA70">
        <v>165.41937999999999</v>
      </c>
      <c r="AB70">
        <v>10.850217000000001</v>
      </c>
      <c r="AC70">
        <v>45.920774999999999</v>
      </c>
      <c r="AD70" s="1">
        <v>584</v>
      </c>
      <c r="AE70">
        <v>4</v>
      </c>
      <c r="AF70">
        <v>927</v>
      </c>
      <c r="AG70">
        <v>92</v>
      </c>
      <c r="AH70">
        <v>31.496527</v>
      </c>
      <c r="AI70">
        <v>40328.1</v>
      </c>
      <c r="AJ70">
        <v>16450.2</v>
      </c>
      <c r="AK70">
        <v>31</v>
      </c>
      <c r="AL70">
        <v>25691</v>
      </c>
      <c r="AM70" t="s">
        <v>1086</v>
      </c>
      <c r="AN70" t="s">
        <v>1087</v>
      </c>
      <c r="AO70">
        <v>4928.7449999999999</v>
      </c>
      <c r="AR70" t="s">
        <v>143</v>
      </c>
      <c r="AS70" t="s">
        <v>309</v>
      </c>
      <c r="AT70" t="s">
        <v>877</v>
      </c>
      <c r="AU70" t="s">
        <v>772</v>
      </c>
      <c r="AV70" t="s">
        <v>49</v>
      </c>
      <c r="AW70">
        <v>2</v>
      </c>
      <c r="BB70">
        <v>0.91400000000000003</v>
      </c>
      <c r="BC70" t="s">
        <v>71</v>
      </c>
      <c r="BF70" t="s">
        <v>143</v>
      </c>
      <c r="BG70" t="s">
        <v>309</v>
      </c>
      <c r="BH70" t="s">
        <v>1085</v>
      </c>
      <c r="BI70">
        <v>5487</v>
      </c>
      <c r="BJ70">
        <v>2</v>
      </c>
      <c r="BK70" t="s">
        <v>877</v>
      </c>
      <c r="BL70" t="s">
        <v>883</v>
      </c>
      <c r="BM70">
        <v>0.91400000000000003</v>
      </c>
      <c r="BN70" t="s">
        <v>71</v>
      </c>
      <c r="BO70" t="s">
        <v>756</v>
      </c>
      <c r="BP70">
        <v>5210.1360000000004</v>
      </c>
    </row>
    <row r="71" spans="1:68" ht="16.5">
      <c r="A71" s="137" t="str">
        <f t="shared" si="18"/>
        <v>청라교통</v>
      </c>
      <c r="B71" s="138" t="str">
        <f t="shared" si="19"/>
        <v>오병진</v>
      </c>
      <c r="C71" s="139" t="str">
        <f t="shared" si="20"/>
        <v>A</v>
      </c>
      <c r="D71" s="140">
        <f t="shared" si="21"/>
        <v>0.96960000000000002</v>
      </c>
      <c r="E71" s="141">
        <f t="shared" si="22"/>
        <v>4291</v>
      </c>
      <c r="F71" s="142" t="str">
        <f t="shared" si="23"/>
        <v>307</v>
      </c>
      <c r="G71" s="143" t="str">
        <f t="shared" si="24"/>
        <v>72바1703</v>
      </c>
      <c r="H71" s="144">
        <f t="shared" si="25"/>
        <v>9</v>
      </c>
      <c r="I71" s="145">
        <f t="shared" si="26"/>
        <v>3680.7660000000001</v>
      </c>
      <c r="J71" s="146">
        <f t="shared" si="27"/>
        <v>3.7975278532112591E-2</v>
      </c>
      <c r="K71" s="146">
        <f t="shared" si="28"/>
        <v>0.29668245790673581</v>
      </c>
      <c r="L71" s="146">
        <f t="shared" si="29"/>
        <v>0.25782676758044387</v>
      </c>
      <c r="M71" s="147">
        <f t="shared" si="30"/>
        <v>16.204999999999998</v>
      </c>
      <c r="N71" s="148">
        <f t="shared" si="31"/>
        <v>8.1504773734597635E-2</v>
      </c>
      <c r="O71" s="148">
        <f t="shared" si="32"/>
        <v>11.655182644047462</v>
      </c>
      <c r="P71" s="247">
        <f t="shared" si="33"/>
        <v>16</v>
      </c>
      <c r="Q71" s="248">
        <f t="shared" si="34"/>
        <v>3</v>
      </c>
      <c r="R71" s="248">
        <f t="shared" si="35"/>
        <v>429</v>
      </c>
      <c r="T71">
        <v>531</v>
      </c>
      <c r="U71">
        <v>4291</v>
      </c>
      <c r="V71" t="s">
        <v>1088</v>
      </c>
      <c r="W71">
        <v>3680.7660000000001</v>
      </c>
      <c r="X71">
        <v>1335.72</v>
      </c>
      <c r="Y71">
        <v>2.7559999999999998</v>
      </c>
      <c r="Z71">
        <v>16.204999999999998</v>
      </c>
      <c r="AA71">
        <v>148.37023500000001</v>
      </c>
      <c r="AB71">
        <v>5.6344010000000004</v>
      </c>
      <c r="AC71">
        <v>44.018846000000003</v>
      </c>
      <c r="AD71" s="1">
        <v>949</v>
      </c>
      <c r="AE71">
        <v>3</v>
      </c>
      <c r="AF71">
        <v>429</v>
      </c>
      <c r="AG71">
        <v>91</v>
      </c>
      <c r="AH71">
        <v>24.807981000000002</v>
      </c>
      <c r="AI71">
        <v>23711.200000000001</v>
      </c>
      <c r="AJ71">
        <v>3542.8</v>
      </c>
      <c r="AK71">
        <v>16</v>
      </c>
      <c r="AL71">
        <v>12363</v>
      </c>
      <c r="AM71" t="s">
        <v>1089</v>
      </c>
      <c r="AN71" t="s">
        <v>1090</v>
      </c>
      <c r="AO71">
        <v>892.01400000000001</v>
      </c>
      <c r="AR71" t="s">
        <v>143</v>
      </c>
      <c r="AS71" t="s">
        <v>308</v>
      </c>
      <c r="AT71" t="s">
        <v>860</v>
      </c>
      <c r="AU71" t="s">
        <v>772</v>
      </c>
      <c r="AV71" t="s">
        <v>49</v>
      </c>
      <c r="AW71">
        <v>9</v>
      </c>
      <c r="BB71">
        <v>0.96960000000000002</v>
      </c>
      <c r="BC71" t="s">
        <v>69</v>
      </c>
      <c r="BF71" t="s">
        <v>143</v>
      </c>
      <c r="BG71" t="s">
        <v>308</v>
      </c>
      <c r="BH71" t="s">
        <v>1088</v>
      </c>
      <c r="BI71">
        <v>4291</v>
      </c>
      <c r="BJ71">
        <v>9</v>
      </c>
      <c r="BK71" t="s">
        <v>860</v>
      </c>
      <c r="BL71" t="s">
        <v>856</v>
      </c>
      <c r="BM71">
        <v>0.96960000000000002</v>
      </c>
      <c r="BN71" t="s">
        <v>69</v>
      </c>
      <c r="BO71" t="s">
        <v>759</v>
      </c>
      <c r="BP71">
        <v>3680.7660000000001</v>
      </c>
    </row>
    <row r="72" spans="1:68" ht="16.5">
      <c r="A72" s="120" t="str">
        <f t="shared" ref="A72:A89" si="36">BF72</f>
        <v>청라교통</v>
      </c>
      <c r="B72" s="121" t="str">
        <f t="shared" ref="B72:B89" si="37">BH72</f>
        <v>오수선</v>
      </c>
      <c r="C72" s="122" t="str">
        <f t="shared" ref="C72:C89" si="38">BN72</f>
        <v>S</v>
      </c>
      <c r="D72" s="123">
        <f t="shared" ref="D72:D89" si="39">BM72</f>
        <v>1.0954999999999999</v>
      </c>
      <c r="E72" s="124">
        <f t="shared" ref="E72:E89" si="40">U72</f>
        <v>7444</v>
      </c>
      <c r="F72" s="125" t="str">
        <f t="shared" ref="F72:F89" si="41">BG72</f>
        <v>112</v>
      </c>
      <c r="G72" s="126" t="str">
        <f t="shared" ref="G72:G89" si="42">BK72</f>
        <v>72바1612</v>
      </c>
      <c r="H72" s="127">
        <f t="shared" ref="H72:H89" si="43">BJ72</f>
        <v>1</v>
      </c>
      <c r="I72" s="128">
        <f t="shared" ref="I72:I89" si="44">BP72</f>
        <v>2484.3679999999999</v>
      </c>
      <c r="J72" s="129">
        <f t="shared" ref="J72:J89" si="45">AB72/AA72</f>
        <v>1.8997246261597347E-2</v>
      </c>
      <c r="K72" s="129">
        <f t="shared" ref="K72:K89" si="46">AC72/AA72</f>
        <v>0.35005139659940859</v>
      </c>
      <c r="L72" s="129">
        <f t="shared" ref="L72:L89" si="47">AD72/I72</f>
        <v>3.6629034023944927E-2</v>
      </c>
      <c r="M72" s="130">
        <f t="shared" ref="M72:M89" si="48">Z72</f>
        <v>12.04</v>
      </c>
      <c r="N72" s="131">
        <f t="shared" ref="N72:N89" si="49">AE72*100/W72</f>
        <v>4.0251685740598821E-2</v>
      </c>
      <c r="O72" s="131">
        <f t="shared" ref="O72:O89" si="50">AF72*100/W72</f>
        <v>0.96604045777437164</v>
      </c>
      <c r="P72" s="249">
        <f t="shared" ref="P72:P89" si="51">AK72</f>
        <v>12</v>
      </c>
      <c r="Q72" s="250">
        <f t="shared" ref="Q72:Q89" si="52">AE72</f>
        <v>1</v>
      </c>
      <c r="R72" s="250">
        <f t="shared" ref="R72:R89" si="53">AF72</f>
        <v>24</v>
      </c>
      <c r="T72">
        <v>531</v>
      </c>
      <c r="U72">
        <v>7444</v>
      </c>
      <c r="V72" t="s">
        <v>1091</v>
      </c>
      <c r="W72">
        <v>2484.3679999999999</v>
      </c>
      <c r="X72">
        <v>1133.9000000000001</v>
      </c>
      <c r="Y72">
        <v>2.1909999999999998</v>
      </c>
      <c r="Z72">
        <v>12.04</v>
      </c>
      <c r="AA72">
        <v>167.24355499999999</v>
      </c>
      <c r="AB72">
        <v>3.1771669999999999</v>
      </c>
      <c r="AC72">
        <v>58.543840000000003</v>
      </c>
      <c r="AD72" s="1">
        <v>91</v>
      </c>
      <c r="AE72">
        <v>1</v>
      </c>
      <c r="AF72">
        <v>24</v>
      </c>
      <c r="AG72">
        <v>77</v>
      </c>
      <c r="AH72">
        <v>14.854789999999999</v>
      </c>
      <c r="AI72">
        <v>309.5</v>
      </c>
      <c r="AJ72">
        <v>0</v>
      </c>
      <c r="AK72">
        <v>12</v>
      </c>
      <c r="AL72">
        <v>6697</v>
      </c>
      <c r="AM72" t="s">
        <v>1092</v>
      </c>
      <c r="AN72" t="s">
        <v>1093</v>
      </c>
      <c r="AO72">
        <v>2484.3679999999999</v>
      </c>
      <c r="AR72" t="s">
        <v>143</v>
      </c>
      <c r="AS72" t="s">
        <v>306</v>
      </c>
      <c r="AT72" t="s">
        <v>813</v>
      </c>
      <c r="AU72" t="s">
        <v>772</v>
      </c>
      <c r="AV72" t="s">
        <v>49</v>
      </c>
      <c r="AW72">
        <v>1</v>
      </c>
      <c r="BB72">
        <v>1.0954999999999999</v>
      </c>
      <c r="BC72" t="s">
        <v>74</v>
      </c>
      <c r="BF72" t="s">
        <v>143</v>
      </c>
      <c r="BG72" t="s">
        <v>306</v>
      </c>
      <c r="BH72" t="s">
        <v>1091</v>
      </c>
      <c r="BI72">
        <v>7444</v>
      </c>
      <c r="BJ72">
        <v>1</v>
      </c>
      <c r="BK72" t="s">
        <v>813</v>
      </c>
      <c r="BL72" t="s">
        <v>755</v>
      </c>
      <c r="BM72">
        <v>1.0954999999999999</v>
      </c>
      <c r="BN72" t="s">
        <v>74</v>
      </c>
      <c r="BO72" t="s">
        <v>757</v>
      </c>
      <c r="BP72">
        <v>2484.3679999999999</v>
      </c>
    </row>
    <row r="73" spans="1:68" ht="16.5">
      <c r="A73" s="137" t="str">
        <f t="shared" si="36"/>
        <v>청라교통</v>
      </c>
      <c r="B73" s="138" t="str">
        <f t="shared" si="37"/>
        <v>오창호</v>
      </c>
      <c r="C73" s="139" t="str">
        <f t="shared" si="38"/>
        <v>S</v>
      </c>
      <c r="D73" s="140">
        <f t="shared" si="39"/>
        <v>1.1243000000000001</v>
      </c>
      <c r="E73" s="141">
        <f t="shared" si="40"/>
        <v>5775</v>
      </c>
      <c r="F73" s="142" t="str">
        <f t="shared" si="41"/>
        <v>307</v>
      </c>
      <c r="G73" s="143" t="str">
        <f t="shared" si="42"/>
        <v>70바5991</v>
      </c>
      <c r="H73" s="144">
        <f t="shared" si="43"/>
        <v>1</v>
      </c>
      <c r="I73" s="145">
        <f t="shared" si="44"/>
        <v>2988.8069999999998</v>
      </c>
      <c r="J73" s="146">
        <f t="shared" si="45"/>
        <v>1.7603163599947323E-2</v>
      </c>
      <c r="K73" s="146">
        <f t="shared" si="46"/>
        <v>0.2425168857563903</v>
      </c>
      <c r="L73" s="146">
        <f t="shared" si="47"/>
        <v>0.16160294057127142</v>
      </c>
      <c r="M73" s="147">
        <f t="shared" si="48"/>
        <v>10.667</v>
      </c>
      <c r="N73" s="148">
        <f t="shared" si="49"/>
        <v>0</v>
      </c>
      <c r="O73" s="148">
        <f t="shared" si="50"/>
        <v>5.9555535034547233</v>
      </c>
      <c r="P73" s="247">
        <f t="shared" si="51"/>
        <v>4</v>
      </c>
      <c r="Q73" s="248">
        <f t="shared" si="52"/>
        <v>0</v>
      </c>
      <c r="R73" s="248">
        <f t="shared" si="53"/>
        <v>178</v>
      </c>
      <c r="T73">
        <v>531</v>
      </c>
      <c r="U73">
        <v>5775</v>
      </c>
      <c r="V73" t="s">
        <v>1094</v>
      </c>
      <c r="W73">
        <v>2988.8069999999998</v>
      </c>
      <c r="X73">
        <v>949.43499999999995</v>
      </c>
      <c r="Y73">
        <v>3.1480000000000001</v>
      </c>
      <c r="Z73">
        <v>10.667</v>
      </c>
      <c r="AA73">
        <v>113.266913</v>
      </c>
      <c r="AB73">
        <v>1.9938560000000001</v>
      </c>
      <c r="AC73">
        <v>27.469138999999998</v>
      </c>
      <c r="AD73" s="1">
        <v>483</v>
      </c>
      <c r="AE73">
        <v>0</v>
      </c>
      <c r="AF73">
        <v>178</v>
      </c>
      <c r="AG73">
        <v>90</v>
      </c>
      <c r="AH73">
        <v>26.387291000000001</v>
      </c>
      <c r="AI73">
        <v>14575.5</v>
      </c>
      <c r="AJ73">
        <v>1601.6</v>
      </c>
      <c r="AK73">
        <v>4</v>
      </c>
      <c r="AL73">
        <v>2973</v>
      </c>
      <c r="AM73" t="s">
        <v>1095</v>
      </c>
      <c r="AN73" t="s">
        <v>1096</v>
      </c>
      <c r="AO73">
        <v>2988.8069999999998</v>
      </c>
      <c r="AR73" t="s">
        <v>143</v>
      </c>
      <c r="AS73" t="s">
        <v>308</v>
      </c>
      <c r="AT73" t="s">
        <v>848</v>
      </c>
      <c r="AU73" t="s">
        <v>772</v>
      </c>
      <c r="AV73" t="s">
        <v>49</v>
      </c>
      <c r="AW73">
        <v>1</v>
      </c>
      <c r="BB73">
        <v>1.1243000000000001</v>
      </c>
      <c r="BC73" t="s">
        <v>74</v>
      </c>
      <c r="BF73" t="s">
        <v>143</v>
      </c>
      <c r="BG73" t="s">
        <v>308</v>
      </c>
      <c r="BH73" t="s">
        <v>1094</v>
      </c>
      <c r="BI73">
        <v>5775</v>
      </c>
      <c r="BJ73">
        <v>1</v>
      </c>
      <c r="BK73" t="s">
        <v>848</v>
      </c>
      <c r="BL73" t="s">
        <v>755</v>
      </c>
      <c r="BM73">
        <v>1.1243000000000001</v>
      </c>
      <c r="BN73" t="s">
        <v>74</v>
      </c>
      <c r="BO73" t="s">
        <v>757</v>
      </c>
      <c r="BP73">
        <v>2988.8069999999998</v>
      </c>
    </row>
    <row r="74" spans="1:68" ht="16.5">
      <c r="A74" s="120" t="str">
        <f t="shared" si="36"/>
        <v>청라교통</v>
      </c>
      <c r="B74" s="121" t="str">
        <f t="shared" si="37"/>
        <v>윤동구</v>
      </c>
      <c r="C74" s="122" t="str">
        <f t="shared" si="38"/>
        <v>S</v>
      </c>
      <c r="D74" s="123">
        <f t="shared" si="39"/>
        <v>1.0542</v>
      </c>
      <c r="E74" s="124">
        <f t="shared" si="40"/>
        <v>9102</v>
      </c>
      <c r="F74" s="125" t="str">
        <f t="shared" si="41"/>
        <v>306</v>
      </c>
      <c r="G74" s="126" t="str">
        <f t="shared" si="42"/>
        <v>70바6088</v>
      </c>
      <c r="H74" s="127">
        <f t="shared" si="43"/>
        <v>2</v>
      </c>
      <c r="I74" s="128">
        <f t="shared" si="44"/>
        <v>4336.2659999999996</v>
      </c>
      <c r="J74" s="129">
        <f t="shared" si="45"/>
        <v>2.0149306299330854E-2</v>
      </c>
      <c r="K74" s="129">
        <f t="shared" si="46"/>
        <v>0.22046344333849588</v>
      </c>
      <c r="L74" s="129">
        <f t="shared" si="47"/>
        <v>0.11830455050497364</v>
      </c>
      <c r="M74" s="130">
        <f t="shared" si="48"/>
        <v>13.257</v>
      </c>
      <c r="N74" s="131">
        <f t="shared" si="49"/>
        <v>0.11530657943954546</v>
      </c>
      <c r="O74" s="131">
        <f t="shared" si="50"/>
        <v>3.3438908037468185</v>
      </c>
      <c r="P74" s="249">
        <f t="shared" si="51"/>
        <v>6</v>
      </c>
      <c r="Q74" s="250">
        <f t="shared" si="52"/>
        <v>5</v>
      </c>
      <c r="R74" s="250">
        <f t="shared" si="53"/>
        <v>145</v>
      </c>
      <c r="T74">
        <v>531</v>
      </c>
      <c r="U74">
        <v>9102</v>
      </c>
      <c r="V74" t="s">
        <v>1097</v>
      </c>
      <c r="W74">
        <v>4336.2659999999996</v>
      </c>
      <c r="X74">
        <v>1287.8589999999999</v>
      </c>
      <c r="Y74">
        <v>3.367</v>
      </c>
      <c r="Z74">
        <v>13.257</v>
      </c>
      <c r="AA74">
        <v>138.69743</v>
      </c>
      <c r="AB74">
        <v>2.7946569999999999</v>
      </c>
      <c r="AC74">
        <v>30.577712999999999</v>
      </c>
      <c r="AD74" s="1">
        <v>513</v>
      </c>
      <c r="AE74">
        <v>5</v>
      </c>
      <c r="AF74">
        <v>145</v>
      </c>
      <c r="AG74">
        <v>91</v>
      </c>
      <c r="AH74">
        <v>31.264213000000002</v>
      </c>
      <c r="AI74">
        <v>22341.4</v>
      </c>
      <c r="AJ74">
        <v>2373.9</v>
      </c>
      <c r="AK74">
        <v>6</v>
      </c>
      <c r="AL74">
        <v>6451</v>
      </c>
      <c r="AM74" t="s">
        <v>1098</v>
      </c>
      <c r="AN74" t="s">
        <v>1099</v>
      </c>
      <c r="AO74">
        <v>4091.6729999999998</v>
      </c>
      <c r="AR74" t="s">
        <v>143</v>
      </c>
      <c r="AS74" t="s">
        <v>307</v>
      </c>
      <c r="AT74" t="s">
        <v>828</v>
      </c>
      <c r="AU74" t="s">
        <v>772</v>
      </c>
      <c r="AV74" t="s">
        <v>49</v>
      </c>
      <c r="AW74">
        <v>2</v>
      </c>
      <c r="BB74">
        <v>1.0542</v>
      </c>
      <c r="BC74" t="s">
        <v>74</v>
      </c>
      <c r="BF74" t="s">
        <v>143</v>
      </c>
      <c r="BG74" t="s">
        <v>307</v>
      </c>
      <c r="BH74" t="s">
        <v>1097</v>
      </c>
      <c r="BI74">
        <v>9102</v>
      </c>
      <c r="BJ74">
        <v>2</v>
      </c>
      <c r="BK74" t="s">
        <v>828</v>
      </c>
      <c r="BL74" t="s">
        <v>820</v>
      </c>
      <c r="BM74">
        <v>1.0542</v>
      </c>
      <c r="BN74" t="s">
        <v>74</v>
      </c>
      <c r="BO74" t="s">
        <v>757</v>
      </c>
      <c r="BP74">
        <v>4336.2659999999996</v>
      </c>
    </row>
    <row r="75" spans="1:68" ht="16.5">
      <c r="A75" s="137" t="str">
        <f t="shared" si="36"/>
        <v>청라교통</v>
      </c>
      <c r="B75" s="138" t="str">
        <f t="shared" si="37"/>
        <v>윤심식</v>
      </c>
      <c r="C75" s="139" t="str">
        <f t="shared" si="38"/>
        <v>S</v>
      </c>
      <c r="D75" s="140">
        <f t="shared" si="39"/>
        <v>1.0842000000000001</v>
      </c>
      <c r="E75" s="141">
        <f t="shared" si="40"/>
        <v>6856</v>
      </c>
      <c r="F75" s="142" t="str">
        <f t="shared" si="41"/>
        <v>112</v>
      </c>
      <c r="G75" s="143" t="str">
        <f t="shared" si="42"/>
        <v>70바6013</v>
      </c>
      <c r="H75" s="144">
        <f t="shared" si="43"/>
        <v>1</v>
      </c>
      <c r="I75" s="145">
        <f t="shared" si="44"/>
        <v>2335.569</v>
      </c>
      <c r="J75" s="146">
        <f t="shared" si="45"/>
        <v>2.7966739816414673E-2</v>
      </c>
      <c r="K75" s="146">
        <f t="shared" si="46"/>
        <v>0.36152643556891101</v>
      </c>
      <c r="L75" s="146">
        <f t="shared" si="47"/>
        <v>7.664085282858267E-2</v>
      </c>
      <c r="M75" s="147">
        <f t="shared" si="48"/>
        <v>12.260999999999999</v>
      </c>
      <c r="N75" s="148">
        <f t="shared" si="49"/>
        <v>0.21408059449324768</v>
      </c>
      <c r="O75" s="148">
        <f t="shared" si="50"/>
        <v>24.10547493993969</v>
      </c>
      <c r="P75" s="247">
        <f t="shared" si="51"/>
        <v>7</v>
      </c>
      <c r="Q75" s="248">
        <f t="shared" si="52"/>
        <v>5</v>
      </c>
      <c r="R75" s="248">
        <f t="shared" si="53"/>
        <v>563</v>
      </c>
      <c r="T75">
        <v>531</v>
      </c>
      <c r="U75">
        <v>6856</v>
      </c>
      <c r="V75" t="s">
        <v>1100</v>
      </c>
      <c r="W75">
        <v>2335.569</v>
      </c>
      <c r="X75">
        <v>1133.5429999999999</v>
      </c>
      <c r="Y75">
        <v>2.06</v>
      </c>
      <c r="Z75">
        <v>12.260999999999999</v>
      </c>
      <c r="AA75">
        <v>147.69383300000001</v>
      </c>
      <c r="AB75">
        <v>4.1305149999999999</v>
      </c>
      <c r="AC75">
        <v>53.395225000000003</v>
      </c>
      <c r="AD75" s="1">
        <v>179</v>
      </c>
      <c r="AE75">
        <v>5</v>
      </c>
      <c r="AF75">
        <v>563</v>
      </c>
      <c r="AG75">
        <v>77</v>
      </c>
      <c r="AH75">
        <v>15.813585</v>
      </c>
      <c r="AI75">
        <v>287.60000000000002</v>
      </c>
      <c r="AJ75">
        <v>0</v>
      </c>
      <c r="AK75">
        <v>7</v>
      </c>
      <c r="AL75">
        <v>8290</v>
      </c>
      <c r="AM75" t="s">
        <v>1101</v>
      </c>
      <c r="AN75" t="s">
        <v>1102</v>
      </c>
      <c r="AO75">
        <v>2335.569</v>
      </c>
      <c r="AR75" t="s">
        <v>143</v>
      </c>
      <c r="AS75" t="s">
        <v>306</v>
      </c>
      <c r="AT75" t="s">
        <v>783</v>
      </c>
      <c r="AU75" t="s">
        <v>772</v>
      </c>
      <c r="AV75" t="s">
        <v>49</v>
      </c>
      <c r="AW75">
        <v>1</v>
      </c>
      <c r="BB75">
        <v>1.0842000000000001</v>
      </c>
      <c r="BC75" t="s">
        <v>74</v>
      </c>
      <c r="BF75" t="s">
        <v>143</v>
      </c>
      <c r="BG75" t="s">
        <v>306</v>
      </c>
      <c r="BH75" t="s">
        <v>1100</v>
      </c>
      <c r="BI75">
        <v>6856</v>
      </c>
      <c r="BJ75">
        <v>1</v>
      </c>
      <c r="BK75" t="s">
        <v>783</v>
      </c>
      <c r="BL75" t="s">
        <v>755</v>
      </c>
      <c r="BM75">
        <v>1.0842000000000001</v>
      </c>
      <c r="BN75" t="s">
        <v>74</v>
      </c>
      <c r="BO75" t="s">
        <v>757</v>
      </c>
      <c r="BP75">
        <v>2335.569</v>
      </c>
    </row>
    <row r="76" spans="1:68" ht="16.5">
      <c r="A76" s="120" t="str">
        <f t="shared" si="36"/>
        <v>청라교통</v>
      </c>
      <c r="B76" s="121" t="str">
        <f t="shared" si="37"/>
        <v>윤형수</v>
      </c>
      <c r="C76" s="122" t="str">
        <f t="shared" si="38"/>
        <v>S</v>
      </c>
      <c r="D76" s="123">
        <f t="shared" si="39"/>
        <v>1.0922000000000001</v>
      </c>
      <c r="E76" s="124">
        <f t="shared" si="40"/>
        <v>6609</v>
      </c>
      <c r="F76" s="125" t="str">
        <f t="shared" si="41"/>
        <v>112</v>
      </c>
      <c r="G76" s="126" t="str">
        <f t="shared" si="42"/>
        <v>70바6013</v>
      </c>
      <c r="H76" s="127">
        <f t="shared" si="43"/>
        <v>2</v>
      </c>
      <c r="I76" s="128">
        <f t="shared" si="44"/>
        <v>2454.6590000000001</v>
      </c>
      <c r="J76" s="129">
        <f t="shared" si="45"/>
        <v>7.5347350398952254E-2</v>
      </c>
      <c r="K76" s="129">
        <f t="shared" si="46"/>
        <v>0.34937518510725868</v>
      </c>
      <c r="L76" s="129">
        <f t="shared" si="47"/>
        <v>0.20124994958566544</v>
      </c>
      <c r="M76" s="130">
        <f t="shared" si="48"/>
        <v>12.914</v>
      </c>
      <c r="N76" s="131">
        <f t="shared" si="49"/>
        <v>0.28517199334001175</v>
      </c>
      <c r="O76" s="131">
        <f t="shared" si="50"/>
        <v>32.998473515058507</v>
      </c>
      <c r="P76" s="249">
        <f t="shared" si="51"/>
        <v>19</v>
      </c>
      <c r="Q76" s="250">
        <f t="shared" si="52"/>
        <v>7</v>
      </c>
      <c r="R76" s="250">
        <f t="shared" si="53"/>
        <v>810</v>
      </c>
      <c r="T76">
        <v>531</v>
      </c>
      <c r="U76">
        <v>6609</v>
      </c>
      <c r="V76" t="s">
        <v>1103</v>
      </c>
      <c r="W76">
        <v>2454.6590000000001</v>
      </c>
      <c r="X76">
        <v>1179.691</v>
      </c>
      <c r="Y76">
        <v>2.081</v>
      </c>
      <c r="Z76">
        <v>12.914</v>
      </c>
      <c r="AA76">
        <v>159.309663</v>
      </c>
      <c r="AB76">
        <v>12.003560999999999</v>
      </c>
      <c r="AC76">
        <v>55.658842999999997</v>
      </c>
      <c r="AD76" s="1">
        <v>494</v>
      </c>
      <c r="AE76">
        <v>7</v>
      </c>
      <c r="AF76">
        <v>810</v>
      </c>
      <c r="AG76">
        <v>78</v>
      </c>
      <c r="AH76">
        <v>15.408098000000001</v>
      </c>
      <c r="AI76">
        <v>2167.6999999999998</v>
      </c>
      <c r="AJ76">
        <v>0</v>
      </c>
      <c r="AK76">
        <v>19</v>
      </c>
      <c r="AL76">
        <v>15529</v>
      </c>
      <c r="AM76" t="s">
        <v>1104</v>
      </c>
      <c r="AN76" t="s">
        <v>1105</v>
      </c>
      <c r="AO76">
        <v>2314.3270000000002</v>
      </c>
      <c r="AR76" t="s">
        <v>143</v>
      </c>
      <c r="AS76" t="s">
        <v>306</v>
      </c>
      <c r="AT76" t="s">
        <v>783</v>
      </c>
      <c r="AU76" t="s">
        <v>772</v>
      </c>
      <c r="AV76" t="s">
        <v>49</v>
      </c>
      <c r="AW76">
        <v>2</v>
      </c>
      <c r="BB76">
        <v>1.0922000000000001</v>
      </c>
      <c r="BC76" t="s">
        <v>74</v>
      </c>
      <c r="BF76" t="s">
        <v>143</v>
      </c>
      <c r="BG76" t="s">
        <v>306</v>
      </c>
      <c r="BH76" t="s">
        <v>1103</v>
      </c>
      <c r="BI76">
        <v>6609</v>
      </c>
      <c r="BJ76">
        <v>2</v>
      </c>
      <c r="BK76" t="s">
        <v>783</v>
      </c>
      <c r="BL76" t="s">
        <v>781</v>
      </c>
      <c r="BM76">
        <v>1.0922000000000001</v>
      </c>
      <c r="BN76" t="s">
        <v>74</v>
      </c>
      <c r="BO76" t="s">
        <v>757</v>
      </c>
      <c r="BP76">
        <v>2454.6590000000001</v>
      </c>
    </row>
    <row r="77" spans="1:68" ht="16.5">
      <c r="A77" s="137" t="str">
        <f t="shared" si="36"/>
        <v>청라교통</v>
      </c>
      <c r="B77" s="138" t="str">
        <f t="shared" si="37"/>
        <v>이계창</v>
      </c>
      <c r="C77" s="139" t="str">
        <f t="shared" si="38"/>
        <v>B</v>
      </c>
      <c r="D77" s="140">
        <f t="shared" si="39"/>
        <v>0.92930000000000001</v>
      </c>
      <c r="E77" s="141">
        <f t="shared" si="40"/>
        <v>9587</v>
      </c>
      <c r="F77" s="142" t="str">
        <f t="shared" si="41"/>
        <v>308</v>
      </c>
      <c r="G77" s="143" t="str">
        <f t="shared" si="42"/>
        <v>75아1293</v>
      </c>
      <c r="H77" s="144">
        <f t="shared" si="43"/>
        <v>1</v>
      </c>
      <c r="I77" s="145">
        <f t="shared" si="44"/>
        <v>4962.9470000000001</v>
      </c>
      <c r="J77" s="146">
        <f t="shared" si="45"/>
        <v>0.12210360994717624</v>
      </c>
      <c r="K77" s="146">
        <f t="shared" si="46"/>
        <v>0.24750716066059358</v>
      </c>
      <c r="L77" s="146">
        <f t="shared" si="47"/>
        <v>7.3343519485499234E-2</v>
      </c>
      <c r="M77" s="147">
        <f t="shared" si="48"/>
        <v>19.504000000000001</v>
      </c>
      <c r="N77" s="148">
        <f t="shared" si="49"/>
        <v>4.0298637079944639E-2</v>
      </c>
      <c r="O77" s="148">
        <f t="shared" si="50"/>
        <v>3.5261307444951555</v>
      </c>
      <c r="P77" s="247">
        <f t="shared" si="51"/>
        <v>14</v>
      </c>
      <c r="Q77" s="248">
        <f t="shared" si="52"/>
        <v>2</v>
      </c>
      <c r="R77" s="248">
        <f t="shared" si="53"/>
        <v>175</v>
      </c>
      <c r="T77">
        <v>531</v>
      </c>
      <c r="U77">
        <v>9587</v>
      </c>
      <c r="V77" t="s">
        <v>1106</v>
      </c>
      <c r="W77">
        <v>4962.9470000000001</v>
      </c>
      <c r="X77">
        <v>1780.1969999999999</v>
      </c>
      <c r="Y77">
        <v>2.7879999999999998</v>
      </c>
      <c r="Z77">
        <v>19.504000000000001</v>
      </c>
      <c r="AA77">
        <v>167.022998</v>
      </c>
      <c r="AB77">
        <v>20.394110999999999</v>
      </c>
      <c r="AC77">
        <v>41.339388</v>
      </c>
      <c r="AD77" s="1">
        <v>364</v>
      </c>
      <c r="AE77">
        <v>2</v>
      </c>
      <c r="AF77">
        <v>175</v>
      </c>
      <c r="AG77">
        <v>92</v>
      </c>
      <c r="AH77">
        <v>29.714153</v>
      </c>
      <c r="AI77">
        <v>47551.199999999997</v>
      </c>
      <c r="AJ77">
        <v>19992.900000000001</v>
      </c>
      <c r="AK77">
        <v>14</v>
      </c>
      <c r="AL77">
        <v>16028</v>
      </c>
      <c r="AM77" t="s">
        <v>1107</v>
      </c>
      <c r="AN77" t="s">
        <v>1108</v>
      </c>
      <c r="AO77">
        <v>4962.8739999999998</v>
      </c>
      <c r="AR77" t="s">
        <v>143</v>
      </c>
      <c r="AS77" t="s">
        <v>309</v>
      </c>
      <c r="AT77" t="s">
        <v>877</v>
      </c>
      <c r="AU77" t="s">
        <v>772</v>
      </c>
      <c r="AV77" t="s">
        <v>49</v>
      </c>
      <c r="AW77">
        <v>1</v>
      </c>
      <c r="BB77">
        <v>0.92930000000000001</v>
      </c>
      <c r="BC77" t="s">
        <v>71</v>
      </c>
      <c r="BF77" t="s">
        <v>143</v>
      </c>
      <c r="BG77" t="s">
        <v>309</v>
      </c>
      <c r="BH77" t="s">
        <v>1106</v>
      </c>
      <c r="BI77">
        <v>9587</v>
      </c>
      <c r="BJ77">
        <v>1</v>
      </c>
      <c r="BK77" t="s">
        <v>877</v>
      </c>
      <c r="BL77" t="s">
        <v>755</v>
      </c>
      <c r="BM77">
        <v>0.92930000000000001</v>
      </c>
      <c r="BN77" t="s">
        <v>71</v>
      </c>
      <c r="BO77" t="s">
        <v>756</v>
      </c>
      <c r="BP77">
        <v>4962.9470000000001</v>
      </c>
    </row>
    <row r="78" spans="1:68" ht="16.5">
      <c r="A78" s="120" t="str">
        <f t="shared" si="36"/>
        <v>청라교통</v>
      </c>
      <c r="B78" s="121" t="str">
        <f t="shared" si="37"/>
        <v>이광노</v>
      </c>
      <c r="C78" s="122" t="str">
        <f t="shared" si="38"/>
        <v>A</v>
      </c>
      <c r="D78" s="123">
        <f t="shared" si="39"/>
        <v>0.99719999999999998</v>
      </c>
      <c r="E78" s="124">
        <f t="shared" si="40"/>
        <v>5333</v>
      </c>
      <c r="F78" s="125" t="str">
        <f t="shared" si="41"/>
        <v>112</v>
      </c>
      <c r="G78" s="126" t="str">
        <f t="shared" si="42"/>
        <v>70바5996</v>
      </c>
      <c r="H78" s="127">
        <f t="shared" si="43"/>
        <v>12</v>
      </c>
      <c r="I78" s="128">
        <f t="shared" si="44"/>
        <v>2389.8069999999998</v>
      </c>
      <c r="J78" s="129">
        <f t="shared" si="45"/>
        <v>3.9488106023731005E-2</v>
      </c>
      <c r="K78" s="129">
        <f t="shared" si="46"/>
        <v>0.37334199897044479</v>
      </c>
      <c r="L78" s="129">
        <f t="shared" si="47"/>
        <v>0.18829972462211386</v>
      </c>
      <c r="M78" s="130">
        <f t="shared" si="48"/>
        <v>12.042999999999999</v>
      </c>
      <c r="N78" s="131">
        <f t="shared" si="49"/>
        <v>8.3688766498717274E-2</v>
      </c>
      <c r="O78" s="131">
        <f t="shared" si="50"/>
        <v>25.106629949615179</v>
      </c>
      <c r="P78" s="249">
        <f t="shared" si="51"/>
        <v>18</v>
      </c>
      <c r="Q78" s="250">
        <f t="shared" si="52"/>
        <v>2</v>
      </c>
      <c r="R78" s="250">
        <f t="shared" si="53"/>
        <v>600</v>
      </c>
      <c r="T78">
        <v>531</v>
      </c>
      <c r="U78">
        <v>5333</v>
      </c>
      <c r="V78" t="s">
        <v>1109</v>
      </c>
      <c r="W78">
        <v>2389.8069999999998</v>
      </c>
      <c r="X78">
        <v>1166.0719999999999</v>
      </c>
      <c r="Y78">
        <v>2.0489999999999999</v>
      </c>
      <c r="Z78">
        <v>12.042999999999999</v>
      </c>
      <c r="AA78">
        <v>155.13689099999999</v>
      </c>
      <c r="AB78">
        <v>6.1260620000000001</v>
      </c>
      <c r="AC78">
        <v>57.919117</v>
      </c>
      <c r="AD78" s="1">
        <v>450</v>
      </c>
      <c r="AE78">
        <v>2</v>
      </c>
      <c r="AF78">
        <v>600</v>
      </c>
      <c r="AG78">
        <v>84</v>
      </c>
      <c r="AH78">
        <v>15.404503999999999</v>
      </c>
      <c r="AI78">
        <v>1551.9</v>
      </c>
      <c r="AJ78">
        <v>1.7</v>
      </c>
      <c r="AK78">
        <v>18</v>
      </c>
      <c r="AL78">
        <v>15501</v>
      </c>
      <c r="AM78" t="s">
        <v>1110</v>
      </c>
      <c r="AN78" t="s">
        <v>1111</v>
      </c>
      <c r="AO78">
        <v>328.267</v>
      </c>
      <c r="AR78" t="s">
        <v>143</v>
      </c>
      <c r="AS78" t="s">
        <v>306</v>
      </c>
      <c r="AT78" t="s">
        <v>779</v>
      </c>
      <c r="AU78" t="s">
        <v>772</v>
      </c>
      <c r="AV78" t="s">
        <v>49</v>
      </c>
      <c r="AW78">
        <v>12</v>
      </c>
      <c r="BB78">
        <v>0.99719999999999998</v>
      </c>
      <c r="BC78" t="s">
        <v>69</v>
      </c>
      <c r="BF78" t="s">
        <v>143</v>
      </c>
      <c r="BG78" t="s">
        <v>306</v>
      </c>
      <c r="BH78" t="s">
        <v>1109</v>
      </c>
      <c r="BI78">
        <v>5333</v>
      </c>
      <c r="BJ78">
        <v>12</v>
      </c>
      <c r="BK78" t="s">
        <v>779</v>
      </c>
      <c r="BL78" t="s">
        <v>881</v>
      </c>
      <c r="BM78">
        <v>0.99719999999999998</v>
      </c>
      <c r="BN78" t="s">
        <v>69</v>
      </c>
      <c r="BO78" t="s">
        <v>759</v>
      </c>
      <c r="BP78">
        <v>2389.8069999999998</v>
      </c>
    </row>
    <row r="79" spans="1:68" ht="16.5">
      <c r="A79" s="137" t="str">
        <f t="shared" si="36"/>
        <v>청라교통</v>
      </c>
      <c r="B79" s="138" t="str">
        <f t="shared" si="37"/>
        <v>이교웅</v>
      </c>
      <c r="C79" s="139" t="str">
        <f t="shared" si="38"/>
        <v>A</v>
      </c>
      <c r="D79" s="140">
        <f t="shared" si="39"/>
        <v>0.96309999999999996</v>
      </c>
      <c r="E79" s="141">
        <f t="shared" si="40"/>
        <v>824</v>
      </c>
      <c r="F79" s="142" t="str">
        <f t="shared" si="41"/>
        <v>307</v>
      </c>
      <c r="G79" s="143" t="str">
        <f t="shared" si="42"/>
        <v>70바5968</v>
      </c>
      <c r="H79" s="144">
        <f t="shared" si="43"/>
        <v>9</v>
      </c>
      <c r="I79" s="145">
        <f t="shared" si="44"/>
        <v>4328.0789999999997</v>
      </c>
      <c r="J79" s="146">
        <f t="shared" si="45"/>
        <v>6.2933869644943338E-2</v>
      </c>
      <c r="K79" s="146">
        <f t="shared" si="46"/>
        <v>0.3055918754567104</v>
      </c>
      <c r="L79" s="146">
        <f t="shared" si="47"/>
        <v>0.10166173029651261</v>
      </c>
      <c r="M79" s="147">
        <f t="shared" si="48"/>
        <v>15.869</v>
      </c>
      <c r="N79" s="148">
        <f t="shared" si="49"/>
        <v>0.11552469351876433</v>
      </c>
      <c r="O79" s="148">
        <f t="shared" si="50"/>
        <v>19.477463327263667</v>
      </c>
      <c r="P79" s="247">
        <f t="shared" si="51"/>
        <v>44</v>
      </c>
      <c r="Q79" s="248">
        <f t="shared" si="52"/>
        <v>5</v>
      </c>
      <c r="R79" s="248">
        <f t="shared" si="53"/>
        <v>843</v>
      </c>
      <c r="T79">
        <v>531</v>
      </c>
      <c r="U79">
        <v>824</v>
      </c>
      <c r="V79" t="s">
        <v>1112</v>
      </c>
      <c r="W79">
        <v>4328.0789999999997</v>
      </c>
      <c r="X79">
        <v>1600.4490000000001</v>
      </c>
      <c r="Y79">
        <v>2.7040000000000002</v>
      </c>
      <c r="Z79">
        <v>15.869</v>
      </c>
      <c r="AA79">
        <v>184.902455</v>
      </c>
      <c r="AB79">
        <v>11.636627000000001</v>
      </c>
      <c r="AC79">
        <v>56.504688000000002</v>
      </c>
      <c r="AD79" s="1">
        <v>440</v>
      </c>
      <c r="AE79">
        <v>5</v>
      </c>
      <c r="AF79">
        <v>843</v>
      </c>
      <c r="AG79">
        <v>95</v>
      </c>
      <c r="AH79">
        <v>23.407363</v>
      </c>
      <c r="AI79">
        <v>38469.199999999997</v>
      </c>
      <c r="AJ79">
        <v>10595.4</v>
      </c>
      <c r="AK79">
        <v>44</v>
      </c>
      <c r="AL79">
        <v>43200</v>
      </c>
      <c r="AM79" t="s">
        <v>1113</v>
      </c>
      <c r="AN79" t="s">
        <v>1114</v>
      </c>
      <c r="AO79">
        <v>802.87</v>
      </c>
      <c r="AR79" t="s">
        <v>143</v>
      </c>
      <c r="AS79" t="s">
        <v>308</v>
      </c>
      <c r="AT79" t="s">
        <v>845</v>
      </c>
      <c r="AU79" t="s">
        <v>772</v>
      </c>
      <c r="AV79" t="s">
        <v>49</v>
      </c>
      <c r="AW79">
        <v>9</v>
      </c>
      <c r="BB79">
        <v>0.96309999999999996</v>
      </c>
      <c r="BC79" t="s">
        <v>69</v>
      </c>
      <c r="BF79" t="s">
        <v>143</v>
      </c>
      <c r="BG79" t="s">
        <v>308</v>
      </c>
      <c r="BH79" t="s">
        <v>1112</v>
      </c>
      <c r="BI79">
        <v>824</v>
      </c>
      <c r="BJ79">
        <v>9</v>
      </c>
      <c r="BK79" t="s">
        <v>845</v>
      </c>
      <c r="BL79" t="s">
        <v>864</v>
      </c>
      <c r="BM79">
        <v>0.96309999999999996</v>
      </c>
      <c r="BN79" t="s">
        <v>69</v>
      </c>
      <c r="BO79" t="s">
        <v>759</v>
      </c>
      <c r="BP79">
        <v>4328.0789999999997</v>
      </c>
    </row>
    <row r="80" spans="1:68" ht="16.5">
      <c r="A80" s="120" t="str">
        <f t="shared" si="36"/>
        <v>청라교통</v>
      </c>
      <c r="B80" s="121" t="str">
        <f t="shared" si="37"/>
        <v>이동민</v>
      </c>
      <c r="C80" s="122" t="str">
        <f t="shared" si="38"/>
        <v>D</v>
      </c>
      <c r="D80" s="123">
        <f t="shared" si="39"/>
        <v>0.8306</v>
      </c>
      <c r="E80" s="124">
        <f t="shared" si="40"/>
        <v>5685</v>
      </c>
      <c r="F80" s="125" t="str">
        <f t="shared" si="41"/>
        <v>308</v>
      </c>
      <c r="G80" s="126" t="str">
        <f t="shared" si="42"/>
        <v>70바5066</v>
      </c>
      <c r="H80" s="127">
        <f t="shared" si="43"/>
        <v>4</v>
      </c>
      <c r="I80" s="128">
        <f t="shared" si="44"/>
        <v>5243.8050000000003</v>
      </c>
      <c r="J80" s="129">
        <f t="shared" si="45"/>
        <v>8.7926235217214432E-2</v>
      </c>
      <c r="K80" s="129">
        <f t="shared" si="46"/>
        <v>0.31343005160815823</v>
      </c>
      <c r="L80" s="129">
        <f t="shared" si="47"/>
        <v>0.1670542668920755</v>
      </c>
      <c r="M80" s="130">
        <f t="shared" si="48"/>
        <v>22.135999999999999</v>
      </c>
      <c r="N80" s="131">
        <f t="shared" si="49"/>
        <v>0.15256097433066254</v>
      </c>
      <c r="O80" s="131">
        <f t="shared" si="50"/>
        <v>6.0070883642698378</v>
      </c>
      <c r="P80" s="249">
        <f t="shared" si="51"/>
        <v>50</v>
      </c>
      <c r="Q80" s="250">
        <f t="shared" si="52"/>
        <v>8</v>
      </c>
      <c r="R80" s="250">
        <f t="shared" si="53"/>
        <v>315</v>
      </c>
      <c r="T80">
        <v>531</v>
      </c>
      <c r="U80">
        <v>5685</v>
      </c>
      <c r="V80" t="s">
        <v>1115</v>
      </c>
      <c r="W80">
        <v>5243.8050000000003</v>
      </c>
      <c r="X80">
        <v>2112.453</v>
      </c>
      <c r="Y80">
        <v>2.4820000000000002</v>
      </c>
      <c r="Z80">
        <v>22.135999999999999</v>
      </c>
      <c r="AA80">
        <v>175.13994500000001</v>
      </c>
      <c r="AB80">
        <v>15.399395999999999</v>
      </c>
      <c r="AC80">
        <v>54.894122000000003</v>
      </c>
      <c r="AD80" s="1">
        <v>876</v>
      </c>
      <c r="AE80">
        <v>8</v>
      </c>
      <c r="AF80">
        <v>315</v>
      </c>
      <c r="AG80">
        <v>92</v>
      </c>
      <c r="AH80">
        <v>29.940656000000001</v>
      </c>
      <c r="AI80">
        <v>48154.2</v>
      </c>
      <c r="AJ80">
        <v>24279.8</v>
      </c>
      <c r="AK80">
        <v>50</v>
      </c>
      <c r="AL80">
        <v>56282</v>
      </c>
      <c r="AM80" t="s">
        <v>1116</v>
      </c>
      <c r="AN80" t="s">
        <v>1117</v>
      </c>
      <c r="AO80">
        <v>3343.4009999999998</v>
      </c>
      <c r="AR80" t="s">
        <v>143</v>
      </c>
      <c r="AS80" t="s">
        <v>309</v>
      </c>
      <c r="AT80" t="s">
        <v>866</v>
      </c>
      <c r="AU80" t="s">
        <v>772</v>
      </c>
      <c r="AV80" t="s">
        <v>49</v>
      </c>
      <c r="AW80">
        <v>4</v>
      </c>
      <c r="BB80">
        <v>0.8306</v>
      </c>
      <c r="BC80" t="s">
        <v>70</v>
      </c>
      <c r="BF80" t="s">
        <v>143</v>
      </c>
      <c r="BG80" t="s">
        <v>309</v>
      </c>
      <c r="BH80" t="s">
        <v>1115</v>
      </c>
      <c r="BI80">
        <v>5685</v>
      </c>
      <c r="BJ80">
        <v>4</v>
      </c>
      <c r="BK80" t="s">
        <v>866</v>
      </c>
      <c r="BL80" t="s">
        <v>885</v>
      </c>
      <c r="BM80">
        <v>0.8306</v>
      </c>
      <c r="BN80" t="s">
        <v>70</v>
      </c>
      <c r="BO80" t="s">
        <v>760</v>
      </c>
      <c r="BP80">
        <v>5243.8050000000003</v>
      </c>
    </row>
    <row r="81" spans="1:68" ht="16.5">
      <c r="A81" s="137" t="str">
        <f t="shared" si="36"/>
        <v>청라교통</v>
      </c>
      <c r="B81" s="138" t="str">
        <f t="shared" si="37"/>
        <v>이산우</v>
      </c>
      <c r="C81" s="139" t="str">
        <f t="shared" si="38"/>
        <v>S</v>
      </c>
      <c r="D81" s="140">
        <f t="shared" si="39"/>
        <v>1.0355000000000001</v>
      </c>
      <c r="E81" s="141">
        <f t="shared" si="40"/>
        <v>3949</v>
      </c>
      <c r="F81" s="142" t="str">
        <f t="shared" si="41"/>
        <v>112</v>
      </c>
      <c r="G81" s="143" t="str">
        <f t="shared" si="42"/>
        <v>72바1572</v>
      </c>
      <c r="H81" s="144">
        <f t="shared" si="43"/>
        <v>2</v>
      </c>
      <c r="I81" s="145">
        <f t="shared" si="44"/>
        <v>2419.4940000000001</v>
      </c>
      <c r="J81" s="146">
        <f t="shared" si="45"/>
        <v>9.1975757472237116E-2</v>
      </c>
      <c r="K81" s="146">
        <f t="shared" si="46"/>
        <v>0.37717859896093769</v>
      </c>
      <c r="L81" s="146">
        <f t="shared" si="47"/>
        <v>0.18268282541721531</v>
      </c>
      <c r="M81" s="147">
        <f t="shared" si="48"/>
        <v>14.590999999999999</v>
      </c>
      <c r="N81" s="148">
        <f t="shared" si="49"/>
        <v>0.37197860379070996</v>
      </c>
      <c r="O81" s="148">
        <f t="shared" si="50"/>
        <v>15.7884251831168</v>
      </c>
      <c r="P81" s="247">
        <f t="shared" si="51"/>
        <v>37</v>
      </c>
      <c r="Q81" s="248">
        <f t="shared" si="52"/>
        <v>9</v>
      </c>
      <c r="R81" s="248">
        <f t="shared" si="53"/>
        <v>382</v>
      </c>
      <c r="T81">
        <v>531</v>
      </c>
      <c r="U81">
        <v>3949</v>
      </c>
      <c r="V81" t="s">
        <v>1118</v>
      </c>
      <c r="W81">
        <v>2419.4940000000001</v>
      </c>
      <c r="X81">
        <v>1198.1790000000001</v>
      </c>
      <c r="Y81">
        <v>2.0190000000000001</v>
      </c>
      <c r="Z81">
        <v>14.590999999999999</v>
      </c>
      <c r="AA81">
        <v>174.698284</v>
      </c>
      <c r="AB81">
        <v>16.068007000000001</v>
      </c>
      <c r="AC81">
        <v>65.892454000000001</v>
      </c>
      <c r="AD81" s="1">
        <v>442</v>
      </c>
      <c r="AE81">
        <v>9</v>
      </c>
      <c r="AF81">
        <v>382</v>
      </c>
      <c r="AG81">
        <v>89</v>
      </c>
      <c r="AH81">
        <v>13.849557000000001</v>
      </c>
      <c r="AI81">
        <v>2348.1</v>
      </c>
      <c r="AJ81">
        <v>0</v>
      </c>
      <c r="AK81">
        <v>37</v>
      </c>
      <c r="AL81">
        <v>38858</v>
      </c>
      <c r="AM81" t="s">
        <v>1119</v>
      </c>
      <c r="AN81" t="s">
        <v>1120</v>
      </c>
      <c r="AO81">
        <v>2297.4650000000001</v>
      </c>
      <c r="AR81" t="s">
        <v>143</v>
      </c>
      <c r="AS81" t="s">
        <v>306</v>
      </c>
      <c r="AT81" t="s">
        <v>805</v>
      </c>
      <c r="AU81" t="s">
        <v>772</v>
      </c>
      <c r="AV81" t="s">
        <v>49</v>
      </c>
      <c r="AW81">
        <v>2</v>
      </c>
      <c r="BB81">
        <v>1.0355000000000001</v>
      </c>
      <c r="BC81" t="s">
        <v>74</v>
      </c>
      <c r="BF81" t="s">
        <v>143</v>
      </c>
      <c r="BG81" t="s">
        <v>306</v>
      </c>
      <c r="BH81" t="s">
        <v>1118</v>
      </c>
      <c r="BI81">
        <v>3949</v>
      </c>
      <c r="BJ81">
        <v>2</v>
      </c>
      <c r="BK81" t="s">
        <v>805</v>
      </c>
      <c r="BL81" t="s">
        <v>881</v>
      </c>
      <c r="BM81">
        <v>1.0355000000000001</v>
      </c>
      <c r="BN81" t="s">
        <v>74</v>
      </c>
      <c r="BO81" t="s">
        <v>757</v>
      </c>
      <c r="BP81">
        <v>2419.4940000000001</v>
      </c>
    </row>
    <row r="82" spans="1:68" ht="16.5">
      <c r="A82" s="120" t="str">
        <f t="shared" si="36"/>
        <v>청라교통</v>
      </c>
      <c r="B82" s="121" t="str">
        <f t="shared" si="37"/>
        <v>이상렬</v>
      </c>
      <c r="C82" s="122" t="str">
        <f t="shared" si="38"/>
        <v>A</v>
      </c>
      <c r="D82" s="123">
        <f t="shared" si="39"/>
        <v>0.96</v>
      </c>
      <c r="E82" s="124">
        <f t="shared" si="40"/>
        <v>2965</v>
      </c>
      <c r="F82" s="125" t="str">
        <f t="shared" si="41"/>
        <v>306</v>
      </c>
      <c r="G82" s="126" t="str">
        <f t="shared" si="42"/>
        <v>72바1305</v>
      </c>
      <c r="H82" s="127">
        <f t="shared" si="43"/>
        <v>4</v>
      </c>
      <c r="I82" s="128">
        <f t="shared" si="44"/>
        <v>4183.6459999999997</v>
      </c>
      <c r="J82" s="129">
        <f t="shared" si="45"/>
        <v>5.2063120533061127E-2</v>
      </c>
      <c r="K82" s="129">
        <f t="shared" si="46"/>
        <v>0.28123320505664406</v>
      </c>
      <c r="L82" s="129">
        <f t="shared" si="47"/>
        <v>0.12763986245490178</v>
      </c>
      <c r="M82" s="130">
        <f t="shared" si="48"/>
        <v>16.309000000000001</v>
      </c>
      <c r="N82" s="131">
        <f t="shared" si="49"/>
        <v>0</v>
      </c>
      <c r="O82" s="131">
        <f t="shared" si="50"/>
        <v>6.3819931227450892</v>
      </c>
      <c r="P82" s="249">
        <f t="shared" si="51"/>
        <v>25</v>
      </c>
      <c r="Q82" s="250">
        <f t="shared" si="52"/>
        <v>0</v>
      </c>
      <c r="R82" s="250">
        <f t="shared" si="53"/>
        <v>267</v>
      </c>
      <c r="T82">
        <v>531</v>
      </c>
      <c r="U82">
        <v>2965</v>
      </c>
      <c r="V82" t="s">
        <v>1121</v>
      </c>
      <c r="W82">
        <v>4183.6459999999997</v>
      </c>
      <c r="X82">
        <v>1400.7660000000001</v>
      </c>
      <c r="Y82">
        <v>2.9870000000000001</v>
      </c>
      <c r="Z82">
        <v>16.309000000000001</v>
      </c>
      <c r="AA82">
        <v>157.201334</v>
      </c>
      <c r="AB82">
        <v>8.1843920000000008</v>
      </c>
      <c r="AC82">
        <v>44.210234999999997</v>
      </c>
      <c r="AD82" s="1">
        <v>534</v>
      </c>
      <c r="AE82">
        <v>0</v>
      </c>
      <c r="AF82">
        <v>267</v>
      </c>
      <c r="AG82">
        <v>91</v>
      </c>
      <c r="AH82">
        <v>26.613298</v>
      </c>
      <c r="AI82">
        <v>27299.5</v>
      </c>
      <c r="AJ82">
        <v>13171.7</v>
      </c>
      <c r="AK82">
        <v>25</v>
      </c>
      <c r="AL82">
        <v>38456</v>
      </c>
      <c r="AM82" t="s">
        <v>1122</v>
      </c>
      <c r="AN82" t="s">
        <v>1123</v>
      </c>
      <c r="AO82">
        <v>3450.1990000000001</v>
      </c>
      <c r="AR82" t="s">
        <v>143</v>
      </c>
      <c r="AS82" t="s">
        <v>307</v>
      </c>
      <c r="AT82" t="s">
        <v>834</v>
      </c>
      <c r="AU82" t="s">
        <v>772</v>
      </c>
      <c r="AV82" t="s">
        <v>49</v>
      </c>
      <c r="AW82">
        <v>4</v>
      </c>
      <c r="BB82">
        <v>0.96</v>
      </c>
      <c r="BC82" t="s">
        <v>69</v>
      </c>
      <c r="BF82" t="s">
        <v>143</v>
      </c>
      <c r="BG82" t="s">
        <v>307</v>
      </c>
      <c r="BH82" t="s">
        <v>1121</v>
      </c>
      <c r="BI82">
        <v>2965</v>
      </c>
      <c r="BJ82">
        <v>4</v>
      </c>
      <c r="BK82" t="s">
        <v>834</v>
      </c>
      <c r="BL82" t="s">
        <v>841</v>
      </c>
      <c r="BM82">
        <v>0.96</v>
      </c>
      <c r="BN82" t="s">
        <v>69</v>
      </c>
      <c r="BO82" t="s">
        <v>759</v>
      </c>
      <c r="BP82">
        <v>4183.6459999999997</v>
      </c>
    </row>
    <row r="83" spans="1:68" ht="16.5">
      <c r="A83" s="137" t="str">
        <f t="shared" si="36"/>
        <v>청라교통</v>
      </c>
      <c r="B83" s="138" t="str">
        <f t="shared" si="37"/>
        <v>이상영</v>
      </c>
      <c r="C83" s="139" t="str">
        <f t="shared" si="38"/>
        <v>A</v>
      </c>
      <c r="D83" s="140">
        <f t="shared" si="39"/>
        <v>0.96379999999999999</v>
      </c>
      <c r="E83" s="141">
        <f t="shared" si="40"/>
        <v>1985</v>
      </c>
      <c r="F83" s="142" t="str">
        <f t="shared" si="41"/>
        <v>306</v>
      </c>
      <c r="G83" s="143" t="str">
        <f t="shared" si="42"/>
        <v>70바6090</v>
      </c>
      <c r="H83" s="144">
        <f t="shared" si="43"/>
        <v>2</v>
      </c>
      <c r="I83" s="145">
        <f t="shared" si="44"/>
        <v>3716.2060000000001</v>
      </c>
      <c r="J83" s="146">
        <f t="shared" si="45"/>
        <v>5.5371421457011877E-2</v>
      </c>
      <c r="K83" s="146">
        <f t="shared" si="46"/>
        <v>0.23674360589066415</v>
      </c>
      <c r="L83" s="146">
        <f t="shared" si="47"/>
        <v>0.15472769808778092</v>
      </c>
      <c r="M83" s="147">
        <f t="shared" si="48"/>
        <v>15.91</v>
      </c>
      <c r="N83" s="148">
        <f t="shared" si="49"/>
        <v>0</v>
      </c>
      <c r="O83" s="148">
        <f t="shared" si="50"/>
        <v>5.6240154609297761</v>
      </c>
      <c r="P83" s="247">
        <f t="shared" si="51"/>
        <v>13</v>
      </c>
      <c r="Q83" s="248">
        <f t="shared" si="52"/>
        <v>0</v>
      </c>
      <c r="R83" s="248">
        <f t="shared" si="53"/>
        <v>209</v>
      </c>
      <c r="T83">
        <v>531</v>
      </c>
      <c r="U83">
        <v>1985</v>
      </c>
      <c r="V83" t="s">
        <v>1124</v>
      </c>
      <c r="W83">
        <v>3716.2060000000001</v>
      </c>
      <c r="X83">
        <v>1207.9000000000001</v>
      </c>
      <c r="Y83">
        <v>3.077</v>
      </c>
      <c r="Z83">
        <v>15.91</v>
      </c>
      <c r="AA83">
        <v>121.531899</v>
      </c>
      <c r="AB83">
        <v>6.7293940000000001</v>
      </c>
      <c r="AC83">
        <v>28.771899999999999</v>
      </c>
      <c r="AD83" s="1">
        <v>575</v>
      </c>
      <c r="AE83">
        <v>0</v>
      </c>
      <c r="AF83">
        <v>209</v>
      </c>
      <c r="AG83">
        <v>92</v>
      </c>
      <c r="AH83">
        <v>30.578029000000001</v>
      </c>
      <c r="AI83">
        <v>24029.8</v>
      </c>
      <c r="AJ83">
        <v>11654.9</v>
      </c>
      <c r="AK83">
        <v>13</v>
      </c>
      <c r="AL83">
        <v>7349</v>
      </c>
      <c r="AM83" t="s">
        <v>1125</v>
      </c>
      <c r="AN83" t="s">
        <v>1126</v>
      </c>
      <c r="AO83">
        <v>3471.5329999999999</v>
      </c>
      <c r="AR83" t="s">
        <v>143</v>
      </c>
      <c r="AS83" t="s">
        <v>307</v>
      </c>
      <c r="AT83" t="s">
        <v>832</v>
      </c>
      <c r="AU83" t="s">
        <v>772</v>
      </c>
      <c r="AV83" t="s">
        <v>49</v>
      </c>
      <c r="AW83">
        <v>2</v>
      </c>
      <c r="BB83">
        <v>0.96379999999999999</v>
      </c>
      <c r="BC83" t="s">
        <v>69</v>
      </c>
      <c r="BF83" t="s">
        <v>143</v>
      </c>
      <c r="BG83" t="s">
        <v>307</v>
      </c>
      <c r="BH83" t="s">
        <v>1124</v>
      </c>
      <c r="BI83">
        <v>1985</v>
      </c>
      <c r="BJ83">
        <v>2</v>
      </c>
      <c r="BK83" t="s">
        <v>832</v>
      </c>
      <c r="BL83" t="s">
        <v>820</v>
      </c>
      <c r="BM83">
        <v>0.96379999999999999</v>
      </c>
      <c r="BN83" t="s">
        <v>69</v>
      </c>
      <c r="BO83" t="s">
        <v>759</v>
      </c>
      <c r="BP83">
        <v>3716.2060000000001</v>
      </c>
    </row>
    <row r="84" spans="1:68" ht="16.5">
      <c r="A84" s="120" t="str">
        <f t="shared" si="36"/>
        <v>청라교통</v>
      </c>
      <c r="B84" s="121" t="str">
        <f t="shared" si="37"/>
        <v>이선형</v>
      </c>
      <c r="C84" s="122" t="str">
        <f t="shared" si="38"/>
        <v>C</v>
      </c>
      <c r="D84" s="123">
        <f t="shared" si="39"/>
        <v>0.88939999999999997</v>
      </c>
      <c r="E84" s="124">
        <f t="shared" si="40"/>
        <v>5618</v>
      </c>
      <c r="F84" s="125" t="str">
        <f t="shared" si="41"/>
        <v>112</v>
      </c>
      <c r="G84" s="126" t="str">
        <f t="shared" si="42"/>
        <v>70바5997</v>
      </c>
      <c r="H84" s="127">
        <f t="shared" si="43"/>
        <v>3</v>
      </c>
      <c r="I84" s="128">
        <f t="shared" si="44"/>
        <v>2260.672</v>
      </c>
      <c r="J84" s="129">
        <f t="shared" si="45"/>
        <v>4.3547946292155769E-2</v>
      </c>
      <c r="K84" s="129">
        <f t="shared" si="46"/>
        <v>0.36413507032650572</v>
      </c>
      <c r="L84" s="129">
        <f t="shared" si="47"/>
        <v>0.21542267078107749</v>
      </c>
      <c r="M84" s="130">
        <f t="shared" si="48"/>
        <v>16.786999999999999</v>
      </c>
      <c r="N84" s="131">
        <f t="shared" si="49"/>
        <v>8.8469269314610882E-2</v>
      </c>
      <c r="O84" s="131">
        <f t="shared" si="50"/>
        <v>15.924468476629958</v>
      </c>
      <c r="P84" s="249">
        <f t="shared" si="51"/>
        <v>19</v>
      </c>
      <c r="Q84" s="250">
        <f t="shared" si="52"/>
        <v>2</v>
      </c>
      <c r="R84" s="250">
        <f t="shared" si="53"/>
        <v>360</v>
      </c>
      <c r="T84">
        <v>531</v>
      </c>
      <c r="U84">
        <v>5618</v>
      </c>
      <c r="V84" t="s">
        <v>1127</v>
      </c>
      <c r="W84">
        <v>2260.672</v>
      </c>
      <c r="X84">
        <v>1243.6690000000001</v>
      </c>
      <c r="Y84">
        <v>1.8180000000000001</v>
      </c>
      <c r="Z84">
        <v>16.786999999999999</v>
      </c>
      <c r="AA84">
        <v>147.80522500000001</v>
      </c>
      <c r="AB84">
        <v>6.4366139999999996</v>
      </c>
      <c r="AC84">
        <v>53.821066000000002</v>
      </c>
      <c r="AD84" s="1">
        <v>487</v>
      </c>
      <c r="AE84">
        <v>2</v>
      </c>
      <c r="AF84">
        <v>360</v>
      </c>
      <c r="AG84">
        <v>89</v>
      </c>
      <c r="AH84">
        <v>15.294938999999999</v>
      </c>
      <c r="AI84">
        <v>2047.7</v>
      </c>
      <c r="AJ84">
        <v>29.4</v>
      </c>
      <c r="AK84">
        <v>19</v>
      </c>
      <c r="AL84">
        <v>11634</v>
      </c>
      <c r="AM84" t="s">
        <v>1128</v>
      </c>
      <c r="AN84" t="s">
        <v>1129</v>
      </c>
      <c r="AO84">
        <v>1889.471</v>
      </c>
      <c r="AR84" t="s">
        <v>143</v>
      </c>
      <c r="AS84" t="s">
        <v>306</v>
      </c>
      <c r="AT84" t="s">
        <v>781</v>
      </c>
      <c r="AU84" t="s">
        <v>772</v>
      </c>
      <c r="AV84" t="s">
        <v>49</v>
      </c>
      <c r="AW84">
        <v>3</v>
      </c>
      <c r="BB84">
        <v>0.88939999999999997</v>
      </c>
      <c r="BC84" t="s">
        <v>72</v>
      </c>
      <c r="BF84" t="s">
        <v>143</v>
      </c>
      <c r="BG84" t="s">
        <v>306</v>
      </c>
      <c r="BH84" t="s">
        <v>1127</v>
      </c>
      <c r="BI84">
        <v>5618</v>
      </c>
      <c r="BJ84">
        <v>3</v>
      </c>
      <c r="BK84" t="s">
        <v>781</v>
      </c>
      <c r="BL84" t="s">
        <v>881</v>
      </c>
      <c r="BM84">
        <v>0.88939999999999997</v>
      </c>
      <c r="BN84" t="s">
        <v>72</v>
      </c>
      <c r="BO84" t="s">
        <v>758</v>
      </c>
      <c r="BP84">
        <v>2260.672</v>
      </c>
    </row>
    <row r="85" spans="1:68" ht="16.5">
      <c r="A85" s="137" t="str">
        <f t="shared" si="36"/>
        <v>청라교통</v>
      </c>
      <c r="B85" s="138" t="str">
        <f t="shared" si="37"/>
        <v>이성관</v>
      </c>
      <c r="C85" s="139" t="str">
        <f t="shared" si="38"/>
        <v>D</v>
      </c>
      <c r="D85" s="140">
        <f t="shared" si="39"/>
        <v>0.82530000000000003</v>
      </c>
      <c r="E85" s="141">
        <f t="shared" si="40"/>
        <v>1294</v>
      </c>
      <c r="F85" s="142" t="str">
        <f t="shared" si="41"/>
        <v>112</v>
      </c>
      <c r="G85" s="143" t="str">
        <f t="shared" si="42"/>
        <v>70바6056</v>
      </c>
      <c r="H85" s="144">
        <f t="shared" si="43"/>
        <v>3</v>
      </c>
      <c r="I85" s="145">
        <f t="shared" si="44"/>
        <v>2532.1329999999998</v>
      </c>
      <c r="J85" s="146">
        <f t="shared" si="45"/>
        <v>7.9822920431050146E-2</v>
      </c>
      <c r="K85" s="146">
        <f t="shared" si="46"/>
        <v>0.44857530134325979</v>
      </c>
      <c r="L85" s="146">
        <f t="shared" si="47"/>
        <v>0.239718845732037</v>
      </c>
      <c r="M85" s="147">
        <f t="shared" si="48"/>
        <v>14.95</v>
      </c>
      <c r="N85" s="148">
        <f t="shared" si="49"/>
        <v>2.0141122129050886</v>
      </c>
      <c r="O85" s="148">
        <f t="shared" si="50"/>
        <v>28.750464529311852</v>
      </c>
      <c r="P85" s="247">
        <f t="shared" si="51"/>
        <v>90</v>
      </c>
      <c r="Q85" s="248">
        <f t="shared" si="52"/>
        <v>51</v>
      </c>
      <c r="R85" s="248">
        <f t="shared" si="53"/>
        <v>728</v>
      </c>
      <c r="T85">
        <v>531</v>
      </c>
      <c r="U85">
        <v>1294</v>
      </c>
      <c r="V85" t="s">
        <v>1130</v>
      </c>
      <c r="W85">
        <v>2532.1329999999998</v>
      </c>
      <c r="X85">
        <v>1471.415</v>
      </c>
      <c r="Y85">
        <v>1.7210000000000001</v>
      </c>
      <c r="Z85">
        <v>14.95</v>
      </c>
      <c r="AA85">
        <v>201.991908</v>
      </c>
      <c r="AB85">
        <v>16.123584000000001</v>
      </c>
      <c r="AC85">
        <v>90.608581000000001</v>
      </c>
      <c r="AD85" s="1">
        <v>607</v>
      </c>
      <c r="AE85">
        <v>51</v>
      </c>
      <c r="AF85">
        <v>728</v>
      </c>
      <c r="AG85">
        <v>90</v>
      </c>
      <c r="AH85">
        <v>12.535814</v>
      </c>
      <c r="AI85">
        <v>5693.5</v>
      </c>
      <c r="AJ85">
        <v>25</v>
      </c>
      <c r="AK85">
        <v>90</v>
      </c>
      <c r="AL85">
        <v>107801</v>
      </c>
      <c r="AM85" t="s">
        <v>1131</v>
      </c>
      <c r="AN85" t="s">
        <v>1132</v>
      </c>
      <c r="AO85">
        <v>2229.114</v>
      </c>
      <c r="AR85" t="s">
        <v>143</v>
      </c>
      <c r="AS85" t="s">
        <v>306</v>
      </c>
      <c r="AT85" t="s">
        <v>791</v>
      </c>
      <c r="AU85" t="s">
        <v>772</v>
      </c>
      <c r="AV85" t="s">
        <v>49</v>
      </c>
      <c r="AW85">
        <v>3</v>
      </c>
      <c r="BB85">
        <v>0.82530000000000003</v>
      </c>
      <c r="BC85" t="s">
        <v>70</v>
      </c>
      <c r="BF85" t="s">
        <v>143</v>
      </c>
      <c r="BG85" t="s">
        <v>306</v>
      </c>
      <c r="BH85" t="s">
        <v>1130</v>
      </c>
      <c r="BI85">
        <v>1294</v>
      </c>
      <c r="BJ85">
        <v>3</v>
      </c>
      <c r="BK85" t="s">
        <v>791</v>
      </c>
      <c r="BL85" t="s">
        <v>879</v>
      </c>
      <c r="BM85">
        <v>0.82530000000000003</v>
      </c>
      <c r="BN85" t="s">
        <v>70</v>
      </c>
      <c r="BO85" t="s">
        <v>760</v>
      </c>
      <c r="BP85">
        <v>2532.1329999999998</v>
      </c>
    </row>
    <row r="86" spans="1:68" ht="16.5">
      <c r="A86" s="120" t="str">
        <f t="shared" si="36"/>
        <v>청라교통</v>
      </c>
      <c r="B86" s="121" t="str">
        <f t="shared" si="37"/>
        <v>이성만</v>
      </c>
      <c r="C86" s="122" t="str">
        <f t="shared" si="38"/>
        <v>B</v>
      </c>
      <c r="D86" s="123">
        <f t="shared" si="39"/>
        <v>0.94240000000000002</v>
      </c>
      <c r="E86" s="124">
        <f t="shared" si="40"/>
        <v>1442</v>
      </c>
      <c r="F86" s="125" t="str">
        <f t="shared" si="41"/>
        <v>307</v>
      </c>
      <c r="G86" s="126" t="str">
        <f t="shared" si="42"/>
        <v>72바1701</v>
      </c>
      <c r="H86" s="127">
        <f t="shared" si="43"/>
        <v>8</v>
      </c>
      <c r="I86" s="128">
        <f t="shared" si="44"/>
        <v>3414.8890000000001</v>
      </c>
      <c r="J86" s="129">
        <f t="shared" si="45"/>
        <v>3.1668857263619399E-2</v>
      </c>
      <c r="K86" s="129">
        <f t="shared" si="46"/>
        <v>0.32731638478645025</v>
      </c>
      <c r="L86" s="129">
        <f t="shared" si="47"/>
        <v>0.1393895965578969</v>
      </c>
      <c r="M86" s="130">
        <f t="shared" si="48"/>
        <v>16.864000000000001</v>
      </c>
      <c r="N86" s="131">
        <f t="shared" si="49"/>
        <v>0.20498470082043663</v>
      </c>
      <c r="O86" s="131">
        <f t="shared" si="50"/>
        <v>18.507190131216564</v>
      </c>
      <c r="P86" s="249">
        <f t="shared" si="51"/>
        <v>33</v>
      </c>
      <c r="Q86" s="250">
        <f t="shared" si="52"/>
        <v>7</v>
      </c>
      <c r="R86" s="250">
        <f t="shared" si="53"/>
        <v>632</v>
      </c>
      <c r="T86">
        <v>531</v>
      </c>
      <c r="U86">
        <v>1442</v>
      </c>
      <c r="V86" t="s">
        <v>1133</v>
      </c>
      <c r="W86">
        <v>3414.8890000000001</v>
      </c>
      <c r="X86">
        <v>1286.413</v>
      </c>
      <c r="Y86">
        <v>2.6549999999999998</v>
      </c>
      <c r="Z86">
        <v>16.864000000000001</v>
      </c>
      <c r="AA86">
        <v>142.208573</v>
      </c>
      <c r="AB86">
        <v>4.5035829999999999</v>
      </c>
      <c r="AC86">
        <v>46.547196</v>
      </c>
      <c r="AD86" s="1">
        <v>476</v>
      </c>
      <c r="AE86">
        <v>7</v>
      </c>
      <c r="AF86">
        <v>632</v>
      </c>
      <c r="AG86">
        <v>90</v>
      </c>
      <c r="AH86">
        <v>24.013242000000002</v>
      </c>
      <c r="AI86">
        <v>28052.6</v>
      </c>
      <c r="AJ86">
        <v>1808.7</v>
      </c>
      <c r="AK86">
        <v>33</v>
      </c>
      <c r="AL86">
        <v>32377</v>
      </c>
      <c r="AM86" t="s">
        <v>1134</v>
      </c>
      <c r="AN86" t="s">
        <v>1135</v>
      </c>
      <c r="AO86">
        <v>753.10400000000004</v>
      </c>
      <c r="AR86" t="s">
        <v>143</v>
      </c>
      <c r="AS86" t="s">
        <v>308</v>
      </c>
      <c r="AT86" t="s">
        <v>856</v>
      </c>
      <c r="AU86" t="s">
        <v>772</v>
      </c>
      <c r="AV86" t="s">
        <v>49</v>
      </c>
      <c r="AW86">
        <v>8</v>
      </c>
      <c r="BB86">
        <v>0.94240000000000002</v>
      </c>
      <c r="BC86" t="s">
        <v>71</v>
      </c>
      <c r="BF86" t="s">
        <v>143</v>
      </c>
      <c r="BG86" t="s">
        <v>308</v>
      </c>
      <c r="BH86" t="s">
        <v>1133</v>
      </c>
      <c r="BI86">
        <v>1442</v>
      </c>
      <c r="BJ86">
        <v>8</v>
      </c>
      <c r="BK86" t="s">
        <v>856</v>
      </c>
      <c r="BL86" t="s">
        <v>848</v>
      </c>
      <c r="BM86">
        <v>0.94240000000000002</v>
      </c>
      <c r="BN86" t="s">
        <v>71</v>
      </c>
      <c r="BO86" t="s">
        <v>756</v>
      </c>
      <c r="BP86">
        <v>3414.8890000000001</v>
      </c>
    </row>
    <row r="87" spans="1:68" ht="16.5">
      <c r="A87" s="137" t="str">
        <f t="shared" si="36"/>
        <v>청라교통</v>
      </c>
      <c r="B87" s="138" t="str">
        <f t="shared" si="37"/>
        <v>이수정</v>
      </c>
      <c r="C87" s="139" t="str">
        <f t="shared" si="38"/>
        <v>C</v>
      </c>
      <c r="D87" s="140">
        <f t="shared" si="39"/>
        <v>0.89749999999999996</v>
      </c>
      <c r="E87" s="141">
        <f t="shared" si="40"/>
        <v>7529</v>
      </c>
      <c r="F87" s="142" t="str">
        <f t="shared" si="41"/>
        <v>112</v>
      </c>
      <c r="G87" s="143" t="str">
        <f t="shared" si="42"/>
        <v>70바5997</v>
      </c>
      <c r="H87" s="144">
        <f t="shared" si="43"/>
        <v>15</v>
      </c>
      <c r="I87" s="145">
        <f t="shared" si="44"/>
        <v>2559.3620000000001</v>
      </c>
      <c r="J87" s="146">
        <f t="shared" si="45"/>
        <v>4.1084457261825608E-2</v>
      </c>
      <c r="K87" s="146">
        <f t="shared" si="46"/>
        <v>0.40278715787051872</v>
      </c>
      <c r="L87" s="146">
        <f t="shared" si="47"/>
        <v>0.22153958681890251</v>
      </c>
      <c r="M87" s="147">
        <f t="shared" si="48"/>
        <v>15.977</v>
      </c>
      <c r="N87" s="148">
        <f t="shared" si="49"/>
        <v>0.27350566273938581</v>
      </c>
      <c r="O87" s="148">
        <f t="shared" si="50"/>
        <v>26.256543622981038</v>
      </c>
      <c r="P87" s="247">
        <f t="shared" si="51"/>
        <v>40</v>
      </c>
      <c r="Q87" s="248">
        <f t="shared" si="52"/>
        <v>7</v>
      </c>
      <c r="R87" s="248">
        <f t="shared" si="53"/>
        <v>672</v>
      </c>
      <c r="T87">
        <v>531</v>
      </c>
      <c r="U87">
        <v>7529</v>
      </c>
      <c r="V87" t="s">
        <v>1136</v>
      </c>
      <c r="W87">
        <v>2559.3620000000001</v>
      </c>
      <c r="X87">
        <v>1331.838</v>
      </c>
      <c r="Y87">
        <v>1.9219999999999999</v>
      </c>
      <c r="Z87">
        <v>15.977</v>
      </c>
      <c r="AA87">
        <v>155.70800800000001</v>
      </c>
      <c r="AB87">
        <v>6.3971790000000004</v>
      </c>
      <c r="AC87">
        <v>62.717185999999998</v>
      </c>
      <c r="AD87" s="1">
        <v>567</v>
      </c>
      <c r="AE87">
        <v>7</v>
      </c>
      <c r="AF87">
        <v>672</v>
      </c>
      <c r="AG87">
        <v>91</v>
      </c>
      <c r="AH87">
        <v>16.436931999999999</v>
      </c>
      <c r="AI87">
        <v>6935.3</v>
      </c>
      <c r="AJ87">
        <v>2068.8000000000002</v>
      </c>
      <c r="AK87">
        <v>40</v>
      </c>
      <c r="AL87">
        <v>16558</v>
      </c>
      <c r="AM87" t="s">
        <v>1137</v>
      </c>
      <c r="AN87" t="s">
        <v>1138</v>
      </c>
      <c r="AO87">
        <v>279.68900000000002</v>
      </c>
      <c r="AR87" t="s">
        <v>143</v>
      </c>
      <c r="AS87" t="s">
        <v>306</v>
      </c>
      <c r="AT87" t="s">
        <v>781</v>
      </c>
      <c r="AU87" t="s">
        <v>772</v>
      </c>
      <c r="AV87" t="s">
        <v>49</v>
      </c>
      <c r="AW87">
        <v>15</v>
      </c>
      <c r="BB87">
        <v>0.89749999999999996</v>
      </c>
      <c r="BC87" t="s">
        <v>72</v>
      </c>
      <c r="BF87" t="s">
        <v>143</v>
      </c>
      <c r="BG87" t="s">
        <v>306</v>
      </c>
      <c r="BH87" t="s">
        <v>1136</v>
      </c>
      <c r="BI87">
        <v>7529</v>
      </c>
      <c r="BJ87">
        <v>15</v>
      </c>
      <c r="BK87" t="s">
        <v>781</v>
      </c>
      <c r="BL87" t="s">
        <v>777</v>
      </c>
      <c r="BM87">
        <v>0.89749999999999996</v>
      </c>
      <c r="BN87" t="s">
        <v>72</v>
      </c>
      <c r="BO87" t="s">
        <v>758</v>
      </c>
      <c r="BP87">
        <v>2559.3620000000001</v>
      </c>
    </row>
    <row r="88" spans="1:68" ht="16.5">
      <c r="A88" s="120" t="str">
        <f t="shared" si="36"/>
        <v>청라교통</v>
      </c>
      <c r="B88" s="121" t="str">
        <f t="shared" si="37"/>
        <v>이승호</v>
      </c>
      <c r="C88" s="122" t="str">
        <f t="shared" si="38"/>
        <v>S</v>
      </c>
      <c r="D88" s="123">
        <f t="shared" si="39"/>
        <v>1.0427999999999999</v>
      </c>
      <c r="E88" s="124">
        <f t="shared" si="40"/>
        <v>630</v>
      </c>
      <c r="F88" s="125" t="str">
        <f t="shared" si="41"/>
        <v>307</v>
      </c>
      <c r="G88" s="126" t="str">
        <f t="shared" si="42"/>
        <v>70바5968</v>
      </c>
      <c r="H88" s="127">
        <f t="shared" si="43"/>
        <v>2</v>
      </c>
      <c r="I88" s="128">
        <f t="shared" si="44"/>
        <v>1169.154</v>
      </c>
      <c r="J88" s="129">
        <f t="shared" si="45"/>
        <v>0.10306239982751736</v>
      </c>
      <c r="K88" s="129">
        <f t="shared" si="46"/>
        <v>0.27032839963661465</v>
      </c>
      <c r="L88" s="129">
        <f t="shared" si="47"/>
        <v>7.6978738472433916E-2</v>
      </c>
      <c r="M88" s="130">
        <f t="shared" si="48"/>
        <v>14.241</v>
      </c>
      <c r="N88" s="131">
        <f t="shared" si="49"/>
        <v>0.51319158981622615</v>
      </c>
      <c r="O88" s="131">
        <f t="shared" si="50"/>
        <v>19.843408139560744</v>
      </c>
      <c r="P88" s="249">
        <f t="shared" si="51"/>
        <v>11</v>
      </c>
      <c r="Q88" s="250">
        <f t="shared" si="52"/>
        <v>6</v>
      </c>
      <c r="R88" s="250">
        <f t="shared" si="53"/>
        <v>232</v>
      </c>
      <c r="T88">
        <v>531</v>
      </c>
      <c r="U88">
        <v>630</v>
      </c>
      <c r="V88" t="s">
        <v>1139</v>
      </c>
      <c r="W88">
        <v>1169.154</v>
      </c>
      <c r="X88">
        <v>399.13299999999998</v>
      </c>
      <c r="Y88">
        <v>2.9289999999999998</v>
      </c>
      <c r="Z88">
        <v>14.241</v>
      </c>
      <c r="AA88">
        <v>52.225544999999997</v>
      </c>
      <c r="AB88">
        <v>5.3824899999999998</v>
      </c>
      <c r="AC88">
        <v>14.118048</v>
      </c>
      <c r="AD88" s="1">
        <v>90</v>
      </c>
      <c r="AE88">
        <v>6</v>
      </c>
      <c r="AF88">
        <v>232</v>
      </c>
      <c r="AG88">
        <v>94</v>
      </c>
      <c r="AH88">
        <v>22.38663</v>
      </c>
      <c r="AI88">
        <v>10666.6</v>
      </c>
      <c r="AJ88">
        <v>2103.1</v>
      </c>
      <c r="AK88">
        <v>11</v>
      </c>
      <c r="AL88">
        <v>4360</v>
      </c>
      <c r="AM88" t="s">
        <v>1140</v>
      </c>
      <c r="AN88" t="s">
        <v>1141</v>
      </c>
      <c r="AO88">
        <v>1048.9649999999999</v>
      </c>
      <c r="AR88" t="s">
        <v>143</v>
      </c>
      <c r="AS88" t="s">
        <v>308</v>
      </c>
      <c r="AT88" t="s">
        <v>845</v>
      </c>
      <c r="AU88" t="s">
        <v>772</v>
      </c>
      <c r="AV88" t="s">
        <v>49</v>
      </c>
      <c r="AW88">
        <v>2</v>
      </c>
      <c r="BB88">
        <v>1.0427999999999999</v>
      </c>
      <c r="BC88" t="s">
        <v>74</v>
      </c>
      <c r="BF88" t="s">
        <v>143</v>
      </c>
      <c r="BG88" t="s">
        <v>308</v>
      </c>
      <c r="BH88" t="s">
        <v>1139</v>
      </c>
      <c r="BI88">
        <v>630</v>
      </c>
      <c r="BJ88">
        <v>2</v>
      </c>
      <c r="BK88" t="s">
        <v>845</v>
      </c>
      <c r="BL88" t="s">
        <v>885</v>
      </c>
      <c r="BM88">
        <v>1.0427999999999999</v>
      </c>
      <c r="BN88" t="s">
        <v>74</v>
      </c>
      <c r="BO88" t="s">
        <v>757</v>
      </c>
      <c r="BP88">
        <v>1169.154</v>
      </c>
    </row>
    <row r="89" spans="1:68" ht="16.5">
      <c r="A89" s="137" t="str">
        <f t="shared" si="36"/>
        <v>청라교통</v>
      </c>
      <c r="B89" s="138" t="str">
        <f t="shared" si="37"/>
        <v>이시영</v>
      </c>
      <c r="C89" s="139" t="str">
        <f t="shared" si="38"/>
        <v>A</v>
      </c>
      <c r="D89" s="140">
        <f t="shared" si="39"/>
        <v>0.96</v>
      </c>
      <c r="E89" s="141">
        <f t="shared" si="40"/>
        <v>9264</v>
      </c>
      <c r="F89" s="142" t="str">
        <f t="shared" si="41"/>
        <v>112</v>
      </c>
      <c r="G89" s="143" t="str">
        <f t="shared" si="42"/>
        <v>70바6063</v>
      </c>
      <c r="H89" s="144">
        <f t="shared" si="43"/>
        <v>1</v>
      </c>
      <c r="I89" s="145">
        <f t="shared" si="44"/>
        <v>2699.3560000000002</v>
      </c>
      <c r="J89" s="146">
        <f t="shared" si="45"/>
        <v>3.0285499593073126E-2</v>
      </c>
      <c r="K89" s="146">
        <f t="shared" si="46"/>
        <v>0.4708878850560535</v>
      </c>
      <c r="L89" s="146">
        <f t="shared" si="47"/>
        <v>0.15596312601968765</v>
      </c>
      <c r="M89" s="147">
        <f t="shared" si="48"/>
        <v>13.696</v>
      </c>
      <c r="N89" s="148">
        <f t="shared" si="49"/>
        <v>1.8152477850272435</v>
      </c>
      <c r="O89" s="148">
        <f t="shared" si="50"/>
        <v>41.935928421445702</v>
      </c>
      <c r="P89" s="247">
        <f t="shared" si="51"/>
        <v>76</v>
      </c>
      <c r="Q89" s="248">
        <f t="shared" si="52"/>
        <v>49</v>
      </c>
      <c r="R89" s="248">
        <f t="shared" si="53"/>
        <v>1132</v>
      </c>
      <c r="T89">
        <v>531</v>
      </c>
      <c r="U89">
        <v>9264</v>
      </c>
      <c r="V89" t="s">
        <v>1142</v>
      </c>
      <c r="W89">
        <v>2699.3560000000002</v>
      </c>
      <c r="X89">
        <v>1479.6890000000001</v>
      </c>
      <c r="Y89">
        <v>1.8240000000000001</v>
      </c>
      <c r="Z89">
        <v>13.696</v>
      </c>
      <c r="AA89">
        <v>198.22357500000001</v>
      </c>
      <c r="AB89">
        <v>6.0033000000000003</v>
      </c>
      <c r="AC89">
        <v>93.341080000000005</v>
      </c>
      <c r="AD89" s="1">
        <v>421</v>
      </c>
      <c r="AE89">
        <v>49</v>
      </c>
      <c r="AF89">
        <v>1132</v>
      </c>
      <c r="AG89">
        <v>82</v>
      </c>
      <c r="AH89">
        <v>13.617734</v>
      </c>
      <c r="AI89">
        <v>6401.5</v>
      </c>
      <c r="AJ89">
        <v>0</v>
      </c>
      <c r="AK89">
        <v>76</v>
      </c>
      <c r="AL89">
        <v>107886</v>
      </c>
      <c r="AM89" t="s">
        <v>1143</v>
      </c>
      <c r="AN89" t="s">
        <v>1144</v>
      </c>
      <c r="AO89">
        <v>2699.3560000000002</v>
      </c>
      <c r="AR89" t="s">
        <v>143</v>
      </c>
      <c r="AS89" t="s">
        <v>306</v>
      </c>
      <c r="AT89" t="s">
        <v>795</v>
      </c>
      <c r="AU89" t="s">
        <v>772</v>
      </c>
      <c r="AV89" t="s">
        <v>49</v>
      </c>
      <c r="AW89">
        <v>1</v>
      </c>
      <c r="BB89">
        <v>0.96</v>
      </c>
      <c r="BC89" t="s">
        <v>69</v>
      </c>
      <c r="BF89" t="s">
        <v>143</v>
      </c>
      <c r="BG89" t="s">
        <v>306</v>
      </c>
      <c r="BH89" t="s">
        <v>1142</v>
      </c>
      <c r="BI89">
        <v>9264</v>
      </c>
      <c r="BJ89">
        <v>1</v>
      </c>
      <c r="BK89" t="s">
        <v>795</v>
      </c>
      <c r="BL89" t="s">
        <v>755</v>
      </c>
      <c r="BM89">
        <v>0.96</v>
      </c>
      <c r="BN89" t="s">
        <v>69</v>
      </c>
      <c r="BO89" t="s">
        <v>759</v>
      </c>
      <c r="BP89">
        <v>2699.3560000000002</v>
      </c>
    </row>
    <row r="90" spans="1:68" ht="16.5">
      <c r="A90" s="120" t="str">
        <f t="shared" ref="A90:A130" si="54">BF90</f>
        <v>청라교통</v>
      </c>
      <c r="B90" s="121" t="str">
        <f t="shared" ref="B90:B130" si="55">BH90</f>
        <v>이영훈</v>
      </c>
      <c r="C90" s="122" t="str">
        <f t="shared" ref="C90:C130" si="56">BN90</f>
        <v>B</v>
      </c>
      <c r="D90" s="123">
        <f t="shared" ref="D90:D130" si="57">BM90</f>
        <v>0.91659999999999997</v>
      </c>
      <c r="E90" s="124">
        <f t="shared" ref="E90:E130" si="58">U90</f>
        <v>7162</v>
      </c>
      <c r="F90" s="125" t="str">
        <f t="shared" ref="F90:F130" si="59">BG90</f>
        <v>306</v>
      </c>
      <c r="G90" s="126" t="str">
        <f t="shared" ref="G90:G130" si="60">BK90</f>
        <v>72바1381</v>
      </c>
      <c r="H90" s="127">
        <f t="shared" ref="H90:H130" si="61">BJ90</f>
        <v>1</v>
      </c>
      <c r="I90" s="128">
        <f t="shared" ref="I90:I130" si="62">BP90</f>
        <v>1597.829</v>
      </c>
      <c r="J90" s="129">
        <f t="shared" ref="J90:J130" si="63">AB90/AA90</f>
        <v>0.11539857004939817</v>
      </c>
      <c r="K90" s="129">
        <f t="shared" ref="K90:K130" si="64">AC90/AA90</f>
        <v>0.25956708000652112</v>
      </c>
      <c r="L90" s="129">
        <f t="shared" ref="L90:L130" si="65">AD90/I90</f>
        <v>0.10764606225071645</v>
      </c>
      <c r="M90" s="130">
        <f t="shared" ref="M90:M130" si="66">Z90</f>
        <v>17.884</v>
      </c>
      <c r="N90" s="131">
        <f t="shared" ref="N90:N130" si="67">AE90*100/W90</f>
        <v>0.12516983982641447</v>
      </c>
      <c r="O90" s="131">
        <f t="shared" ref="O90:O130" si="68">AF90*100/W90</f>
        <v>9.3251530670678786</v>
      </c>
      <c r="P90" s="249">
        <f t="shared" ref="P90:P130" si="69">AK90</f>
        <v>9</v>
      </c>
      <c r="Q90" s="250">
        <f t="shared" ref="Q90:Q130" si="70">AE90</f>
        <v>2</v>
      </c>
      <c r="R90" s="250">
        <f t="shared" ref="R90:R130" si="71">AF90</f>
        <v>149</v>
      </c>
      <c r="T90">
        <v>531</v>
      </c>
      <c r="U90">
        <v>7162</v>
      </c>
      <c r="V90" t="s">
        <v>1145</v>
      </c>
      <c r="W90">
        <v>1597.829</v>
      </c>
      <c r="X90">
        <v>544.71900000000005</v>
      </c>
      <c r="Y90">
        <v>2.9329999999999998</v>
      </c>
      <c r="Z90">
        <v>17.884</v>
      </c>
      <c r="AA90">
        <v>59.621639999999999</v>
      </c>
      <c r="AB90">
        <v>6.8802519999999996</v>
      </c>
      <c r="AC90">
        <v>15.475815000000001</v>
      </c>
      <c r="AD90" s="1">
        <v>172</v>
      </c>
      <c r="AE90">
        <v>2</v>
      </c>
      <c r="AF90">
        <v>149</v>
      </c>
      <c r="AG90">
        <v>97</v>
      </c>
      <c r="AH90">
        <v>26.799479999999999</v>
      </c>
      <c r="AI90">
        <v>10332.1</v>
      </c>
      <c r="AJ90">
        <v>5724.6</v>
      </c>
      <c r="AK90">
        <v>9</v>
      </c>
      <c r="AL90">
        <v>14363</v>
      </c>
      <c r="AM90" t="s">
        <v>1146</v>
      </c>
      <c r="AN90" t="s">
        <v>1147</v>
      </c>
      <c r="AO90">
        <v>1597.829</v>
      </c>
      <c r="AR90" t="s">
        <v>143</v>
      </c>
      <c r="AS90" t="s">
        <v>307</v>
      </c>
      <c r="AT90" t="s">
        <v>841</v>
      </c>
      <c r="AU90" t="s">
        <v>772</v>
      </c>
      <c r="AV90" t="s">
        <v>49</v>
      </c>
      <c r="AW90">
        <v>1</v>
      </c>
      <c r="BB90">
        <v>0.91659999999999997</v>
      </c>
      <c r="BC90" t="s">
        <v>71</v>
      </c>
      <c r="BF90" t="s">
        <v>143</v>
      </c>
      <c r="BG90" t="s">
        <v>307</v>
      </c>
      <c r="BH90" t="s">
        <v>1145</v>
      </c>
      <c r="BI90">
        <v>7162</v>
      </c>
      <c r="BJ90">
        <v>1</v>
      </c>
      <c r="BK90" t="s">
        <v>841</v>
      </c>
      <c r="BL90" t="s">
        <v>755</v>
      </c>
      <c r="BM90">
        <v>0.91659999999999997</v>
      </c>
      <c r="BN90" t="s">
        <v>71</v>
      </c>
      <c r="BO90" t="s">
        <v>756</v>
      </c>
      <c r="BP90">
        <v>1597.829</v>
      </c>
    </row>
    <row r="91" spans="1:68" ht="16.5">
      <c r="A91" s="137" t="str">
        <f t="shared" si="54"/>
        <v>청라교통</v>
      </c>
      <c r="B91" s="138" t="str">
        <f t="shared" si="55"/>
        <v>이원형</v>
      </c>
      <c r="C91" s="139" t="str">
        <f t="shared" si="56"/>
        <v>A</v>
      </c>
      <c r="D91" s="140">
        <f t="shared" si="57"/>
        <v>0.97470000000000001</v>
      </c>
      <c r="E91" s="141">
        <f t="shared" si="58"/>
        <v>5535</v>
      </c>
      <c r="F91" s="142" t="str">
        <f t="shared" si="59"/>
        <v>306</v>
      </c>
      <c r="G91" s="143" t="str">
        <f t="shared" si="60"/>
        <v>70바6089</v>
      </c>
      <c r="H91" s="144">
        <f t="shared" si="61"/>
        <v>2</v>
      </c>
      <c r="I91" s="145">
        <f t="shared" si="62"/>
        <v>4132.7610000000004</v>
      </c>
      <c r="J91" s="146">
        <f t="shared" si="63"/>
        <v>3.475818159565594E-2</v>
      </c>
      <c r="K91" s="146">
        <f t="shared" si="64"/>
        <v>0.31637145332280209</v>
      </c>
      <c r="L91" s="146">
        <f t="shared" si="65"/>
        <v>0.14663320719489947</v>
      </c>
      <c r="M91" s="147">
        <f t="shared" si="66"/>
        <v>16.966000000000001</v>
      </c>
      <c r="N91" s="148">
        <f t="shared" si="67"/>
        <v>0.14518139326227669</v>
      </c>
      <c r="O91" s="148">
        <f t="shared" si="68"/>
        <v>5.6136805394746991</v>
      </c>
      <c r="P91" s="247">
        <f t="shared" si="69"/>
        <v>71</v>
      </c>
      <c r="Q91" s="248">
        <f t="shared" si="70"/>
        <v>6</v>
      </c>
      <c r="R91" s="248">
        <f t="shared" si="71"/>
        <v>232</v>
      </c>
      <c r="T91">
        <v>531</v>
      </c>
      <c r="U91">
        <v>5535</v>
      </c>
      <c r="V91" t="s">
        <v>1148</v>
      </c>
      <c r="W91">
        <v>4132.7610000000004</v>
      </c>
      <c r="X91">
        <v>1362.6759999999999</v>
      </c>
      <c r="Y91">
        <v>3.0329999999999999</v>
      </c>
      <c r="Z91">
        <v>16.966000000000001</v>
      </c>
      <c r="AA91">
        <v>152.505245</v>
      </c>
      <c r="AB91">
        <v>5.3008050000000004</v>
      </c>
      <c r="AC91">
        <v>48.248305999999999</v>
      </c>
      <c r="AD91" s="1">
        <v>606</v>
      </c>
      <c r="AE91">
        <v>6</v>
      </c>
      <c r="AF91">
        <v>232</v>
      </c>
      <c r="AG91">
        <v>91</v>
      </c>
      <c r="AH91">
        <v>27.099139999999998</v>
      </c>
      <c r="AI91">
        <v>39356.9</v>
      </c>
      <c r="AJ91">
        <v>16451.8</v>
      </c>
      <c r="AK91">
        <v>71</v>
      </c>
      <c r="AL91">
        <v>53373</v>
      </c>
      <c r="AM91" t="s">
        <v>1149</v>
      </c>
      <c r="AN91" t="s">
        <v>1150</v>
      </c>
      <c r="AO91">
        <v>3887.1350000000002</v>
      </c>
      <c r="AR91" t="s">
        <v>143</v>
      </c>
      <c r="AS91" t="s">
        <v>307</v>
      </c>
      <c r="AT91" t="s">
        <v>830</v>
      </c>
      <c r="AU91" t="s">
        <v>772</v>
      </c>
      <c r="AV91" t="s">
        <v>49</v>
      </c>
      <c r="AW91">
        <v>2</v>
      </c>
      <c r="BB91">
        <v>0.97470000000000001</v>
      </c>
      <c r="BC91" t="s">
        <v>69</v>
      </c>
      <c r="BF91" t="s">
        <v>143</v>
      </c>
      <c r="BG91" t="s">
        <v>307</v>
      </c>
      <c r="BH91" t="s">
        <v>1148</v>
      </c>
      <c r="BI91">
        <v>5535</v>
      </c>
      <c r="BJ91">
        <v>2</v>
      </c>
      <c r="BK91" t="s">
        <v>830</v>
      </c>
      <c r="BL91" t="s">
        <v>818</v>
      </c>
      <c r="BM91">
        <v>0.97470000000000001</v>
      </c>
      <c r="BN91" t="s">
        <v>69</v>
      </c>
      <c r="BO91" t="s">
        <v>759</v>
      </c>
      <c r="BP91">
        <v>4132.7610000000004</v>
      </c>
    </row>
    <row r="92" spans="1:68" ht="16.5">
      <c r="A92" s="120" t="str">
        <f t="shared" si="54"/>
        <v>청라교통</v>
      </c>
      <c r="B92" s="121" t="str">
        <f t="shared" si="55"/>
        <v>이재이</v>
      </c>
      <c r="C92" s="122" t="str">
        <f t="shared" si="56"/>
        <v>S</v>
      </c>
      <c r="D92" s="123">
        <f t="shared" si="57"/>
        <v>1.0549999999999999</v>
      </c>
      <c r="E92" s="124">
        <f t="shared" si="58"/>
        <v>7895</v>
      </c>
      <c r="F92" s="125" t="str">
        <f t="shared" si="59"/>
        <v>112</v>
      </c>
      <c r="G92" s="126" t="str">
        <f t="shared" si="60"/>
        <v>70바6065</v>
      </c>
      <c r="H92" s="127">
        <f t="shared" si="61"/>
        <v>1</v>
      </c>
      <c r="I92" s="128">
        <f t="shared" si="62"/>
        <v>2412.5329999999999</v>
      </c>
      <c r="J92" s="129">
        <f t="shared" si="63"/>
        <v>3.291005023184744E-2</v>
      </c>
      <c r="K92" s="129">
        <f t="shared" si="64"/>
        <v>0.39224037640189502</v>
      </c>
      <c r="L92" s="129">
        <f t="shared" si="65"/>
        <v>9.4506479289609716E-2</v>
      </c>
      <c r="M92" s="130">
        <f t="shared" si="66"/>
        <v>9.68</v>
      </c>
      <c r="N92" s="131">
        <f t="shared" si="67"/>
        <v>0</v>
      </c>
      <c r="O92" s="131">
        <f t="shared" si="68"/>
        <v>4.0621206010446285</v>
      </c>
      <c r="P92" s="249">
        <f t="shared" si="69"/>
        <v>54</v>
      </c>
      <c r="Q92" s="250">
        <f t="shared" si="70"/>
        <v>0</v>
      </c>
      <c r="R92" s="250">
        <f t="shared" si="71"/>
        <v>98</v>
      </c>
      <c r="T92">
        <v>531</v>
      </c>
      <c r="U92">
        <v>7895</v>
      </c>
      <c r="V92" t="s">
        <v>1151</v>
      </c>
      <c r="W92">
        <v>2412.5329999999999</v>
      </c>
      <c r="X92">
        <v>1143.6400000000001</v>
      </c>
      <c r="Y92">
        <v>2.11</v>
      </c>
      <c r="Z92">
        <v>9.68</v>
      </c>
      <c r="AA92">
        <v>175.747468</v>
      </c>
      <c r="AB92">
        <v>5.7838580000000004</v>
      </c>
      <c r="AC92">
        <v>68.935253000000003</v>
      </c>
      <c r="AD92" s="1">
        <v>228</v>
      </c>
      <c r="AE92">
        <v>0</v>
      </c>
      <c r="AF92">
        <v>98</v>
      </c>
      <c r="AG92">
        <v>77</v>
      </c>
      <c r="AH92">
        <v>13.727270000000001</v>
      </c>
      <c r="AI92">
        <v>1580.1</v>
      </c>
      <c r="AJ92">
        <v>0</v>
      </c>
      <c r="AK92">
        <v>54</v>
      </c>
      <c r="AL92">
        <v>44564</v>
      </c>
      <c r="AM92" t="s">
        <v>1152</v>
      </c>
      <c r="AN92" t="s">
        <v>1153</v>
      </c>
      <c r="AO92">
        <v>2412.5329999999999</v>
      </c>
      <c r="AR92" t="s">
        <v>143</v>
      </c>
      <c r="AS92" t="s">
        <v>306</v>
      </c>
      <c r="AT92" t="s">
        <v>799</v>
      </c>
      <c r="AU92" t="s">
        <v>772</v>
      </c>
      <c r="AV92" t="s">
        <v>49</v>
      </c>
      <c r="AW92">
        <v>1</v>
      </c>
      <c r="BB92">
        <v>1.0549999999999999</v>
      </c>
      <c r="BC92" t="s">
        <v>74</v>
      </c>
      <c r="BF92" t="s">
        <v>143</v>
      </c>
      <c r="BG92" t="s">
        <v>306</v>
      </c>
      <c r="BH92" t="s">
        <v>1151</v>
      </c>
      <c r="BI92">
        <v>7895</v>
      </c>
      <c r="BJ92">
        <v>1</v>
      </c>
      <c r="BK92" t="s">
        <v>799</v>
      </c>
      <c r="BL92" t="s">
        <v>755</v>
      </c>
      <c r="BM92">
        <v>1.0549999999999999</v>
      </c>
      <c r="BN92" t="s">
        <v>74</v>
      </c>
      <c r="BO92" t="s">
        <v>757</v>
      </c>
      <c r="BP92">
        <v>2412.5329999999999</v>
      </c>
    </row>
    <row r="93" spans="1:68" ht="16.5">
      <c r="A93" s="137" t="str">
        <f t="shared" si="54"/>
        <v>청라교통</v>
      </c>
      <c r="B93" s="138" t="str">
        <f t="shared" si="55"/>
        <v>이재철</v>
      </c>
      <c r="C93" s="139" t="str">
        <f t="shared" si="56"/>
        <v>A</v>
      </c>
      <c r="D93" s="140">
        <f t="shared" si="57"/>
        <v>0.97799999999999998</v>
      </c>
      <c r="E93" s="141">
        <f t="shared" si="58"/>
        <v>725</v>
      </c>
      <c r="F93" s="142" t="str">
        <f t="shared" si="59"/>
        <v>307</v>
      </c>
      <c r="G93" s="143" t="str">
        <f t="shared" si="60"/>
        <v>75아1146</v>
      </c>
      <c r="H93" s="144">
        <f t="shared" si="61"/>
        <v>2</v>
      </c>
      <c r="I93" s="145">
        <f t="shared" si="62"/>
        <v>3684.9490000000001</v>
      </c>
      <c r="J93" s="146">
        <f t="shared" si="63"/>
        <v>3.3258251360339948E-2</v>
      </c>
      <c r="K93" s="146">
        <f t="shared" si="64"/>
        <v>0.26900987972861795</v>
      </c>
      <c r="L93" s="146">
        <f t="shared" si="65"/>
        <v>0.14545655855752684</v>
      </c>
      <c r="M93" s="147">
        <f t="shared" si="66"/>
        <v>12.378</v>
      </c>
      <c r="N93" s="148">
        <f t="shared" si="67"/>
        <v>2.7137417641329636E-2</v>
      </c>
      <c r="O93" s="148">
        <f t="shared" si="68"/>
        <v>12.808861126707589</v>
      </c>
      <c r="P93" s="247">
        <f t="shared" si="69"/>
        <v>20</v>
      </c>
      <c r="Q93" s="248">
        <f t="shared" si="70"/>
        <v>1</v>
      </c>
      <c r="R93" s="248">
        <f t="shared" si="71"/>
        <v>472</v>
      </c>
      <c r="T93">
        <v>531</v>
      </c>
      <c r="U93">
        <v>725</v>
      </c>
      <c r="V93" t="s">
        <v>1154</v>
      </c>
      <c r="W93">
        <v>3684.9490000000001</v>
      </c>
      <c r="X93">
        <v>1300.548</v>
      </c>
      <c r="Y93">
        <v>2.8330000000000002</v>
      </c>
      <c r="Z93">
        <v>12.378</v>
      </c>
      <c r="AA93">
        <v>150.80495199999999</v>
      </c>
      <c r="AB93">
        <v>5.0155089999999998</v>
      </c>
      <c r="AC93">
        <v>40.568021999999999</v>
      </c>
      <c r="AD93" s="1">
        <v>536</v>
      </c>
      <c r="AE93">
        <v>1</v>
      </c>
      <c r="AF93">
        <v>472</v>
      </c>
      <c r="AG93">
        <v>91</v>
      </c>
      <c r="AH93">
        <v>24.435198</v>
      </c>
      <c r="AI93">
        <v>24644.2</v>
      </c>
      <c r="AJ93">
        <v>5467.8</v>
      </c>
      <c r="AK93">
        <v>20</v>
      </c>
      <c r="AL93">
        <v>17790</v>
      </c>
      <c r="AM93" t="s">
        <v>1155</v>
      </c>
      <c r="AN93" t="s">
        <v>1156</v>
      </c>
      <c r="AO93">
        <v>3558.8040000000001</v>
      </c>
      <c r="AR93" t="s">
        <v>143</v>
      </c>
      <c r="AS93" t="s">
        <v>308</v>
      </c>
      <c r="AT93" t="s">
        <v>864</v>
      </c>
      <c r="AU93" t="s">
        <v>772</v>
      </c>
      <c r="AV93" t="s">
        <v>49</v>
      </c>
      <c r="AW93">
        <v>2</v>
      </c>
      <c r="BB93">
        <v>0.97799999999999998</v>
      </c>
      <c r="BC93" t="s">
        <v>69</v>
      </c>
      <c r="BF93" t="s">
        <v>143</v>
      </c>
      <c r="BG93" t="s">
        <v>308</v>
      </c>
      <c r="BH93" t="s">
        <v>1154</v>
      </c>
      <c r="BI93">
        <v>725</v>
      </c>
      <c r="BJ93">
        <v>2</v>
      </c>
      <c r="BK93" t="s">
        <v>864</v>
      </c>
      <c r="BL93" t="s">
        <v>862</v>
      </c>
      <c r="BM93">
        <v>0.97799999999999998</v>
      </c>
      <c r="BN93" t="s">
        <v>69</v>
      </c>
      <c r="BO93" t="s">
        <v>759</v>
      </c>
      <c r="BP93">
        <v>3684.9490000000001</v>
      </c>
    </row>
    <row r="94" spans="1:68" ht="16.5">
      <c r="A94" s="120" t="str">
        <f t="shared" si="54"/>
        <v>청라교통</v>
      </c>
      <c r="B94" s="121" t="str">
        <f t="shared" si="55"/>
        <v>이재환</v>
      </c>
      <c r="C94" s="122" t="str">
        <f t="shared" si="56"/>
        <v>S</v>
      </c>
      <c r="D94" s="123">
        <f t="shared" si="57"/>
        <v>1.0061</v>
      </c>
      <c r="E94" s="124">
        <f t="shared" si="58"/>
        <v>4960</v>
      </c>
      <c r="F94" s="125" t="str">
        <f t="shared" si="59"/>
        <v>112</v>
      </c>
      <c r="G94" s="126" t="str">
        <f t="shared" si="60"/>
        <v>72바1611</v>
      </c>
      <c r="H94" s="127">
        <f t="shared" si="61"/>
        <v>10</v>
      </c>
      <c r="I94" s="128">
        <f t="shared" si="62"/>
        <v>2641.53</v>
      </c>
      <c r="J94" s="129">
        <f t="shared" si="63"/>
        <v>7.0185601413347801E-2</v>
      </c>
      <c r="K94" s="129">
        <f t="shared" si="64"/>
        <v>0.35527423366290339</v>
      </c>
      <c r="L94" s="129">
        <f t="shared" si="65"/>
        <v>0.17187009044001014</v>
      </c>
      <c r="M94" s="130">
        <f t="shared" si="66"/>
        <v>11.688000000000001</v>
      </c>
      <c r="N94" s="131">
        <f t="shared" si="67"/>
        <v>3.7856848114539675E-2</v>
      </c>
      <c r="O94" s="131">
        <f t="shared" si="68"/>
        <v>12.682044118370792</v>
      </c>
      <c r="P94" s="249">
        <f t="shared" si="69"/>
        <v>25</v>
      </c>
      <c r="Q94" s="250">
        <f t="shared" si="70"/>
        <v>1</v>
      </c>
      <c r="R94" s="250">
        <f t="shared" si="71"/>
        <v>335</v>
      </c>
      <c r="T94">
        <v>531</v>
      </c>
      <c r="U94">
        <v>4960</v>
      </c>
      <c r="V94" t="s">
        <v>1157</v>
      </c>
      <c r="W94">
        <v>2641.53</v>
      </c>
      <c r="X94">
        <v>1325.6410000000001</v>
      </c>
      <c r="Y94">
        <v>1.9930000000000001</v>
      </c>
      <c r="Z94">
        <v>11.688000000000001</v>
      </c>
      <c r="AA94">
        <v>188.91882000000001</v>
      </c>
      <c r="AB94">
        <v>13.259380999999999</v>
      </c>
      <c r="AC94">
        <v>67.117988999999994</v>
      </c>
      <c r="AD94" s="1">
        <v>454</v>
      </c>
      <c r="AE94">
        <v>1</v>
      </c>
      <c r="AF94">
        <v>335</v>
      </c>
      <c r="AG94">
        <v>83</v>
      </c>
      <c r="AH94">
        <v>13.982354000000001</v>
      </c>
      <c r="AI94">
        <v>439.2</v>
      </c>
      <c r="AJ94">
        <v>25.8</v>
      </c>
      <c r="AK94">
        <v>25</v>
      </c>
      <c r="AL94">
        <v>25090</v>
      </c>
      <c r="AM94" t="s">
        <v>1158</v>
      </c>
      <c r="AN94" t="s">
        <v>1159</v>
      </c>
      <c r="AO94">
        <v>525.19500000000005</v>
      </c>
      <c r="AR94" t="s">
        <v>143</v>
      </c>
      <c r="AS94" t="s">
        <v>306</v>
      </c>
      <c r="AT94" t="s">
        <v>811</v>
      </c>
      <c r="AU94" t="s">
        <v>772</v>
      </c>
      <c r="AV94" t="s">
        <v>49</v>
      </c>
      <c r="AW94">
        <v>10</v>
      </c>
      <c r="BB94">
        <v>1.0061</v>
      </c>
      <c r="BC94" t="s">
        <v>74</v>
      </c>
      <c r="BF94" t="s">
        <v>143</v>
      </c>
      <c r="BG94" t="s">
        <v>306</v>
      </c>
      <c r="BH94" t="s">
        <v>1157</v>
      </c>
      <c r="BI94">
        <v>4960</v>
      </c>
      <c r="BJ94">
        <v>10</v>
      </c>
      <c r="BK94" t="s">
        <v>811</v>
      </c>
      <c r="BL94" t="s">
        <v>789</v>
      </c>
      <c r="BM94">
        <v>1.0061</v>
      </c>
      <c r="BN94" t="s">
        <v>74</v>
      </c>
      <c r="BO94" t="s">
        <v>757</v>
      </c>
      <c r="BP94">
        <v>2641.53</v>
      </c>
    </row>
    <row r="95" spans="1:68" ht="16.5">
      <c r="A95" s="137" t="str">
        <f t="shared" si="54"/>
        <v>청라교통</v>
      </c>
      <c r="B95" s="138" t="str">
        <f t="shared" si="55"/>
        <v>이정자</v>
      </c>
      <c r="C95" s="139" t="str">
        <f t="shared" si="56"/>
        <v>A</v>
      </c>
      <c r="D95" s="140">
        <f t="shared" si="57"/>
        <v>0.99529999999999996</v>
      </c>
      <c r="E95" s="141">
        <f t="shared" si="58"/>
        <v>8519</v>
      </c>
      <c r="F95" s="142" t="str">
        <f t="shared" si="59"/>
        <v>112</v>
      </c>
      <c r="G95" s="143" t="str">
        <f t="shared" si="60"/>
        <v>70바5927</v>
      </c>
      <c r="H95" s="144">
        <f t="shared" si="61"/>
        <v>2</v>
      </c>
      <c r="I95" s="145">
        <f t="shared" si="62"/>
        <v>2325.098</v>
      </c>
      <c r="J95" s="146">
        <f t="shared" si="63"/>
        <v>5.4503138766611399E-2</v>
      </c>
      <c r="K95" s="146">
        <f t="shared" si="64"/>
        <v>0.39269231757254275</v>
      </c>
      <c r="L95" s="146">
        <f t="shared" si="65"/>
        <v>0.15311182582411581</v>
      </c>
      <c r="M95" s="147">
        <f t="shared" si="66"/>
        <v>12.492000000000001</v>
      </c>
      <c r="N95" s="148">
        <f t="shared" si="67"/>
        <v>0.12902681951470432</v>
      </c>
      <c r="O95" s="148">
        <f t="shared" si="68"/>
        <v>8.8168326668381294</v>
      </c>
      <c r="P95" s="247">
        <f t="shared" si="69"/>
        <v>34</v>
      </c>
      <c r="Q95" s="248">
        <f t="shared" si="70"/>
        <v>3</v>
      </c>
      <c r="R95" s="248">
        <f t="shared" si="71"/>
        <v>205</v>
      </c>
      <c r="T95">
        <v>531</v>
      </c>
      <c r="U95">
        <v>8519</v>
      </c>
      <c r="V95" t="s">
        <v>1160</v>
      </c>
      <c r="W95">
        <v>2325.098</v>
      </c>
      <c r="X95">
        <v>1169.8820000000001</v>
      </c>
      <c r="Y95">
        <v>1.9870000000000001</v>
      </c>
      <c r="Z95">
        <v>12.492000000000001</v>
      </c>
      <c r="AA95">
        <v>167.15578600000001</v>
      </c>
      <c r="AB95">
        <v>9.1105149999999995</v>
      </c>
      <c r="AC95">
        <v>65.640793000000002</v>
      </c>
      <c r="AD95" s="1">
        <v>356</v>
      </c>
      <c r="AE95">
        <v>3</v>
      </c>
      <c r="AF95">
        <v>205</v>
      </c>
      <c r="AG95">
        <v>77</v>
      </c>
      <c r="AH95">
        <v>13.909765999999999</v>
      </c>
      <c r="AI95">
        <v>640.5</v>
      </c>
      <c r="AJ95">
        <v>0</v>
      </c>
      <c r="AK95">
        <v>34</v>
      </c>
      <c r="AL95">
        <v>31561</v>
      </c>
      <c r="AM95" t="s">
        <v>1161</v>
      </c>
      <c r="AN95" t="s">
        <v>1162</v>
      </c>
      <c r="AO95">
        <v>2216.2539999999999</v>
      </c>
      <c r="AR95" t="s">
        <v>143</v>
      </c>
      <c r="AS95" t="s">
        <v>306</v>
      </c>
      <c r="AT95" t="s">
        <v>774</v>
      </c>
      <c r="AU95" t="s">
        <v>772</v>
      </c>
      <c r="AV95" t="s">
        <v>49</v>
      </c>
      <c r="AW95">
        <v>2</v>
      </c>
      <c r="BB95">
        <v>0.99529999999999996</v>
      </c>
      <c r="BC95" t="s">
        <v>69</v>
      </c>
      <c r="BF95" t="s">
        <v>143</v>
      </c>
      <c r="BG95" t="s">
        <v>306</v>
      </c>
      <c r="BH95" t="s">
        <v>1160</v>
      </c>
      <c r="BI95">
        <v>8519</v>
      </c>
      <c r="BJ95">
        <v>2</v>
      </c>
      <c r="BK95" t="s">
        <v>774</v>
      </c>
      <c r="BL95" t="s">
        <v>879</v>
      </c>
      <c r="BM95">
        <v>0.99529999999999996</v>
      </c>
      <c r="BN95" t="s">
        <v>69</v>
      </c>
      <c r="BO95" t="s">
        <v>759</v>
      </c>
      <c r="BP95">
        <v>2325.098</v>
      </c>
    </row>
    <row r="96" spans="1:68" ht="16.5">
      <c r="A96" s="120" t="str">
        <f t="shared" si="54"/>
        <v>청라교통</v>
      </c>
      <c r="B96" s="121" t="str">
        <f t="shared" si="55"/>
        <v>이종권</v>
      </c>
      <c r="C96" s="122" t="str">
        <f t="shared" si="56"/>
        <v>S</v>
      </c>
      <c r="D96" s="123">
        <f t="shared" si="57"/>
        <v>1.0188999999999999</v>
      </c>
      <c r="E96" s="124">
        <f t="shared" si="58"/>
        <v>7158</v>
      </c>
      <c r="F96" s="125" t="str">
        <f t="shared" si="59"/>
        <v>306</v>
      </c>
      <c r="G96" s="126" t="str">
        <f t="shared" si="60"/>
        <v>70바6088</v>
      </c>
      <c r="H96" s="127">
        <f t="shared" si="61"/>
        <v>2</v>
      </c>
      <c r="I96" s="128">
        <f t="shared" si="62"/>
        <v>4365.152</v>
      </c>
      <c r="J96" s="129">
        <f t="shared" si="63"/>
        <v>1.3986354198547362E-2</v>
      </c>
      <c r="K96" s="129">
        <f t="shared" si="64"/>
        <v>0.21541301662957829</v>
      </c>
      <c r="L96" s="129">
        <f t="shared" si="65"/>
        <v>5.8646296852893097E-2</v>
      </c>
      <c r="M96" s="130">
        <f t="shared" si="66"/>
        <v>13.491</v>
      </c>
      <c r="N96" s="131">
        <f t="shared" si="67"/>
        <v>0</v>
      </c>
      <c r="O96" s="131">
        <f t="shared" si="68"/>
        <v>2.3137796805242981</v>
      </c>
      <c r="P96" s="249">
        <f t="shared" si="69"/>
        <v>8</v>
      </c>
      <c r="Q96" s="250">
        <f t="shared" si="70"/>
        <v>0</v>
      </c>
      <c r="R96" s="250">
        <f t="shared" si="71"/>
        <v>101</v>
      </c>
      <c r="T96">
        <v>531</v>
      </c>
      <c r="U96">
        <v>7158</v>
      </c>
      <c r="V96" t="s">
        <v>1163</v>
      </c>
      <c r="W96">
        <v>4365.152</v>
      </c>
      <c r="X96">
        <v>1340.9290000000001</v>
      </c>
      <c r="Y96">
        <v>3.2549999999999999</v>
      </c>
      <c r="Z96">
        <v>13.491</v>
      </c>
      <c r="AA96">
        <v>140.471632</v>
      </c>
      <c r="AB96">
        <v>1.9646859999999999</v>
      </c>
      <c r="AC96">
        <v>30.259418</v>
      </c>
      <c r="AD96" s="1">
        <v>256</v>
      </c>
      <c r="AE96">
        <v>0</v>
      </c>
      <c r="AF96">
        <v>101</v>
      </c>
      <c r="AG96">
        <v>91</v>
      </c>
      <c r="AH96">
        <v>31.074971000000001</v>
      </c>
      <c r="AI96">
        <v>37449.300000000003</v>
      </c>
      <c r="AJ96">
        <v>19195.7</v>
      </c>
      <c r="AK96">
        <v>8</v>
      </c>
      <c r="AL96">
        <v>6066</v>
      </c>
      <c r="AM96" t="s">
        <v>1164</v>
      </c>
      <c r="AN96" t="s">
        <v>1165</v>
      </c>
      <c r="AO96">
        <v>4159.299</v>
      </c>
      <c r="AR96" t="s">
        <v>143</v>
      </c>
      <c r="AS96" t="s">
        <v>307</v>
      </c>
      <c r="AT96" t="s">
        <v>828</v>
      </c>
      <c r="AU96" t="s">
        <v>772</v>
      </c>
      <c r="AV96" t="s">
        <v>49</v>
      </c>
      <c r="AW96">
        <v>2</v>
      </c>
      <c r="BB96">
        <v>1.0188999999999999</v>
      </c>
      <c r="BC96" t="s">
        <v>74</v>
      </c>
      <c r="BF96" t="s">
        <v>143</v>
      </c>
      <c r="BG96" t="s">
        <v>307</v>
      </c>
      <c r="BH96" t="s">
        <v>1163</v>
      </c>
      <c r="BI96">
        <v>7158</v>
      </c>
      <c r="BJ96">
        <v>2</v>
      </c>
      <c r="BK96" t="s">
        <v>828</v>
      </c>
      <c r="BL96" t="s">
        <v>820</v>
      </c>
      <c r="BM96">
        <v>1.0188999999999999</v>
      </c>
      <c r="BN96" t="s">
        <v>74</v>
      </c>
      <c r="BO96" t="s">
        <v>757</v>
      </c>
      <c r="BP96">
        <v>4365.152</v>
      </c>
    </row>
    <row r="97" spans="1:68" ht="16.5">
      <c r="A97" s="137" t="str">
        <f t="shared" si="54"/>
        <v>청라교통</v>
      </c>
      <c r="B97" s="138" t="str">
        <f t="shared" si="55"/>
        <v>이종수</v>
      </c>
      <c r="C97" s="139" t="str">
        <f t="shared" si="56"/>
        <v>B</v>
      </c>
      <c r="D97" s="140">
        <f t="shared" si="57"/>
        <v>0.93359999999999999</v>
      </c>
      <c r="E97" s="141">
        <f t="shared" si="58"/>
        <v>577</v>
      </c>
      <c r="F97" s="142" t="str">
        <f t="shared" si="59"/>
        <v>308</v>
      </c>
      <c r="G97" s="143" t="str">
        <f t="shared" si="60"/>
        <v>70바6034</v>
      </c>
      <c r="H97" s="144">
        <f t="shared" si="61"/>
        <v>7</v>
      </c>
      <c r="I97" s="145">
        <f t="shared" si="62"/>
        <v>5128.0290000000005</v>
      </c>
      <c r="J97" s="146">
        <f t="shared" si="63"/>
        <v>2.6619678797801975E-2</v>
      </c>
      <c r="K97" s="146">
        <f t="shared" si="64"/>
        <v>0.25327473512561016</v>
      </c>
      <c r="L97" s="146">
        <f t="shared" si="65"/>
        <v>0.11934409887307579</v>
      </c>
      <c r="M97" s="147">
        <f t="shared" si="66"/>
        <v>18.198</v>
      </c>
      <c r="N97" s="148">
        <f t="shared" si="67"/>
        <v>0</v>
      </c>
      <c r="O97" s="148">
        <f t="shared" si="68"/>
        <v>2.7690951045713663</v>
      </c>
      <c r="P97" s="247">
        <f t="shared" si="69"/>
        <v>2</v>
      </c>
      <c r="Q97" s="248">
        <f t="shared" si="70"/>
        <v>0</v>
      </c>
      <c r="R97" s="248">
        <f t="shared" si="71"/>
        <v>142</v>
      </c>
      <c r="T97">
        <v>531</v>
      </c>
      <c r="U97">
        <v>577</v>
      </c>
      <c r="V97" t="s">
        <v>1166</v>
      </c>
      <c r="W97">
        <v>5128.0290000000005</v>
      </c>
      <c r="X97">
        <v>1842.758</v>
      </c>
      <c r="Y97">
        <v>2.7829999999999999</v>
      </c>
      <c r="Z97">
        <v>18.198</v>
      </c>
      <c r="AA97">
        <v>150.847162</v>
      </c>
      <c r="AB97">
        <v>4.0155029999999998</v>
      </c>
      <c r="AC97">
        <v>38.205775000000003</v>
      </c>
      <c r="AD97" s="1">
        <v>612</v>
      </c>
      <c r="AE97">
        <v>0</v>
      </c>
      <c r="AF97">
        <v>142</v>
      </c>
      <c r="AG97">
        <v>91</v>
      </c>
      <c r="AH97">
        <v>33.994864999999997</v>
      </c>
      <c r="AI97">
        <v>33938.800000000003</v>
      </c>
      <c r="AJ97">
        <v>13515.6</v>
      </c>
      <c r="AK97">
        <v>2</v>
      </c>
      <c r="AL97">
        <v>685</v>
      </c>
      <c r="AM97" t="s">
        <v>1167</v>
      </c>
      <c r="AN97" t="s">
        <v>1168</v>
      </c>
      <c r="AO97">
        <v>1089.6279999999999</v>
      </c>
      <c r="AR97" t="s">
        <v>143</v>
      </c>
      <c r="AS97" t="s">
        <v>309</v>
      </c>
      <c r="AT97" t="s">
        <v>871</v>
      </c>
      <c r="AU97" t="s">
        <v>772</v>
      </c>
      <c r="AV97" t="s">
        <v>49</v>
      </c>
      <c r="AW97">
        <v>7</v>
      </c>
      <c r="BB97">
        <v>0.93359999999999999</v>
      </c>
      <c r="BC97" t="s">
        <v>71</v>
      </c>
      <c r="BF97" t="s">
        <v>143</v>
      </c>
      <c r="BG97" t="s">
        <v>309</v>
      </c>
      <c r="BH97" t="s">
        <v>1166</v>
      </c>
      <c r="BI97">
        <v>577</v>
      </c>
      <c r="BJ97">
        <v>7</v>
      </c>
      <c r="BK97" t="s">
        <v>871</v>
      </c>
      <c r="BL97" t="s">
        <v>877</v>
      </c>
      <c r="BM97">
        <v>0.93359999999999999</v>
      </c>
      <c r="BN97" t="s">
        <v>71</v>
      </c>
      <c r="BO97" t="s">
        <v>756</v>
      </c>
      <c r="BP97">
        <v>5128.0290000000005</v>
      </c>
    </row>
    <row r="98" spans="1:68" ht="16.5">
      <c r="A98" s="120" t="str">
        <f t="shared" si="54"/>
        <v>청라교통</v>
      </c>
      <c r="B98" s="121" t="str">
        <f t="shared" si="55"/>
        <v>이종찬</v>
      </c>
      <c r="C98" s="122" t="str">
        <f t="shared" si="56"/>
        <v>C</v>
      </c>
      <c r="D98" s="123">
        <f t="shared" si="57"/>
        <v>0.8619</v>
      </c>
      <c r="E98" s="124">
        <f t="shared" si="58"/>
        <v>8057</v>
      </c>
      <c r="F98" s="125" t="str">
        <f t="shared" si="59"/>
        <v>306</v>
      </c>
      <c r="G98" s="126" t="str">
        <f t="shared" si="60"/>
        <v>72바1307</v>
      </c>
      <c r="H98" s="127">
        <f t="shared" si="61"/>
        <v>6</v>
      </c>
      <c r="I98" s="128">
        <f t="shared" si="62"/>
        <v>1444.9369999999999</v>
      </c>
      <c r="J98" s="129">
        <f t="shared" si="63"/>
        <v>0.10617991739571093</v>
      </c>
      <c r="K98" s="129">
        <f t="shared" si="64"/>
        <v>0.34629072150360213</v>
      </c>
      <c r="L98" s="129">
        <f t="shared" si="65"/>
        <v>0.14948748630563133</v>
      </c>
      <c r="M98" s="130">
        <f t="shared" si="66"/>
        <v>19.824999999999999</v>
      </c>
      <c r="N98" s="131">
        <f t="shared" si="67"/>
        <v>0.27682867834376174</v>
      </c>
      <c r="O98" s="131">
        <f t="shared" si="68"/>
        <v>21.177393893297772</v>
      </c>
      <c r="P98" s="249">
        <f t="shared" si="69"/>
        <v>24</v>
      </c>
      <c r="Q98" s="250">
        <f t="shared" si="70"/>
        <v>4</v>
      </c>
      <c r="R98" s="250">
        <f t="shared" si="71"/>
        <v>306</v>
      </c>
      <c r="T98">
        <v>531</v>
      </c>
      <c r="U98">
        <v>8057</v>
      </c>
      <c r="V98" t="s">
        <v>1169</v>
      </c>
      <c r="W98">
        <v>1444.9369999999999</v>
      </c>
      <c r="X98">
        <v>555.65800000000002</v>
      </c>
      <c r="Y98">
        <v>2.6</v>
      </c>
      <c r="Z98">
        <v>19.824999999999999</v>
      </c>
      <c r="AA98">
        <v>63.333030999999998</v>
      </c>
      <c r="AB98">
        <v>6.7246959999999998</v>
      </c>
      <c r="AC98">
        <v>21.931640999999999</v>
      </c>
      <c r="AD98" s="1">
        <v>216</v>
      </c>
      <c r="AE98">
        <v>4</v>
      </c>
      <c r="AF98">
        <v>306</v>
      </c>
      <c r="AG98">
        <v>90</v>
      </c>
      <c r="AH98">
        <v>22.814903000000001</v>
      </c>
      <c r="AI98">
        <v>15459.6</v>
      </c>
      <c r="AJ98">
        <v>6434.5</v>
      </c>
      <c r="AK98">
        <v>24</v>
      </c>
      <c r="AL98">
        <v>28784</v>
      </c>
      <c r="AM98" t="s">
        <v>1170</v>
      </c>
      <c r="AN98" t="s">
        <v>1171</v>
      </c>
      <c r="AO98">
        <v>365.50700000000001</v>
      </c>
      <c r="AR98" t="s">
        <v>143</v>
      </c>
      <c r="AS98" t="s">
        <v>307</v>
      </c>
      <c r="AT98" t="s">
        <v>839</v>
      </c>
      <c r="AU98" t="s">
        <v>772</v>
      </c>
      <c r="AV98" t="s">
        <v>49</v>
      </c>
      <c r="AW98">
        <v>6</v>
      </c>
      <c r="BB98">
        <v>0.8619</v>
      </c>
      <c r="BC98" t="s">
        <v>72</v>
      </c>
      <c r="BF98" t="s">
        <v>143</v>
      </c>
      <c r="BG98" t="s">
        <v>307</v>
      </c>
      <c r="BH98" t="s">
        <v>1169</v>
      </c>
      <c r="BI98">
        <v>8057</v>
      </c>
      <c r="BJ98">
        <v>6</v>
      </c>
      <c r="BK98" t="s">
        <v>839</v>
      </c>
      <c r="BL98" t="s">
        <v>843</v>
      </c>
      <c r="BM98">
        <v>0.8619</v>
      </c>
      <c r="BN98" t="s">
        <v>72</v>
      </c>
      <c r="BO98" t="s">
        <v>758</v>
      </c>
      <c r="BP98">
        <v>1444.9369999999999</v>
      </c>
    </row>
    <row r="99" spans="1:68" ht="16.5">
      <c r="A99" s="137" t="str">
        <f t="shared" si="54"/>
        <v>청라교통</v>
      </c>
      <c r="B99" s="138" t="str">
        <f t="shared" si="55"/>
        <v>이종훈</v>
      </c>
      <c r="C99" s="139" t="str">
        <f t="shared" si="56"/>
        <v>S</v>
      </c>
      <c r="D99" s="140">
        <f t="shared" si="57"/>
        <v>1.0421</v>
      </c>
      <c r="E99" s="141">
        <f t="shared" si="58"/>
        <v>4659</v>
      </c>
      <c r="F99" s="142" t="str">
        <f t="shared" si="59"/>
        <v>307</v>
      </c>
      <c r="G99" s="143" t="str">
        <f t="shared" si="60"/>
        <v>75아1145</v>
      </c>
      <c r="H99" s="144">
        <f t="shared" si="61"/>
        <v>3</v>
      </c>
      <c r="I99" s="145">
        <f t="shared" si="62"/>
        <v>3903.8719999999998</v>
      </c>
      <c r="J99" s="146">
        <f t="shared" si="63"/>
        <v>9.1523073350008866E-2</v>
      </c>
      <c r="K99" s="146">
        <f t="shared" si="64"/>
        <v>0.30331999937027188</v>
      </c>
      <c r="L99" s="146">
        <f t="shared" si="65"/>
        <v>7.7615249680317397E-2</v>
      </c>
      <c r="M99" s="147">
        <f t="shared" si="66"/>
        <v>12.8</v>
      </c>
      <c r="N99" s="148">
        <f t="shared" si="67"/>
        <v>0</v>
      </c>
      <c r="O99" s="148">
        <f t="shared" si="68"/>
        <v>7.8127561559395389</v>
      </c>
      <c r="P99" s="247">
        <f t="shared" si="69"/>
        <v>44</v>
      </c>
      <c r="Q99" s="248">
        <f t="shared" si="70"/>
        <v>0</v>
      </c>
      <c r="R99" s="248">
        <f t="shared" si="71"/>
        <v>305</v>
      </c>
      <c r="T99">
        <v>531</v>
      </c>
      <c r="U99">
        <v>4659</v>
      </c>
      <c r="V99" t="s">
        <v>1172</v>
      </c>
      <c r="W99">
        <v>3903.8719999999998</v>
      </c>
      <c r="X99">
        <v>1293.155</v>
      </c>
      <c r="Y99">
        <v>3.0190000000000001</v>
      </c>
      <c r="Z99">
        <v>12.8</v>
      </c>
      <c r="AA99">
        <v>181.60217299999999</v>
      </c>
      <c r="AB99">
        <v>16.620788999999998</v>
      </c>
      <c r="AC99">
        <v>55.083570999999999</v>
      </c>
      <c r="AD99" s="1">
        <v>303</v>
      </c>
      <c r="AE99">
        <v>0</v>
      </c>
      <c r="AF99">
        <v>305</v>
      </c>
      <c r="AG99">
        <v>88</v>
      </c>
      <c r="AH99">
        <v>21.496835000000001</v>
      </c>
      <c r="AI99">
        <v>32180.7</v>
      </c>
      <c r="AJ99">
        <v>373.7</v>
      </c>
      <c r="AK99">
        <v>44</v>
      </c>
      <c r="AL99">
        <v>65195</v>
      </c>
      <c r="AM99" t="s">
        <v>1173</v>
      </c>
      <c r="AN99" t="s">
        <v>1174</v>
      </c>
      <c r="AO99">
        <v>3522.7689999999998</v>
      </c>
      <c r="AR99" t="s">
        <v>143</v>
      </c>
      <c r="AS99" t="s">
        <v>308</v>
      </c>
      <c r="AT99" t="s">
        <v>862</v>
      </c>
      <c r="AU99" t="s">
        <v>772</v>
      </c>
      <c r="AV99" t="s">
        <v>49</v>
      </c>
      <c r="AW99">
        <v>3</v>
      </c>
      <c r="BB99">
        <v>1.0421</v>
      </c>
      <c r="BC99" t="s">
        <v>74</v>
      </c>
      <c r="BF99" t="s">
        <v>143</v>
      </c>
      <c r="BG99" t="s">
        <v>308</v>
      </c>
      <c r="BH99" t="s">
        <v>1172</v>
      </c>
      <c r="BI99">
        <v>4659</v>
      </c>
      <c r="BJ99">
        <v>3</v>
      </c>
      <c r="BK99" t="s">
        <v>862</v>
      </c>
      <c r="BL99" t="s">
        <v>864</v>
      </c>
      <c r="BM99">
        <v>1.0421</v>
      </c>
      <c r="BN99" t="s">
        <v>74</v>
      </c>
      <c r="BO99" t="s">
        <v>757</v>
      </c>
      <c r="BP99">
        <v>3903.8719999999998</v>
      </c>
    </row>
    <row r="100" spans="1:68" ht="16.5">
      <c r="A100" s="120" t="str">
        <f t="shared" si="54"/>
        <v>청라교통</v>
      </c>
      <c r="B100" s="121" t="str">
        <f t="shared" si="55"/>
        <v>이충석</v>
      </c>
      <c r="C100" s="122" t="str">
        <f t="shared" si="56"/>
        <v>B</v>
      </c>
      <c r="D100" s="123">
        <f t="shared" si="57"/>
        <v>0.93230000000000002</v>
      </c>
      <c r="E100" s="124">
        <f t="shared" si="58"/>
        <v>7030</v>
      </c>
      <c r="F100" s="125" t="str">
        <f t="shared" si="59"/>
        <v>307</v>
      </c>
      <c r="G100" s="126" t="str">
        <f t="shared" si="60"/>
        <v>75아1145</v>
      </c>
      <c r="H100" s="127">
        <f t="shared" si="61"/>
        <v>4</v>
      </c>
      <c r="I100" s="128">
        <f t="shared" si="62"/>
        <v>3366.7890000000002</v>
      </c>
      <c r="J100" s="129">
        <f t="shared" si="63"/>
        <v>0.10410580847975683</v>
      </c>
      <c r="K100" s="129">
        <f t="shared" si="64"/>
        <v>0.2617133832655707</v>
      </c>
      <c r="L100" s="129">
        <f t="shared" si="65"/>
        <v>0.21890293689328316</v>
      </c>
      <c r="M100" s="130">
        <f t="shared" si="66"/>
        <v>16.088999999999999</v>
      </c>
      <c r="N100" s="131">
        <f t="shared" si="67"/>
        <v>0</v>
      </c>
      <c r="O100" s="131">
        <f t="shared" si="68"/>
        <v>14.019292566299818</v>
      </c>
      <c r="P100" s="249">
        <f t="shared" si="69"/>
        <v>11</v>
      </c>
      <c r="Q100" s="250">
        <f t="shared" si="70"/>
        <v>0</v>
      </c>
      <c r="R100" s="250">
        <f t="shared" si="71"/>
        <v>472</v>
      </c>
      <c r="T100">
        <v>531</v>
      </c>
      <c r="U100">
        <v>7030</v>
      </c>
      <c r="V100" t="s">
        <v>1175</v>
      </c>
      <c r="W100">
        <v>3366.7890000000002</v>
      </c>
      <c r="X100">
        <v>1250.8399999999999</v>
      </c>
      <c r="Y100">
        <v>2.6920000000000002</v>
      </c>
      <c r="Z100">
        <v>16.088999999999999</v>
      </c>
      <c r="AA100">
        <v>143.16856300000001</v>
      </c>
      <c r="AB100">
        <v>14.904679</v>
      </c>
      <c r="AC100">
        <v>37.469129000000002</v>
      </c>
      <c r="AD100" s="1">
        <v>737</v>
      </c>
      <c r="AE100">
        <v>0</v>
      </c>
      <c r="AF100">
        <v>472</v>
      </c>
      <c r="AG100">
        <v>90</v>
      </c>
      <c r="AH100">
        <v>23.516258000000001</v>
      </c>
      <c r="AI100">
        <v>22821.200000000001</v>
      </c>
      <c r="AJ100">
        <v>2198.9</v>
      </c>
      <c r="AK100">
        <v>11</v>
      </c>
      <c r="AL100">
        <v>6549</v>
      </c>
      <c r="AM100" t="s">
        <v>1176</v>
      </c>
      <c r="AN100" t="s">
        <v>1177</v>
      </c>
      <c r="AO100">
        <v>2882.8820000000001</v>
      </c>
      <c r="AR100" t="s">
        <v>143</v>
      </c>
      <c r="AS100" t="s">
        <v>308</v>
      </c>
      <c r="AT100" t="s">
        <v>862</v>
      </c>
      <c r="AU100" t="s">
        <v>772</v>
      </c>
      <c r="AV100" t="s">
        <v>49</v>
      </c>
      <c r="AW100">
        <v>4</v>
      </c>
      <c r="BB100">
        <v>0.93230000000000002</v>
      </c>
      <c r="BC100" t="s">
        <v>71</v>
      </c>
      <c r="BF100" t="s">
        <v>143</v>
      </c>
      <c r="BG100" t="s">
        <v>308</v>
      </c>
      <c r="BH100" t="s">
        <v>1175</v>
      </c>
      <c r="BI100">
        <v>7030</v>
      </c>
      <c r="BJ100">
        <v>4</v>
      </c>
      <c r="BK100" t="s">
        <v>862</v>
      </c>
      <c r="BL100" t="s">
        <v>852</v>
      </c>
      <c r="BM100">
        <v>0.93230000000000002</v>
      </c>
      <c r="BN100" t="s">
        <v>71</v>
      </c>
      <c r="BO100" t="s">
        <v>756</v>
      </c>
      <c r="BP100">
        <v>3366.7890000000002</v>
      </c>
    </row>
    <row r="101" spans="1:68" ht="16.5">
      <c r="A101" s="137" t="str">
        <f t="shared" si="54"/>
        <v>청라교통</v>
      </c>
      <c r="B101" s="138" t="str">
        <f t="shared" si="55"/>
        <v>이해중</v>
      </c>
      <c r="C101" s="139" t="str">
        <f t="shared" si="56"/>
        <v>B</v>
      </c>
      <c r="D101" s="140">
        <f t="shared" si="57"/>
        <v>0.92889999999999995</v>
      </c>
      <c r="E101" s="141">
        <f t="shared" si="58"/>
        <v>1024</v>
      </c>
      <c r="F101" s="142" t="str">
        <f t="shared" si="59"/>
        <v>112</v>
      </c>
      <c r="G101" s="143" t="str">
        <f t="shared" si="60"/>
        <v>70바6064</v>
      </c>
      <c r="H101" s="144">
        <f t="shared" si="61"/>
        <v>1</v>
      </c>
      <c r="I101" s="145">
        <f t="shared" si="62"/>
        <v>2407.3409999999999</v>
      </c>
      <c r="J101" s="146">
        <f t="shared" si="63"/>
        <v>8.9806436353442418E-2</v>
      </c>
      <c r="K101" s="146">
        <f t="shared" si="64"/>
        <v>0.38596544508416497</v>
      </c>
      <c r="L101" s="146">
        <f t="shared" si="65"/>
        <v>8.0171442267630552E-2</v>
      </c>
      <c r="M101" s="147">
        <f t="shared" si="66"/>
        <v>16.140999999999998</v>
      </c>
      <c r="N101" s="148">
        <f t="shared" si="67"/>
        <v>4.1539607392554689E-2</v>
      </c>
      <c r="O101" s="148">
        <f t="shared" si="68"/>
        <v>54.624583721209419</v>
      </c>
      <c r="P101" s="247">
        <f t="shared" si="69"/>
        <v>38</v>
      </c>
      <c r="Q101" s="248">
        <f t="shared" si="70"/>
        <v>1</v>
      </c>
      <c r="R101" s="248">
        <f t="shared" si="71"/>
        <v>1315</v>
      </c>
      <c r="T101">
        <v>531</v>
      </c>
      <c r="U101">
        <v>1024</v>
      </c>
      <c r="V101" t="s">
        <v>1178</v>
      </c>
      <c r="W101">
        <v>2407.3409999999999</v>
      </c>
      <c r="X101">
        <v>1363.7149999999999</v>
      </c>
      <c r="Y101">
        <v>1.7649999999999999</v>
      </c>
      <c r="Z101">
        <v>16.140999999999998</v>
      </c>
      <c r="AA101">
        <v>175.86551299999999</v>
      </c>
      <c r="AB101">
        <v>15.793855000000001</v>
      </c>
      <c r="AC101">
        <v>67.878011000000001</v>
      </c>
      <c r="AD101" s="1">
        <v>193</v>
      </c>
      <c r="AE101">
        <v>1</v>
      </c>
      <c r="AF101">
        <v>1315</v>
      </c>
      <c r="AG101">
        <v>84</v>
      </c>
      <c r="AH101">
        <v>13.688533</v>
      </c>
      <c r="AI101">
        <v>3839.4</v>
      </c>
      <c r="AJ101">
        <v>0</v>
      </c>
      <c r="AK101">
        <v>38</v>
      </c>
      <c r="AL101">
        <v>38240</v>
      </c>
      <c r="AM101" t="s">
        <v>1179</v>
      </c>
      <c r="AN101" t="s">
        <v>1180</v>
      </c>
      <c r="AO101">
        <v>2407.3409999999999</v>
      </c>
      <c r="AR101" t="s">
        <v>143</v>
      </c>
      <c r="AS101" t="s">
        <v>306</v>
      </c>
      <c r="AT101" t="s">
        <v>797</v>
      </c>
      <c r="AU101" t="s">
        <v>772</v>
      </c>
      <c r="AV101" t="s">
        <v>49</v>
      </c>
      <c r="AW101">
        <v>1</v>
      </c>
      <c r="BB101">
        <v>0.92889999999999995</v>
      </c>
      <c r="BC101" t="s">
        <v>71</v>
      </c>
      <c r="BF101" t="s">
        <v>143</v>
      </c>
      <c r="BG101" t="s">
        <v>306</v>
      </c>
      <c r="BH101" t="s">
        <v>1178</v>
      </c>
      <c r="BI101">
        <v>1024</v>
      </c>
      <c r="BJ101">
        <v>1</v>
      </c>
      <c r="BK101" t="s">
        <v>797</v>
      </c>
      <c r="BL101" t="s">
        <v>755</v>
      </c>
      <c r="BM101">
        <v>0.92889999999999995</v>
      </c>
      <c r="BN101" t="s">
        <v>71</v>
      </c>
      <c r="BO101" t="s">
        <v>756</v>
      </c>
      <c r="BP101">
        <v>2407.3409999999999</v>
      </c>
    </row>
    <row r="102" spans="1:68" ht="16.5">
      <c r="A102" s="120" t="str">
        <f t="shared" si="54"/>
        <v>청라교통</v>
      </c>
      <c r="B102" s="121" t="str">
        <f t="shared" si="55"/>
        <v>임명성</v>
      </c>
      <c r="C102" s="122" t="str">
        <f t="shared" si="56"/>
        <v>C</v>
      </c>
      <c r="D102" s="123">
        <f t="shared" si="57"/>
        <v>0.87760000000000005</v>
      </c>
      <c r="E102" s="124">
        <f t="shared" si="58"/>
        <v>5242</v>
      </c>
      <c r="F102" s="125" t="str">
        <f t="shared" si="59"/>
        <v>307</v>
      </c>
      <c r="G102" s="126" t="str">
        <f t="shared" si="60"/>
        <v>70바5968</v>
      </c>
      <c r="H102" s="127">
        <f t="shared" si="61"/>
        <v>2</v>
      </c>
      <c r="I102" s="128">
        <f t="shared" si="62"/>
        <v>3905.7289999999998</v>
      </c>
      <c r="J102" s="129">
        <f t="shared" si="63"/>
        <v>3.4112170758587711E-2</v>
      </c>
      <c r="K102" s="129">
        <f t="shared" si="64"/>
        <v>0.36056684269960548</v>
      </c>
      <c r="L102" s="129">
        <f t="shared" si="65"/>
        <v>0.26755568550711023</v>
      </c>
      <c r="M102" s="130">
        <f t="shared" si="66"/>
        <v>19.462</v>
      </c>
      <c r="N102" s="131">
        <f t="shared" si="67"/>
        <v>0.33284439345382133</v>
      </c>
      <c r="O102" s="131">
        <f t="shared" si="68"/>
        <v>39.787706725172178</v>
      </c>
      <c r="P102" s="249">
        <f t="shared" si="69"/>
        <v>61</v>
      </c>
      <c r="Q102" s="250">
        <f t="shared" si="70"/>
        <v>13</v>
      </c>
      <c r="R102" s="250">
        <f t="shared" si="71"/>
        <v>1554</v>
      </c>
      <c r="T102">
        <v>531</v>
      </c>
      <c r="U102">
        <v>5242</v>
      </c>
      <c r="V102" t="s">
        <v>1181</v>
      </c>
      <c r="W102">
        <v>3905.7289999999998</v>
      </c>
      <c r="X102">
        <v>1574.578</v>
      </c>
      <c r="Y102">
        <v>2.48</v>
      </c>
      <c r="Z102">
        <v>19.462</v>
      </c>
      <c r="AA102">
        <v>170.50691499999999</v>
      </c>
      <c r="AB102">
        <v>5.8163609999999997</v>
      </c>
      <c r="AC102">
        <v>61.479140000000001</v>
      </c>
      <c r="AD102" s="1">
        <v>1045</v>
      </c>
      <c r="AE102">
        <v>13</v>
      </c>
      <c r="AF102">
        <v>1554</v>
      </c>
      <c r="AG102">
        <v>93</v>
      </c>
      <c r="AH102">
        <v>22.906572000000001</v>
      </c>
      <c r="AI102">
        <v>53011</v>
      </c>
      <c r="AJ102">
        <v>23920</v>
      </c>
      <c r="AK102">
        <v>61</v>
      </c>
      <c r="AL102">
        <v>70871</v>
      </c>
      <c r="AM102" t="s">
        <v>1182</v>
      </c>
      <c r="AN102" t="s">
        <v>1183</v>
      </c>
      <c r="AO102">
        <v>2831.5329999999999</v>
      </c>
      <c r="AR102" t="s">
        <v>143</v>
      </c>
      <c r="AS102" t="s">
        <v>308</v>
      </c>
      <c r="AT102" t="s">
        <v>845</v>
      </c>
      <c r="AU102" t="s">
        <v>772</v>
      </c>
      <c r="AV102" t="s">
        <v>49</v>
      </c>
      <c r="AW102">
        <v>2</v>
      </c>
      <c r="BB102">
        <v>0.87760000000000005</v>
      </c>
      <c r="BC102" t="s">
        <v>72</v>
      </c>
      <c r="BF102" t="s">
        <v>143</v>
      </c>
      <c r="BG102" t="s">
        <v>308</v>
      </c>
      <c r="BH102" t="s">
        <v>1181</v>
      </c>
      <c r="BI102">
        <v>5242</v>
      </c>
      <c r="BJ102">
        <v>2</v>
      </c>
      <c r="BK102" t="s">
        <v>845</v>
      </c>
      <c r="BL102" t="s">
        <v>860</v>
      </c>
      <c r="BM102">
        <v>0.87760000000000005</v>
      </c>
      <c r="BN102" t="s">
        <v>72</v>
      </c>
      <c r="BO102" t="s">
        <v>758</v>
      </c>
      <c r="BP102">
        <v>3905.7289999999998</v>
      </c>
    </row>
    <row r="103" spans="1:68" ht="16.5">
      <c r="A103" s="137" t="str">
        <f t="shared" si="54"/>
        <v>청라교통</v>
      </c>
      <c r="B103" s="138" t="str">
        <f t="shared" si="55"/>
        <v>임상</v>
      </c>
      <c r="C103" s="139" t="str">
        <f t="shared" si="56"/>
        <v>B</v>
      </c>
      <c r="D103" s="140">
        <f t="shared" si="57"/>
        <v>0.93810000000000004</v>
      </c>
      <c r="E103" s="141">
        <f t="shared" si="58"/>
        <v>5771</v>
      </c>
      <c r="F103" s="142" t="str">
        <f t="shared" si="59"/>
        <v>112</v>
      </c>
      <c r="G103" s="143" t="str">
        <f t="shared" si="60"/>
        <v>72바1611</v>
      </c>
      <c r="H103" s="144">
        <f t="shared" si="61"/>
        <v>1</v>
      </c>
      <c r="I103" s="145">
        <f t="shared" si="62"/>
        <v>2440.3440000000001</v>
      </c>
      <c r="J103" s="146">
        <f t="shared" si="63"/>
        <v>2.027560172264882E-2</v>
      </c>
      <c r="K103" s="146">
        <f t="shared" si="64"/>
        <v>0.35655275803112457</v>
      </c>
      <c r="L103" s="146">
        <f t="shared" si="65"/>
        <v>0.27660034814763818</v>
      </c>
      <c r="M103" s="147">
        <f t="shared" si="66"/>
        <v>11.974</v>
      </c>
      <c r="N103" s="148">
        <f t="shared" si="67"/>
        <v>0.28684480548643959</v>
      </c>
      <c r="O103" s="148">
        <f t="shared" si="68"/>
        <v>5.4090734748871467</v>
      </c>
      <c r="P103" s="247">
        <f t="shared" si="69"/>
        <v>9</v>
      </c>
      <c r="Q103" s="248">
        <f t="shared" si="70"/>
        <v>7</v>
      </c>
      <c r="R103" s="248">
        <f t="shared" si="71"/>
        <v>132</v>
      </c>
      <c r="T103">
        <v>531</v>
      </c>
      <c r="U103">
        <v>5771</v>
      </c>
      <c r="V103" t="s">
        <v>1184</v>
      </c>
      <c r="W103">
        <v>2440.3440000000001</v>
      </c>
      <c r="X103">
        <v>1238.5519999999999</v>
      </c>
      <c r="Y103">
        <v>1.97</v>
      </c>
      <c r="Z103">
        <v>11.974</v>
      </c>
      <c r="AA103">
        <v>160.261335</v>
      </c>
      <c r="AB103">
        <v>3.2493949999999998</v>
      </c>
      <c r="AC103">
        <v>57.141621000000001</v>
      </c>
      <c r="AD103" s="1">
        <v>675</v>
      </c>
      <c r="AE103">
        <v>7</v>
      </c>
      <c r="AF103">
        <v>132</v>
      </c>
      <c r="AG103">
        <v>87</v>
      </c>
      <c r="AH103">
        <v>15.227278</v>
      </c>
      <c r="AI103">
        <v>1162.9000000000001</v>
      </c>
      <c r="AJ103">
        <v>8.9</v>
      </c>
      <c r="AK103">
        <v>9</v>
      </c>
      <c r="AL103">
        <v>2740</v>
      </c>
      <c r="AM103" t="s">
        <v>1168</v>
      </c>
      <c r="AN103" t="s">
        <v>1185</v>
      </c>
      <c r="AO103">
        <v>2440.3440000000001</v>
      </c>
      <c r="AR103" t="s">
        <v>143</v>
      </c>
      <c r="AS103" t="s">
        <v>306</v>
      </c>
      <c r="AT103" t="s">
        <v>811</v>
      </c>
      <c r="AU103" t="s">
        <v>772</v>
      </c>
      <c r="AV103" t="s">
        <v>49</v>
      </c>
      <c r="AW103">
        <v>1</v>
      </c>
      <c r="BB103">
        <v>0.93810000000000004</v>
      </c>
      <c r="BC103" t="s">
        <v>71</v>
      </c>
      <c r="BF103" t="s">
        <v>143</v>
      </c>
      <c r="BG103" t="s">
        <v>306</v>
      </c>
      <c r="BH103" t="s">
        <v>1184</v>
      </c>
      <c r="BI103">
        <v>5771</v>
      </c>
      <c r="BJ103">
        <v>1</v>
      </c>
      <c r="BK103" t="s">
        <v>811</v>
      </c>
      <c r="BL103" t="s">
        <v>755</v>
      </c>
      <c r="BM103">
        <v>0.93810000000000004</v>
      </c>
      <c r="BN103" t="s">
        <v>71</v>
      </c>
      <c r="BO103" t="s">
        <v>756</v>
      </c>
      <c r="BP103">
        <v>2440.3440000000001</v>
      </c>
    </row>
    <row r="104" spans="1:68" ht="16.5">
      <c r="A104" s="120" t="str">
        <f t="shared" si="54"/>
        <v>청라교통</v>
      </c>
      <c r="B104" s="121" t="str">
        <f t="shared" si="55"/>
        <v>임영곤</v>
      </c>
      <c r="C104" s="122" t="str">
        <f t="shared" si="56"/>
        <v>S</v>
      </c>
      <c r="D104" s="123">
        <f t="shared" si="57"/>
        <v>1.0353000000000001</v>
      </c>
      <c r="E104" s="124">
        <f t="shared" si="58"/>
        <v>8744</v>
      </c>
      <c r="F104" s="125" t="str">
        <f t="shared" si="59"/>
        <v>306</v>
      </c>
      <c r="G104" s="126" t="str">
        <f t="shared" si="60"/>
        <v>72바1307</v>
      </c>
      <c r="H104" s="127">
        <f t="shared" si="61"/>
        <v>3</v>
      </c>
      <c r="I104" s="128">
        <f t="shared" si="62"/>
        <v>4306.3559999999998</v>
      </c>
      <c r="J104" s="129">
        <f t="shared" si="63"/>
        <v>3.6687802559669164E-2</v>
      </c>
      <c r="K104" s="129">
        <f t="shared" si="64"/>
        <v>0.22848082254700244</v>
      </c>
      <c r="L104" s="129">
        <f t="shared" si="65"/>
        <v>0.10728328080632442</v>
      </c>
      <c r="M104" s="130">
        <f t="shared" si="66"/>
        <v>15.574999999999999</v>
      </c>
      <c r="N104" s="131">
        <f t="shared" si="67"/>
        <v>0</v>
      </c>
      <c r="O104" s="131">
        <f t="shared" si="68"/>
        <v>5.4338285083722759</v>
      </c>
      <c r="P104" s="249">
        <f t="shared" si="69"/>
        <v>10</v>
      </c>
      <c r="Q104" s="250">
        <f t="shared" si="70"/>
        <v>0</v>
      </c>
      <c r="R104" s="250">
        <f t="shared" si="71"/>
        <v>234</v>
      </c>
      <c r="T104">
        <v>531</v>
      </c>
      <c r="U104">
        <v>8744</v>
      </c>
      <c r="V104" t="s">
        <v>1186</v>
      </c>
      <c r="W104">
        <v>4306.3559999999998</v>
      </c>
      <c r="X104">
        <v>1340.829</v>
      </c>
      <c r="Y104">
        <v>3.2120000000000002</v>
      </c>
      <c r="Z104">
        <v>15.574999999999999</v>
      </c>
      <c r="AA104">
        <v>140.88687899999999</v>
      </c>
      <c r="AB104">
        <v>5.1688299999999998</v>
      </c>
      <c r="AC104">
        <v>32.189950000000003</v>
      </c>
      <c r="AD104" s="1">
        <v>462</v>
      </c>
      <c r="AE104">
        <v>0</v>
      </c>
      <c r="AF104">
        <v>234</v>
      </c>
      <c r="AG104">
        <v>91</v>
      </c>
      <c r="AH104">
        <v>30.566054000000001</v>
      </c>
      <c r="AI104">
        <v>34941.300000000003</v>
      </c>
      <c r="AJ104">
        <v>8863.6</v>
      </c>
      <c r="AK104">
        <v>10</v>
      </c>
      <c r="AL104">
        <v>8249</v>
      </c>
      <c r="AM104" t="s">
        <v>1187</v>
      </c>
      <c r="AN104" t="s">
        <v>1188</v>
      </c>
      <c r="AO104">
        <v>3938.04</v>
      </c>
      <c r="AR104" t="s">
        <v>143</v>
      </c>
      <c r="AS104" t="s">
        <v>307</v>
      </c>
      <c r="AT104" t="s">
        <v>839</v>
      </c>
      <c r="AU104" t="s">
        <v>772</v>
      </c>
      <c r="AV104" t="s">
        <v>49</v>
      </c>
      <c r="AW104">
        <v>3</v>
      </c>
      <c r="BB104">
        <v>1.0353000000000001</v>
      </c>
      <c r="BC104" t="s">
        <v>74</v>
      </c>
      <c r="BF104" t="s">
        <v>143</v>
      </c>
      <c r="BG104" t="s">
        <v>307</v>
      </c>
      <c r="BH104" t="s">
        <v>1186</v>
      </c>
      <c r="BI104">
        <v>8744</v>
      </c>
      <c r="BJ104">
        <v>3</v>
      </c>
      <c r="BK104" t="s">
        <v>839</v>
      </c>
      <c r="BL104" t="s">
        <v>830</v>
      </c>
      <c r="BM104">
        <v>1.0353000000000001</v>
      </c>
      <c r="BN104" t="s">
        <v>74</v>
      </c>
      <c r="BO104" t="s">
        <v>757</v>
      </c>
      <c r="BP104">
        <v>4306.3559999999998</v>
      </c>
    </row>
    <row r="105" spans="1:68" ht="16.5">
      <c r="A105" s="137" t="str">
        <f t="shared" si="54"/>
        <v>청라교통</v>
      </c>
      <c r="B105" s="138" t="str">
        <f t="shared" si="55"/>
        <v>임주호</v>
      </c>
      <c r="C105" s="139" t="str">
        <f t="shared" si="56"/>
        <v>S</v>
      </c>
      <c r="D105" s="140">
        <f t="shared" si="57"/>
        <v>1.0053000000000001</v>
      </c>
      <c r="E105" s="141">
        <f t="shared" si="58"/>
        <v>1637</v>
      </c>
      <c r="F105" s="142" t="str">
        <f t="shared" si="59"/>
        <v>308</v>
      </c>
      <c r="G105" s="143" t="str">
        <f t="shared" si="60"/>
        <v>70바6035</v>
      </c>
      <c r="H105" s="144">
        <f t="shared" si="61"/>
        <v>1</v>
      </c>
      <c r="I105" s="145">
        <f t="shared" si="62"/>
        <v>5290.3670000000002</v>
      </c>
      <c r="J105" s="146">
        <f t="shared" si="63"/>
        <v>7.9665465794454965E-2</v>
      </c>
      <c r="K105" s="146">
        <f t="shared" si="64"/>
        <v>0.24424292859370306</v>
      </c>
      <c r="L105" s="146">
        <f t="shared" si="65"/>
        <v>0.1376086006887613</v>
      </c>
      <c r="M105" s="147">
        <f t="shared" si="66"/>
        <v>15.266</v>
      </c>
      <c r="N105" s="148">
        <f t="shared" si="67"/>
        <v>1.8902280314390285E-2</v>
      </c>
      <c r="O105" s="148">
        <f t="shared" si="68"/>
        <v>1.6823029479807354</v>
      </c>
      <c r="P105" s="247">
        <f t="shared" si="69"/>
        <v>16</v>
      </c>
      <c r="Q105" s="248">
        <f t="shared" si="70"/>
        <v>1</v>
      </c>
      <c r="R105" s="248">
        <f t="shared" si="71"/>
        <v>89</v>
      </c>
      <c r="T105">
        <v>531</v>
      </c>
      <c r="U105">
        <v>1637</v>
      </c>
      <c r="V105" t="s">
        <v>1189</v>
      </c>
      <c r="W105">
        <v>5290.3670000000002</v>
      </c>
      <c r="X105">
        <v>1753.8430000000001</v>
      </c>
      <c r="Y105">
        <v>3.016</v>
      </c>
      <c r="Z105">
        <v>15.266</v>
      </c>
      <c r="AA105">
        <v>173.199389</v>
      </c>
      <c r="AB105">
        <v>13.79801</v>
      </c>
      <c r="AC105">
        <v>42.302726</v>
      </c>
      <c r="AD105" s="1">
        <v>728</v>
      </c>
      <c r="AE105">
        <v>1</v>
      </c>
      <c r="AF105">
        <v>89</v>
      </c>
      <c r="AG105">
        <v>92</v>
      </c>
      <c r="AH105">
        <v>30.544951000000001</v>
      </c>
      <c r="AI105">
        <v>51916.2</v>
      </c>
      <c r="AJ105">
        <v>16588.400000000001</v>
      </c>
      <c r="AK105">
        <v>16</v>
      </c>
      <c r="AL105">
        <v>16883</v>
      </c>
      <c r="AM105" t="s">
        <v>1190</v>
      </c>
      <c r="AN105" t="s">
        <v>1191</v>
      </c>
      <c r="AO105">
        <v>5290.3670000000002</v>
      </c>
      <c r="AR105" t="s">
        <v>143</v>
      </c>
      <c r="AS105" t="s">
        <v>309</v>
      </c>
      <c r="AT105" t="s">
        <v>873</v>
      </c>
      <c r="AU105" t="s">
        <v>772</v>
      </c>
      <c r="AV105" t="s">
        <v>49</v>
      </c>
      <c r="AW105">
        <v>1</v>
      </c>
      <c r="BB105">
        <v>1.0053000000000001</v>
      </c>
      <c r="BC105" t="s">
        <v>74</v>
      </c>
      <c r="BF105" t="s">
        <v>143</v>
      </c>
      <c r="BG105" t="s">
        <v>309</v>
      </c>
      <c r="BH105" t="s">
        <v>1189</v>
      </c>
      <c r="BI105">
        <v>1637</v>
      </c>
      <c r="BJ105">
        <v>1</v>
      </c>
      <c r="BK105" t="s">
        <v>873</v>
      </c>
      <c r="BL105" t="s">
        <v>755</v>
      </c>
      <c r="BM105">
        <v>1.0053000000000001</v>
      </c>
      <c r="BN105" t="s">
        <v>74</v>
      </c>
      <c r="BO105" t="s">
        <v>757</v>
      </c>
      <c r="BP105">
        <v>5290.3670000000002</v>
      </c>
    </row>
    <row r="106" spans="1:68" ht="16.5">
      <c r="A106" s="120" t="str">
        <f t="shared" si="54"/>
        <v>청라교통</v>
      </c>
      <c r="B106" s="121" t="str">
        <f t="shared" si="55"/>
        <v>임행선</v>
      </c>
      <c r="C106" s="122" t="str">
        <f t="shared" si="56"/>
        <v>S</v>
      </c>
      <c r="D106" s="123">
        <f t="shared" si="57"/>
        <v>1.0013000000000001</v>
      </c>
      <c r="E106" s="124">
        <f t="shared" si="58"/>
        <v>7787</v>
      </c>
      <c r="F106" s="125" t="str">
        <f t="shared" si="59"/>
        <v>307</v>
      </c>
      <c r="G106" s="126" t="str">
        <f t="shared" si="60"/>
        <v>70바6052</v>
      </c>
      <c r="H106" s="127">
        <f t="shared" si="61"/>
        <v>3</v>
      </c>
      <c r="I106" s="128">
        <f t="shared" si="62"/>
        <v>3711.7379999999998</v>
      </c>
      <c r="J106" s="129">
        <f t="shared" si="63"/>
        <v>3.6305879181360565E-2</v>
      </c>
      <c r="K106" s="129">
        <f t="shared" si="64"/>
        <v>0.28899936062965587</v>
      </c>
      <c r="L106" s="129">
        <f t="shared" si="65"/>
        <v>0.19936752001353544</v>
      </c>
      <c r="M106" s="130">
        <f t="shared" si="66"/>
        <v>16.600999999999999</v>
      </c>
      <c r="N106" s="131">
        <f t="shared" si="67"/>
        <v>2.694155675858587E-2</v>
      </c>
      <c r="O106" s="131">
        <f t="shared" si="68"/>
        <v>16.003284714600007</v>
      </c>
      <c r="P106" s="249">
        <f t="shared" si="69"/>
        <v>16</v>
      </c>
      <c r="Q106" s="250">
        <f t="shared" si="70"/>
        <v>1</v>
      </c>
      <c r="R106" s="250">
        <f t="shared" si="71"/>
        <v>594</v>
      </c>
      <c r="T106">
        <v>531</v>
      </c>
      <c r="U106">
        <v>7787</v>
      </c>
      <c r="V106" t="s">
        <v>1192</v>
      </c>
      <c r="W106">
        <v>3711.7379999999998</v>
      </c>
      <c r="X106">
        <v>1326.329</v>
      </c>
      <c r="Y106">
        <v>2.7989999999999999</v>
      </c>
      <c r="Z106">
        <v>16.600999999999999</v>
      </c>
      <c r="AA106">
        <v>144.25911500000001</v>
      </c>
      <c r="AB106">
        <v>5.2374539999999996</v>
      </c>
      <c r="AC106">
        <v>41.690792000000002</v>
      </c>
      <c r="AD106" s="1">
        <v>740</v>
      </c>
      <c r="AE106">
        <v>1</v>
      </c>
      <c r="AF106">
        <v>594</v>
      </c>
      <c r="AG106">
        <v>91</v>
      </c>
      <c r="AH106">
        <v>25.729659999999999</v>
      </c>
      <c r="AI106">
        <v>26752.6</v>
      </c>
      <c r="AJ106">
        <v>7596</v>
      </c>
      <c r="AK106">
        <v>16</v>
      </c>
      <c r="AL106">
        <v>10678</v>
      </c>
      <c r="AM106" t="s">
        <v>1193</v>
      </c>
      <c r="AN106" t="s">
        <v>1194</v>
      </c>
      <c r="AO106">
        <v>3015.5459999999998</v>
      </c>
      <c r="AR106" t="s">
        <v>143</v>
      </c>
      <c r="AS106" t="s">
        <v>308</v>
      </c>
      <c r="AT106" t="s">
        <v>850</v>
      </c>
      <c r="AU106" t="s">
        <v>772</v>
      </c>
      <c r="AV106" t="s">
        <v>49</v>
      </c>
      <c r="AW106">
        <v>3</v>
      </c>
      <c r="BB106">
        <v>1.0013000000000001</v>
      </c>
      <c r="BC106" t="s">
        <v>74</v>
      </c>
      <c r="BF106" t="s">
        <v>143</v>
      </c>
      <c r="BG106" t="s">
        <v>308</v>
      </c>
      <c r="BH106" t="s">
        <v>1192</v>
      </c>
      <c r="BI106">
        <v>7787</v>
      </c>
      <c r="BJ106">
        <v>3</v>
      </c>
      <c r="BK106" t="s">
        <v>850</v>
      </c>
      <c r="BL106" t="s">
        <v>854</v>
      </c>
      <c r="BM106">
        <v>1.0013000000000001</v>
      </c>
      <c r="BN106" t="s">
        <v>74</v>
      </c>
      <c r="BO106" t="s">
        <v>757</v>
      </c>
      <c r="BP106">
        <v>3711.7379999999998</v>
      </c>
    </row>
    <row r="107" spans="1:68" ht="16.5">
      <c r="A107" s="137" t="str">
        <f t="shared" si="54"/>
        <v>청라교통</v>
      </c>
      <c r="B107" s="138" t="str">
        <f t="shared" si="55"/>
        <v>장국주</v>
      </c>
      <c r="C107" s="139" t="str">
        <f t="shared" si="56"/>
        <v>S</v>
      </c>
      <c r="D107" s="140">
        <f t="shared" si="57"/>
        <v>1.1345000000000001</v>
      </c>
      <c r="E107" s="141">
        <f t="shared" si="58"/>
        <v>7268</v>
      </c>
      <c r="F107" s="142" t="str">
        <f t="shared" si="59"/>
        <v>112</v>
      </c>
      <c r="G107" s="143" t="str">
        <f t="shared" si="60"/>
        <v>70바6091</v>
      </c>
      <c r="H107" s="144">
        <f t="shared" si="61"/>
        <v>1</v>
      </c>
      <c r="I107" s="145">
        <f t="shared" si="62"/>
        <v>2578.741</v>
      </c>
      <c r="J107" s="146">
        <f t="shared" si="63"/>
        <v>5.9422035065521177E-2</v>
      </c>
      <c r="K107" s="146">
        <f t="shared" si="64"/>
        <v>0.33500307121123557</v>
      </c>
      <c r="L107" s="146">
        <f t="shared" si="65"/>
        <v>0.14231751075427893</v>
      </c>
      <c r="M107" s="147">
        <f t="shared" si="66"/>
        <v>9.5429999999999993</v>
      </c>
      <c r="N107" s="148">
        <f t="shared" si="67"/>
        <v>7.7557226569089338E-2</v>
      </c>
      <c r="O107" s="148">
        <f t="shared" si="68"/>
        <v>16.829918165492387</v>
      </c>
      <c r="P107" s="247">
        <f t="shared" si="69"/>
        <v>13</v>
      </c>
      <c r="Q107" s="248">
        <f t="shared" si="70"/>
        <v>2</v>
      </c>
      <c r="R107" s="248">
        <f t="shared" si="71"/>
        <v>434</v>
      </c>
      <c r="T107">
        <v>531</v>
      </c>
      <c r="U107">
        <v>7268</v>
      </c>
      <c r="V107" t="s">
        <v>1195</v>
      </c>
      <c r="W107">
        <v>2578.741</v>
      </c>
      <c r="X107">
        <v>1136.731</v>
      </c>
      <c r="Y107">
        <v>2.2690000000000001</v>
      </c>
      <c r="Z107">
        <v>9.5429999999999993</v>
      </c>
      <c r="AA107">
        <v>170.61021199999999</v>
      </c>
      <c r="AB107">
        <v>10.138006000000001</v>
      </c>
      <c r="AC107">
        <v>57.154944999999998</v>
      </c>
      <c r="AD107" s="1">
        <v>367</v>
      </c>
      <c r="AE107">
        <v>2</v>
      </c>
      <c r="AF107">
        <v>434</v>
      </c>
      <c r="AG107">
        <v>78</v>
      </c>
      <c r="AH107">
        <v>15.11481</v>
      </c>
      <c r="AI107">
        <v>1309.7</v>
      </c>
      <c r="AJ107">
        <v>0</v>
      </c>
      <c r="AK107">
        <v>13</v>
      </c>
      <c r="AL107">
        <v>11888</v>
      </c>
      <c r="AM107" t="s">
        <v>1196</v>
      </c>
      <c r="AN107" t="s">
        <v>1197</v>
      </c>
      <c r="AO107">
        <v>2578.741</v>
      </c>
      <c r="AR107" t="s">
        <v>143</v>
      </c>
      <c r="AS107" t="s">
        <v>306</v>
      </c>
      <c r="AT107" t="s">
        <v>803</v>
      </c>
      <c r="AU107" t="s">
        <v>772</v>
      </c>
      <c r="AV107" t="s">
        <v>49</v>
      </c>
      <c r="AW107">
        <v>1</v>
      </c>
      <c r="BB107">
        <v>1.1345000000000001</v>
      </c>
      <c r="BC107" t="s">
        <v>74</v>
      </c>
      <c r="BF107" t="s">
        <v>143</v>
      </c>
      <c r="BG107" t="s">
        <v>306</v>
      </c>
      <c r="BH107" t="s">
        <v>1195</v>
      </c>
      <c r="BI107">
        <v>7268</v>
      </c>
      <c r="BJ107">
        <v>1</v>
      </c>
      <c r="BK107" t="s">
        <v>803</v>
      </c>
      <c r="BL107" t="s">
        <v>755</v>
      </c>
      <c r="BM107">
        <v>1.1345000000000001</v>
      </c>
      <c r="BN107" t="s">
        <v>74</v>
      </c>
      <c r="BO107" t="s">
        <v>757</v>
      </c>
      <c r="BP107">
        <v>2578.741</v>
      </c>
    </row>
    <row r="108" spans="1:68" ht="16.5">
      <c r="A108" s="120" t="str">
        <f t="shared" si="54"/>
        <v>청라교통</v>
      </c>
      <c r="B108" s="121" t="str">
        <f t="shared" si="55"/>
        <v>장명호</v>
      </c>
      <c r="C108" s="122" t="str">
        <f t="shared" si="56"/>
        <v>A</v>
      </c>
      <c r="D108" s="123">
        <f t="shared" si="57"/>
        <v>0.98860000000000003</v>
      </c>
      <c r="E108" s="124">
        <f t="shared" si="58"/>
        <v>1239</v>
      </c>
      <c r="F108" s="125" t="str">
        <f t="shared" si="59"/>
        <v>112</v>
      </c>
      <c r="G108" s="126" t="str">
        <f t="shared" si="60"/>
        <v>70바5995</v>
      </c>
      <c r="H108" s="127">
        <f t="shared" si="61"/>
        <v>1</v>
      </c>
      <c r="I108" s="128">
        <f t="shared" si="62"/>
        <v>2344.1370000000002</v>
      </c>
      <c r="J108" s="129">
        <f t="shared" si="63"/>
        <v>1.2630266512961928E-2</v>
      </c>
      <c r="K108" s="129">
        <f t="shared" si="64"/>
        <v>0.40327530862981797</v>
      </c>
      <c r="L108" s="129">
        <f t="shared" si="65"/>
        <v>9.3851169961482614E-2</v>
      </c>
      <c r="M108" s="130">
        <f t="shared" si="66"/>
        <v>11.064</v>
      </c>
      <c r="N108" s="131">
        <f t="shared" si="67"/>
        <v>8.5319245419529649E-2</v>
      </c>
      <c r="O108" s="131">
        <f t="shared" si="68"/>
        <v>9.6410747324068513</v>
      </c>
      <c r="P108" s="249">
        <f t="shared" si="69"/>
        <v>33</v>
      </c>
      <c r="Q108" s="250">
        <f t="shared" si="70"/>
        <v>2</v>
      </c>
      <c r="R108" s="250">
        <f t="shared" si="71"/>
        <v>226</v>
      </c>
      <c r="T108">
        <v>531</v>
      </c>
      <c r="U108">
        <v>1239</v>
      </c>
      <c r="V108" t="s">
        <v>1198</v>
      </c>
      <c r="W108">
        <v>2344.1370000000002</v>
      </c>
      <c r="X108">
        <v>1129.0889999999999</v>
      </c>
      <c r="Y108">
        <v>2.0760000000000001</v>
      </c>
      <c r="Z108">
        <v>11.064</v>
      </c>
      <c r="AA108">
        <v>157.40135000000001</v>
      </c>
      <c r="AB108">
        <v>1.988021</v>
      </c>
      <c r="AC108">
        <v>63.476078000000001</v>
      </c>
      <c r="AD108" s="1">
        <v>220</v>
      </c>
      <c r="AE108">
        <v>2</v>
      </c>
      <c r="AF108">
        <v>226</v>
      </c>
      <c r="AG108">
        <v>75</v>
      </c>
      <c r="AH108">
        <v>14.892737</v>
      </c>
      <c r="AI108">
        <v>449.7</v>
      </c>
      <c r="AJ108">
        <v>0</v>
      </c>
      <c r="AK108">
        <v>33</v>
      </c>
      <c r="AL108">
        <v>22315</v>
      </c>
      <c r="AM108" t="s">
        <v>1199</v>
      </c>
      <c r="AN108" t="s">
        <v>1200</v>
      </c>
      <c r="AO108">
        <v>2344.1370000000002</v>
      </c>
      <c r="AR108" t="s">
        <v>143</v>
      </c>
      <c r="AS108" t="s">
        <v>306</v>
      </c>
      <c r="AT108" t="s">
        <v>777</v>
      </c>
      <c r="AU108" t="s">
        <v>772</v>
      </c>
      <c r="AV108" t="s">
        <v>49</v>
      </c>
      <c r="AW108">
        <v>1</v>
      </c>
      <c r="BB108">
        <v>0.98860000000000003</v>
      </c>
      <c r="BC108" t="s">
        <v>69</v>
      </c>
      <c r="BF108" t="s">
        <v>143</v>
      </c>
      <c r="BG108" t="s">
        <v>306</v>
      </c>
      <c r="BH108" t="s">
        <v>1198</v>
      </c>
      <c r="BI108">
        <v>1239</v>
      </c>
      <c r="BJ108">
        <v>1</v>
      </c>
      <c r="BK108" t="s">
        <v>777</v>
      </c>
      <c r="BL108" t="s">
        <v>755</v>
      </c>
      <c r="BM108">
        <v>0.98860000000000003</v>
      </c>
      <c r="BN108" t="s">
        <v>69</v>
      </c>
      <c r="BO108" t="s">
        <v>759</v>
      </c>
      <c r="BP108">
        <v>2344.1370000000002</v>
      </c>
    </row>
    <row r="109" spans="1:68" ht="16.5">
      <c r="A109" s="137" t="str">
        <f t="shared" si="54"/>
        <v>청라교통</v>
      </c>
      <c r="B109" s="138" t="str">
        <f t="shared" si="55"/>
        <v>전만규</v>
      </c>
      <c r="C109" s="139" t="str">
        <f t="shared" si="56"/>
        <v>S</v>
      </c>
      <c r="D109" s="140">
        <f t="shared" si="57"/>
        <v>1.0629</v>
      </c>
      <c r="E109" s="141">
        <f t="shared" si="58"/>
        <v>8174</v>
      </c>
      <c r="F109" s="142" t="str">
        <f t="shared" si="59"/>
        <v>112</v>
      </c>
      <c r="G109" s="143" t="str">
        <f t="shared" si="60"/>
        <v>72바1573</v>
      </c>
      <c r="H109" s="144">
        <f t="shared" si="61"/>
        <v>2</v>
      </c>
      <c r="I109" s="145">
        <f t="shared" si="62"/>
        <v>2622.0770000000002</v>
      </c>
      <c r="J109" s="146">
        <f t="shared" si="63"/>
        <v>7.5729536413751991E-2</v>
      </c>
      <c r="K109" s="146">
        <f t="shared" si="64"/>
        <v>0.4197225293548606</v>
      </c>
      <c r="L109" s="146">
        <f t="shared" si="65"/>
        <v>0.16170387063385247</v>
      </c>
      <c r="M109" s="147">
        <f t="shared" si="66"/>
        <v>13.327999999999999</v>
      </c>
      <c r="N109" s="148">
        <f t="shared" si="67"/>
        <v>0</v>
      </c>
      <c r="O109" s="148">
        <f t="shared" si="68"/>
        <v>8.1233312370307953</v>
      </c>
      <c r="P109" s="247">
        <f t="shared" si="69"/>
        <v>87</v>
      </c>
      <c r="Q109" s="248">
        <f t="shared" si="70"/>
        <v>0</v>
      </c>
      <c r="R109" s="248">
        <f t="shared" si="71"/>
        <v>213</v>
      </c>
      <c r="T109">
        <v>531</v>
      </c>
      <c r="U109">
        <v>8174</v>
      </c>
      <c r="V109" t="s">
        <v>1201</v>
      </c>
      <c r="W109">
        <v>2622.0770000000002</v>
      </c>
      <c r="X109">
        <v>1352.895</v>
      </c>
      <c r="Y109">
        <v>1.9379999999999999</v>
      </c>
      <c r="Z109">
        <v>13.327999999999999</v>
      </c>
      <c r="AA109">
        <v>205.87467899999999</v>
      </c>
      <c r="AB109">
        <v>15.590794000000001</v>
      </c>
      <c r="AC109">
        <v>86.410240999999999</v>
      </c>
      <c r="AD109" s="1">
        <v>424</v>
      </c>
      <c r="AE109">
        <v>0</v>
      </c>
      <c r="AF109">
        <v>213</v>
      </c>
      <c r="AG109">
        <v>78</v>
      </c>
      <c r="AH109">
        <v>12.736276999999999</v>
      </c>
      <c r="AI109">
        <v>364.4</v>
      </c>
      <c r="AJ109">
        <v>0</v>
      </c>
      <c r="AK109">
        <v>87</v>
      </c>
      <c r="AL109">
        <v>76657</v>
      </c>
      <c r="AM109" t="s">
        <v>1202</v>
      </c>
      <c r="AN109" t="s">
        <v>1203</v>
      </c>
      <c r="AO109">
        <v>2497.366</v>
      </c>
      <c r="AR109" t="s">
        <v>143</v>
      </c>
      <c r="AS109" t="s">
        <v>306</v>
      </c>
      <c r="AT109" t="s">
        <v>807</v>
      </c>
      <c r="AU109" t="s">
        <v>772</v>
      </c>
      <c r="AV109" t="s">
        <v>49</v>
      </c>
      <c r="AW109">
        <v>2</v>
      </c>
      <c r="BB109">
        <v>1.0629</v>
      </c>
      <c r="BC109" t="s">
        <v>74</v>
      </c>
      <c r="BF109" t="s">
        <v>143</v>
      </c>
      <c r="BG109" t="s">
        <v>306</v>
      </c>
      <c r="BH109" t="s">
        <v>1201</v>
      </c>
      <c r="BI109">
        <v>8174</v>
      </c>
      <c r="BJ109">
        <v>2</v>
      </c>
      <c r="BK109" t="s">
        <v>807</v>
      </c>
      <c r="BL109" t="s">
        <v>881</v>
      </c>
      <c r="BM109">
        <v>1.0629</v>
      </c>
      <c r="BN109" t="s">
        <v>74</v>
      </c>
      <c r="BO109" t="s">
        <v>757</v>
      </c>
      <c r="BP109">
        <v>2622.0770000000002</v>
      </c>
    </row>
    <row r="110" spans="1:68" ht="16.5">
      <c r="A110" s="120" t="str">
        <f t="shared" si="54"/>
        <v>청라교통</v>
      </c>
      <c r="B110" s="121" t="str">
        <f t="shared" si="55"/>
        <v>정민진</v>
      </c>
      <c r="C110" s="122" t="str">
        <f t="shared" si="56"/>
        <v>S</v>
      </c>
      <c r="D110" s="123">
        <f t="shared" si="57"/>
        <v>1.0042</v>
      </c>
      <c r="E110" s="124">
        <f t="shared" si="58"/>
        <v>825</v>
      </c>
      <c r="F110" s="125" t="str">
        <f t="shared" si="59"/>
        <v>306</v>
      </c>
      <c r="G110" s="126" t="str">
        <f t="shared" si="60"/>
        <v>70바6049</v>
      </c>
      <c r="H110" s="127">
        <f t="shared" si="61"/>
        <v>1</v>
      </c>
      <c r="I110" s="128">
        <f t="shared" si="62"/>
        <v>4339.4219999999996</v>
      </c>
      <c r="J110" s="129">
        <f t="shared" si="63"/>
        <v>5.7172934373937036E-2</v>
      </c>
      <c r="K110" s="129">
        <f t="shared" si="64"/>
        <v>0.20942808321447556</v>
      </c>
      <c r="L110" s="129">
        <f t="shared" si="65"/>
        <v>0.15532022467508347</v>
      </c>
      <c r="M110" s="130">
        <f t="shared" si="66"/>
        <v>13.234999999999999</v>
      </c>
      <c r="N110" s="131">
        <f t="shared" si="67"/>
        <v>0</v>
      </c>
      <c r="O110" s="131">
        <f t="shared" si="68"/>
        <v>2.143142565991508</v>
      </c>
      <c r="P110" s="249">
        <f t="shared" si="69"/>
        <v>5</v>
      </c>
      <c r="Q110" s="250">
        <f t="shared" si="70"/>
        <v>0</v>
      </c>
      <c r="R110" s="250">
        <f t="shared" si="71"/>
        <v>93</v>
      </c>
      <c r="T110">
        <v>531</v>
      </c>
      <c r="U110">
        <v>825</v>
      </c>
      <c r="V110" t="s">
        <v>1204</v>
      </c>
      <c r="W110">
        <v>4339.4219999999996</v>
      </c>
      <c r="X110">
        <v>1309.5930000000001</v>
      </c>
      <c r="Y110">
        <v>3.3140000000000001</v>
      </c>
      <c r="Z110">
        <v>13.234999999999999</v>
      </c>
      <c r="AA110">
        <v>149.219663</v>
      </c>
      <c r="AB110">
        <v>8.531326</v>
      </c>
      <c r="AC110">
        <v>31.250788</v>
      </c>
      <c r="AD110" s="1">
        <v>674</v>
      </c>
      <c r="AE110">
        <v>0</v>
      </c>
      <c r="AF110">
        <v>93</v>
      </c>
      <c r="AG110">
        <v>90</v>
      </c>
      <c r="AH110">
        <v>29.080765</v>
      </c>
      <c r="AI110">
        <v>22765.7</v>
      </c>
      <c r="AJ110">
        <v>10075.700000000001</v>
      </c>
      <c r="AK110">
        <v>5</v>
      </c>
      <c r="AL110">
        <v>9556</v>
      </c>
      <c r="AM110" t="s">
        <v>1205</v>
      </c>
      <c r="AN110" t="s">
        <v>1206</v>
      </c>
      <c r="AO110">
        <v>4339.4219999999996</v>
      </c>
      <c r="AR110" t="s">
        <v>143</v>
      </c>
      <c r="AS110" t="s">
        <v>307</v>
      </c>
      <c r="AT110" t="s">
        <v>818</v>
      </c>
      <c r="AU110" t="s">
        <v>772</v>
      </c>
      <c r="AV110" t="s">
        <v>49</v>
      </c>
      <c r="AW110">
        <v>1</v>
      </c>
      <c r="BB110">
        <v>1.0042</v>
      </c>
      <c r="BC110" t="s">
        <v>74</v>
      </c>
      <c r="BF110" t="s">
        <v>143</v>
      </c>
      <c r="BG110" t="s">
        <v>307</v>
      </c>
      <c r="BH110" t="s">
        <v>1204</v>
      </c>
      <c r="BI110">
        <v>825</v>
      </c>
      <c r="BJ110">
        <v>1</v>
      </c>
      <c r="BK110" t="s">
        <v>818</v>
      </c>
      <c r="BL110" t="s">
        <v>755</v>
      </c>
      <c r="BM110">
        <v>1.0042</v>
      </c>
      <c r="BN110" t="s">
        <v>74</v>
      </c>
      <c r="BO110" t="s">
        <v>757</v>
      </c>
      <c r="BP110">
        <v>4339.4219999999996</v>
      </c>
    </row>
    <row r="111" spans="1:68" ht="16.5">
      <c r="A111" s="137" t="str">
        <f t="shared" si="54"/>
        <v>청라교통</v>
      </c>
      <c r="B111" s="138" t="str">
        <f t="shared" si="55"/>
        <v>정병석</v>
      </c>
      <c r="C111" s="139" t="str">
        <f t="shared" si="56"/>
        <v>A</v>
      </c>
      <c r="D111" s="140">
        <f t="shared" si="57"/>
        <v>0.99009999999999998</v>
      </c>
      <c r="E111" s="141">
        <f t="shared" si="58"/>
        <v>933</v>
      </c>
      <c r="F111" s="142" t="str">
        <f t="shared" si="59"/>
        <v>112</v>
      </c>
      <c r="G111" s="143" t="str">
        <f t="shared" si="60"/>
        <v>72바1612</v>
      </c>
      <c r="H111" s="144">
        <f t="shared" si="61"/>
        <v>12</v>
      </c>
      <c r="I111" s="145">
        <f t="shared" si="62"/>
        <v>2398.6390000000001</v>
      </c>
      <c r="J111" s="146">
        <f t="shared" si="63"/>
        <v>4.2154963330640248E-2</v>
      </c>
      <c r="K111" s="146">
        <f t="shared" si="64"/>
        <v>0.33138480703622064</v>
      </c>
      <c r="L111" s="146">
        <f t="shared" si="65"/>
        <v>0.23054740625829898</v>
      </c>
      <c r="M111" s="147">
        <f t="shared" si="66"/>
        <v>13.036</v>
      </c>
      <c r="N111" s="148">
        <f t="shared" si="67"/>
        <v>0.25014185127482708</v>
      </c>
      <c r="O111" s="148">
        <f t="shared" si="68"/>
        <v>14.466537065394167</v>
      </c>
      <c r="P111" s="247">
        <f t="shared" si="69"/>
        <v>4</v>
      </c>
      <c r="Q111" s="248">
        <f t="shared" si="70"/>
        <v>6</v>
      </c>
      <c r="R111" s="248">
        <f t="shared" si="71"/>
        <v>347</v>
      </c>
      <c r="T111">
        <v>531</v>
      </c>
      <c r="U111">
        <v>933</v>
      </c>
      <c r="V111" t="s">
        <v>1207</v>
      </c>
      <c r="W111">
        <v>2398.6390000000001</v>
      </c>
      <c r="X111">
        <v>1106.0989999999999</v>
      </c>
      <c r="Y111">
        <v>2.169</v>
      </c>
      <c r="Z111">
        <v>13.036</v>
      </c>
      <c r="AA111">
        <v>137.006619</v>
      </c>
      <c r="AB111">
        <v>5.7755089999999996</v>
      </c>
      <c r="AC111">
        <v>45.401912000000003</v>
      </c>
      <c r="AD111" s="1">
        <v>553</v>
      </c>
      <c r="AE111">
        <v>6</v>
      </c>
      <c r="AF111">
        <v>347</v>
      </c>
      <c r="AG111">
        <v>90</v>
      </c>
      <c r="AH111">
        <v>17.507467999999999</v>
      </c>
      <c r="AI111">
        <v>4337.8</v>
      </c>
      <c r="AJ111">
        <v>205.4</v>
      </c>
      <c r="AK111">
        <v>4</v>
      </c>
      <c r="AL111">
        <v>2339</v>
      </c>
      <c r="AM111" t="s">
        <v>1208</v>
      </c>
      <c r="AN111" t="s">
        <v>1209</v>
      </c>
      <c r="AO111">
        <v>480.53899999999999</v>
      </c>
      <c r="AR111" t="s">
        <v>143</v>
      </c>
      <c r="AS111" t="s">
        <v>306</v>
      </c>
      <c r="AT111" t="s">
        <v>813</v>
      </c>
      <c r="AU111" t="s">
        <v>772</v>
      </c>
      <c r="AV111" t="s">
        <v>49</v>
      </c>
      <c r="AW111">
        <v>12</v>
      </c>
      <c r="BB111">
        <v>0.99009999999999998</v>
      </c>
      <c r="BC111" t="s">
        <v>69</v>
      </c>
      <c r="BF111" t="s">
        <v>143</v>
      </c>
      <c r="BG111" t="s">
        <v>306</v>
      </c>
      <c r="BH111" t="s">
        <v>1207</v>
      </c>
      <c r="BI111">
        <v>933</v>
      </c>
      <c r="BJ111">
        <v>12</v>
      </c>
      <c r="BK111" t="s">
        <v>813</v>
      </c>
      <c r="BL111" t="s">
        <v>818</v>
      </c>
      <c r="BM111">
        <v>0.99009999999999998</v>
      </c>
      <c r="BN111" t="s">
        <v>69</v>
      </c>
      <c r="BO111" t="s">
        <v>759</v>
      </c>
      <c r="BP111">
        <v>2398.6390000000001</v>
      </c>
    </row>
    <row r="112" spans="1:68" ht="16.5">
      <c r="A112" s="120" t="str">
        <f t="shared" si="54"/>
        <v>청라교통</v>
      </c>
      <c r="B112" s="121" t="str">
        <f t="shared" si="55"/>
        <v>정우진</v>
      </c>
      <c r="C112" s="122" t="str">
        <f t="shared" si="56"/>
        <v>D</v>
      </c>
      <c r="D112" s="123">
        <f t="shared" si="57"/>
        <v>0.83840000000000003</v>
      </c>
      <c r="E112" s="124">
        <f t="shared" si="58"/>
        <v>1286</v>
      </c>
      <c r="F112" s="125" t="str">
        <f t="shared" si="59"/>
        <v>308</v>
      </c>
      <c r="G112" s="126" t="str">
        <f t="shared" si="60"/>
        <v>70바5088</v>
      </c>
      <c r="H112" s="127">
        <f t="shared" si="61"/>
        <v>1</v>
      </c>
      <c r="I112" s="128">
        <f t="shared" si="62"/>
        <v>5094.05</v>
      </c>
      <c r="J112" s="129">
        <f t="shared" si="63"/>
        <v>1.8121288137915921E-2</v>
      </c>
      <c r="K112" s="129">
        <f t="shared" si="64"/>
        <v>0.29516735138363914</v>
      </c>
      <c r="L112" s="129">
        <f t="shared" si="65"/>
        <v>0.13290014821212984</v>
      </c>
      <c r="M112" s="130">
        <f t="shared" si="66"/>
        <v>20.471</v>
      </c>
      <c r="N112" s="131">
        <f t="shared" si="67"/>
        <v>1.9630745673874423E-2</v>
      </c>
      <c r="O112" s="131">
        <f t="shared" si="68"/>
        <v>1.9827053130613166</v>
      </c>
      <c r="P112" s="249">
        <f t="shared" si="69"/>
        <v>33</v>
      </c>
      <c r="Q112" s="250">
        <f t="shared" si="70"/>
        <v>1</v>
      </c>
      <c r="R112" s="250">
        <f t="shared" si="71"/>
        <v>101</v>
      </c>
      <c r="T112">
        <v>531</v>
      </c>
      <c r="U112">
        <v>1286</v>
      </c>
      <c r="V112" t="s">
        <v>1210</v>
      </c>
      <c r="W112">
        <v>5094.05</v>
      </c>
      <c r="X112">
        <v>1960.2940000000001</v>
      </c>
      <c r="Y112">
        <v>2.5990000000000002</v>
      </c>
      <c r="Z112">
        <v>20.471</v>
      </c>
      <c r="AA112">
        <v>152.94883999999999</v>
      </c>
      <c r="AB112">
        <v>2.77163</v>
      </c>
      <c r="AC112">
        <v>45.145504000000003</v>
      </c>
      <c r="AD112" s="1">
        <v>677</v>
      </c>
      <c r="AE112">
        <v>1</v>
      </c>
      <c r="AF112">
        <v>101</v>
      </c>
      <c r="AG112">
        <v>91</v>
      </c>
      <c r="AH112">
        <v>33.305580999999997</v>
      </c>
      <c r="AI112">
        <v>51833.7</v>
      </c>
      <c r="AJ112">
        <v>22377.599999999999</v>
      </c>
      <c r="AK112">
        <v>33</v>
      </c>
      <c r="AL112">
        <v>18961</v>
      </c>
      <c r="AM112" t="s">
        <v>1211</v>
      </c>
      <c r="AN112" t="s">
        <v>1212</v>
      </c>
      <c r="AO112">
        <v>5094.05</v>
      </c>
      <c r="AR112" t="s">
        <v>143</v>
      </c>
      <c r="AS112" t="s">
        <v>309</v>
      </c>
      <c r="AT112" t="s">
        <v>869</v>
      </c>
      <c r="AU112" t="s">
        <v>772</v>
      </c>
      <c r="AV112" t="s">
        <v>49</v>
      </c>
      <c r="AW112">
        <v>1</v>
      </c>
      <c r="BB112">
        <v>0.83840000000000003</v>
      </c>
      <c r="BC112" t="s">
        <v>70</v>
      </c>
      <c r="BF112" t="s">
        <v>143</v>
      </c>
      <c r="BG112" t="s">
        <v>309</v>
      </c>
      <c r="BH112" t="s">
        <v>1210</v>
      </c>
      <c r="BI112">
        <v>1286</v>
      </c>
      <c r="BJ112">
        <v>1</v>
      </c>
      <c r="BK112" t="s">
        <v>869</v>
      </c>
      <c r="BL112" t="s">
        <v>755</v>
      </c>
      <c r="BM112">
        <v>0.83840000000000003</v>
      </c>
      <c r="BN112" t="s">
        <v>70</v>
      </c>
      <c r="BO112" t="s">
        <v>760</v>
      </c>
      <c r="BP112">
        <v>5094.05</v>
      </c>
    </row>
    <row r="113" spans="1:68" ht="16.5">
      <c r="A113" s="137" t="str">
        <f t="shared" si="54"/>
        <v>청라교통</v>
      </c>
      <c r="B113" s="138" t="str">
        <f t="shared" si="55"/>
        <v>정원영</v>
      </c>
      <c r="C113" s="139" t="str">
        <f t="shared" si="56"/>
        <v>A</v>
      </c>
      <c r="D113" s="140">
        <f t="shared" si="57"/>
        <v>0.96319999999999995</v>
      </c>
      <c r="E113" s="141">
        <f t="shared" si="58"/>
        <v>7745</v>
      </c>
      <c r="F113" s="142" t="str">
        <f t="shared" si="59"/>
        <v>306</v>
      </c>
      <c r="G113" s="143" t="str">
        <f t="shared" si="60"/>
        <v>72바1306</v>
      </c>
      <c r="H113" s="144">
        <f t="shared" si="61"/>
        <v>1</v>
      </c>
      <c r="I113" s="145">
        <f t="shared" si="62"/>
        <v>4304.2020000000002</v>
      </c>
      <c r="J113" s="146">
        <f t="shared" si="63"/>
        <v>5.0868743456996962E-2</v>
      </c>
      <c r="K113" s="146">
        <f t="shared" si="64"/>
        <v>0.27845447872077833</v>
      </c>
      <c r="L113" s="146">
        <f t="shared" si="65"/>
        <v>0.16147011687648488</v>
      </c>
      <c r="M113" s="147">
        <f t="shared" si="66"/>
        <v>16.3</v>
      </c>
      <c r="N113" s="148">
        <f t="shared" si="67"/>
        <v>0</v>
      </c>
      <c r="O113" s="148">
        <f t="shared" si="68"/>
        <v>4.4375240753105913</v>
      </c>
      <c r="P113" s="247">
        <f t="shared" si="69"/>
        <v>50</v>
      </c>
      <c r="Q113" s="248">
        <f t="shared" si="70"/>
        <v>0</v>
      </c>
      <c r="R113" s="248">
        <f t="shared" si="71"/>
        <v>191</v>
      </c>
      <c r="T113">
        <v>531</v>
      </c>
      <c r="U113">
        <v>7745</v>
      </c>
      <c r="V113" t="s">
        <v>1213</v>
      </c>
      <c r="W113">
        <v>4304.2020000000002</v>
      </c>
      <c r="X113">
        <v>1441.606</v>
      </c>
      <c r="Y113">
        <v>2.9860000000000002</v>
      </c>
      <c r="Z113">
        <v>16.3</v>
      </c>
      <c r="AA113">
        <v>155.36635000000001</v>
      </c>
      <c r="AB113">
        <v>7.9032910000000003</v>
      </c>
      <c r="AC113">
        <v>43.262456</v>
      </c>
      <c r="AD113" s="1">
        <v>695</v>
      </c>
      <c r="AE113">
        <v>0</v>
      </c>
      <c r="AF113">
        <v>191</v>
      </c>
      <c r="AG113">
        <v>92</v>
      </c>
      <c r="AH113">
        <v>27.703565999999999</v>
      </c>
      <c r="AI113">
        <v>35381.199999999997</v>
      </c>
      <c r="AJ113">
        <v>19214.900000000001</v>
      </c>
      <c r="AK113">
        <v>50</v>
      </c>
      <c r="AL113">
        <v>33840</v>
      </c>
      <c r="AM113" t="s">
        <v>1214</v>
      </c>
      <c r="AN113" t="s">
        <v>1215</v>
      </c>
      <c r="AO113">
        <v>4304.2020000000002</v>
      </c>
      <c r="AR113" t="s">
        <v>143</v>
      </c>
      <c r="AS113" t="s">
        <v>307</v>
      </c>
      <c r="AT113" t="s">
        <v>836</v>
      </c>
      <c r="AU113" t="s">
        <v>772</v>
      </c>
      <c r="AV113" t="s">
        <v>49</v>
      </c>
      <c r="AW113">
        <v>1</v>
      </c>
      <c r="BB113">
        <v>0.96319999999999995</v>
      </c>
      <c r="BC113" t="s">
        <v>69</v>
      </c>
      <c r="BF113" t="s">
        <v>143</v>
      </c>
      <c r="BG113" t="s">
        <v>307</v>
      </c>
      <c r="BH113" t="s">
        <v>1213</v>
      </c>
      <c r="BI113">
        <v>7745</v>
      </c>
      <c r="BJ113">
        <v>1</v>
      </c>
      <c r="BK113" t="s">
        <v>836</v>
      </c>
      <c r="BL113" t="s">
        <v>755</v>
      </c>
      <c r="BM113">
        <v>0.96319999999999995</v>
      </c>
      <c r="BN113" t="s">
        <v>69</v>
      </c>
      <c r="BO113" t="s">
        <v>759</v>
      </c>
      <c r="BP113">
        <v>4304.2020000000002</v>
      </c>
    </row>
    <row r="114" spans="1:68" ht="16.5">
      <c r="A114" s="120" t="str">
        <f t="shared" si="54"/>
        <v>청라교통</v>
      </c>
      <c r="B114" s="121" t="str">
        <f t="shared" si="55"/>
        <v>조건희</v>
      </c>
      <c r="C114" s="122" t="str">
        <f t="shared" si="56"/>
        <v>A</v>
      </c>
      <c r="D114" s="123">
        <f t="shared" si="57"/>
        <v>0.95640000000000003</v>
      </c>
      <c r="E114" s="124">
        <f t="shared" si="58"/>
        <v>3878</v>
      </c>
      <c r="F114" s="125" t="str">
        <f t="shared" si="59"/>
        <v>306</v>
      </c>
      <c r="G114" s="126" t="str">
        <f t="shared" si="60"/>
        <v>72바1499</v>
      </c>
      <c r="H114" s="127">
        <f t="shared" si="61"/>
        <v>5</v>
      </c>
      <c r="I114" s="128">
        <f t="shared" si="62"/>
        <v>4306.7280000000001</v>
      </c>
      <c r="J114" s="129">
        <f t="shared" si="63"/>
        <v>6.4293475830377672E-2</v>
      </c>
      <c r="K114" s="129">
        <f t="shared" si="64"/>
        <v>0.19213802343945491</v>
      </c>
      <c r="L114" s="129">
        <f t="shared" si="65"/>
        <v>0.16323296943758694</v>
      </c>
      <c r="M114" s="130">
        <f t="shared" si="66"/>
        <v>15.173</v>
      </c>
      <c r="N114" s="131">
        <f t="shared" si="67"/>
        <v>0</v>
      </c>
      <c r="O114" s="131">
        <f t="shared" si="68"/>
        <v>2.4380457739611137</v>
      </c>
      <c r="P114" s="249">
        <f t="shared" si="69"/>
        <v>6</v>
      </c>
      <c r="Q114" s="250">
        <f t="shared" si="70"/>
        <v>0</v>
      </c>
      <c r="R114" s="250">
        <f t="shared" si="71"/>
        <v>105</v>
      </c>
      <c r="T114">
        <v>531</v>
      </c>
      <c r="U114">
        <v>3878</v>
      </c>
      <c r="V114" t="s">
        <v>1216</v>
      </c>
      <c r="W114">
        <v>4306.7280000000001</v>
      </c>
      <c r="X114">
        <v>1466.5319999999999</v>
      </c>
      <c r="Y114">
        <v>2.9369999999999998</v>
      </c>
      <c r="Z114">
        <v>15.173</v>
      </c>
      <c r="AA114">
        <v>138.681894</v>
      </c>
      <c r="AB114">
        <v>8.9163409999999992</v>
      </c>
      <c r="AC114">
        <v>26.646065</v>
      </c>
      <c r="AD114" s="1">
        <v>703</v>
      </c>
      <c r="AE114">
        <v>0</v>
      </c>
      <c r="AF114">
        <v>105</v>
      </c>
      <c r="AG114">
        <v>92</v>
      </c>
      <c r="AH114">
        <v>31.054724</v>
      </c>
      <c r="AI114">
        <v>26331.9</v>
      </c>
      <c r="AJ114">
        <v>14299.8</v>
      </c>
      <c r="AK114">
        <v>6</v>
      </c>
      <c r="AL114">
        <v>7184</v>
      </c>
      <c r="AM114" t="s">
        <v>1217</v>
      </c>
      <c r="AN114" t="s">
        <v>1218</v>
      </c>
      <c r="AO114">
        <v>2873.9839999999999</v>
      </c>
      <c r="AR114" t="s">
        <v>143</v>
      </c>
      <c r="AS114" t="s">
        <v>307</v>
      </c>
      <c r="AT114" t="s">
        <v>843</v>
      </c>
      <c r="AU114" t="s">
        <v>772</v>
      </c>
      <c r="AV114" t="s">
        <v>49</v>
      </c>
      <c r="AW114">
        <v>5</v>
      </c>
      <c r="BB114">
        <v>0.95640000000000003</v>
      </c>
      <c r="BC114" t="s">
        <v>69</v>
      </c>
      <c r="BF114" t="s">
        <v>143</v>
      </c>
      <c r="BG114" t="s">
        <v>307</v>
      </c>
      <c r="BH114" t="s">
        <v>1216</v>
      </c>
      <c r="BI114">
        <v>3878</v>
      </c>
      <c r="BJ114">
        <v>5</v>
      </c>
      <c r="BK114" t="s">
        <v>843</v>
      </c>
      <c r="BL114" t="s">
        <v>883</v>
      </c>
      <c r="BM114">
        <v>0.95640000000000003</v>
      </c>
      <c r="BN114" t="s">
        <v>69</v>
      </c>
      <c r="BO114" t="s">
        <v>759</v>
      </c>
      <c r="BP114">
        <v>4306.7280000000001</v>
      </c>
    </row>
    <row r="115" spans="1:68" ht="16.5">
      <c r="A115" s="137" t="str">
        <f t="shared" si="54"/>
        <v>청라교통</v>
      </c>
      <c r="B115" s="138" t="str">
        <f t="shared" si="55"/>
        <v>조점룡</v>
      </c>
      <c r="C115" s="139" t="str">
        <f t="shared" si="56"/>
        <v>A</v>
      </c>
      <c r="D115" s="140">
        <f t="shared" si="57"/>
        <v>0.96930000000000005</v>
      </c>
      <c r="E115" s="141">
        <f t="shared" si="58"/>
        <v>6395</v>
      </c>
      <c r="F115" s="142" t="str">
        <f t="shared" si="59"/>
        <v>306</v>
      </c>
      <c r="G115" s="143" t="str">
        <f t="shared" si="60"/>
        <v>70바6049</v>
      </c>
      <c r="H115" s="144">
        <f t="shared" si="61"/>
        <v>10</v>
      </c>
      <c r="I115" s="145">
        <f t="shared" si="62"/>
        <v>4237.0140000000001</v>
      </c>
      <c r="J115" s="146">
        <f t="shared" si="63"/>
        <v>9.3648771123479774E-2</v>
      </c>
      <c r="K115" s="146">
        <f t="shared" si="64"/>
        <v>0.2368405747255177</v>
      </c>
      <c r="L115" s="146">
        <f t="shared" si="65"/>
        <v>0.11706357354495406</v>
      </c>
      <c r="M115" s="147">
        <f t="shared" si="66"/>
        <v>15.77</v>
      </c>
      <c r="N115" s="148">
        <f t="shared" si="67"/>
        <v>0</v>
      </c>
      <c r="O115" s="148">
        <f t="shared" si="68"/>
        <v>7.5052855619547163</v>
      </c>
      <c r="P115" s="247">
        <f t="shared" si="69"/>
        <v>19</v>
      </c>
      <c r="Q115" s="248">
        <f t="shared" si="70"/>
        <v>0</v>
      </c>
      <c r="R115" s="248">
        <f t="shared" si="71"/>
        <v>318</v>
      </c>
      <c r="T115">
        <v>531</v>
      </c>
      <c r="U115">
        <v>6395</v>
      </c>
      <c r="V115" t="s">
        <v>1219</v>
      </c>
      <c r="W115">
        <v>4237.0140000000001</v>
      </c>
      <c r="X115">
        <v>1373.883</v>
      </c>
      <c r="Y115">
        <v>3.0840000000000001</v>
      </c>
      <c r="Z115">
        <v>15.77</v>
      </c>
      <c r="AA115">
        <v>152.887452</v>
      </c>
      <c r="AB115">
        <v>14.317722</v>
      </c>
      <c r="AC115">
        <v>36.209952000000001</v>
      </c>
      <c r="AD115" s="1">
        <v>496</v>
      </c>
      <c r="AE115">
        <v>0</v>
      </c>
      <c r="AF115">
        <v>318</v>
      </c>
      <c r="AG115">
        <v>91</v>
      </c>
      <c r="AH115">
        <v>27.713287999999999</v>
      </c>
      <c r="AI115">
        <v>22216.7</v>
      </c>
      <c r="AJ115">
        <v>10179.6</v>
      </c>
      <c r="AK115">
        <v>19</v>
      </c>
      <c r="AL115">
        <v>17921</v>
      </c>
      <c r="AM115" t="s">
        <v>1220</v>
      </c>
      <c r="AN115" t="s">
        <v>1221</v>
      </c>
      <c r="AO115">
        <v>982.46900000000005</v>
      </c>
      <c r="AR115" t="s">
        <v>143</v>
      </c>
      <c r="AS115" t="s">
        <v>307</v>
      </c>
      <c r="AT115" t="s">
        <v>818</v>
      </c>
      <c r="AU115" t="s">
        <v>772</v>
      </c>
      <c r="AV115" t="s">
        <v>49</v>
      </c>
      <c r="AW115">
        <v>10</v>
      </c>
      <c r="BB115">
        <v>0.96930000000000005</v>
      </c>
      <c r="BC115" t="s">
        <v>69</v>
      </c>
      <c r="BF115" t="s">
        <v>143</v>
      </c>
      <c r="BG115" t="s">
        <v>307</v>
      </c>
      <c r="BH115" t="s">
        <v>1219</v>
      </c>
      <c r="BI115">
        <v>6395</v>
      </c>
      <c r="BJ115">
        <v>10</v>
      </c>
      <c r="BK115" t="s">
        <v>818</v>
      </c>
      <c r="BL115" t="s">
        <v>841</v>
      </c>
      <c r="BM115">
        <v>0.96930000000000005</v>
      </c>
      <c r="BN115" t="s">
        <v>69</v>
      </c>
      <c r="BO115" t="s">
        <v>759</v>
      </c>
      <c r="BP115">
        <v>4237.0140000000001</v>
      </c>
    </row>
    <row r="116" spans="1:68" ht="16.5">
      <c r="A116" s="120" t="str">
        <f t="shared" si="54"/>
        <v>청라교통</v>
      </c>
      <c r="B116" s="121" t="str">
        <f t="shared" si="55"/>
        <v>조중희</v>
      </c>
      <c r="C116" s="122" t="str">
        <f t="shared" si="56"/>
        <v>B</v>
      </c>
      <c r="D116" s="123">
        <f t="shared" si="57"/>
        <v>0.91710000000000003</v>
      </c>
      <c r="E116" s="124">
        <f t="shared" si="58"/>
        <v>8166</v>
      </c>
      <c r="F116" s="125" t="str">
        <f t="shared" si="59"/>
        <v>306</v>
      </c>
      <c r="G116" s="126" t="str">
        <f t="shared" si="60"/>
        <v>70바6085</v>
      </c>
      <c r="H116" s="127">
        <f t="shared" si="61"/>
        <v>2</v>
      </c>
      <c r="I116" s="128">
        <f t="shared" si="62"/>
        <v>4563.241</v>
      </c>
      <c r="J116" s="129">
        <f t="shared" si="63"/>
        <v>5.8338391581121161E-2</v>
      </c>
      <c r="K116" s="129">
        <f t="shared" si="64"/>
        <v>0.28051963311333572</v>
      </c>
      <c r="L116" s="129">
        <f t="shared" si="65"/>
        <v>0.12381550744306513</v>
      </c>
      <c r="M116" s="130">
        <f t="shared" si="66"/>
        <v>18.777999999999999</v>
      </c>
      <c r="N116" s="131">
        <f t="shared" si="67"/>
        <v>0</v>
      </c>
      <c r="O116" s="131">
        <f t="shared" si="68"/>
        <v>29.211694056921385</v>
      </c>
      <c r="P116" s="249">
        <f t="shared" si="69"/>
        <v>49</v>
      </c>
      <c r="Q116" s="250">
        <f t="shared" si="70"/>
        <v>0</v>
      </c>
      <c r="R116" s="250">
        <f t="shared" si="71"/>
        <v>1333</v>
      </c>
      <c r="T116">
        <v>531</v>
      </c>
      <c r="U116">
        <v>8166</v>
      </c>
      <c r="V116" t="s">
        <v>1222</v>
      </c>
      <c r="W116">
        <v>4563.241</v>
      </c>
      <c r="X116">
        <v>1564.5820000000001</v>
      </c>
      <c r="Y116">
        <v>2.9169999999999998</v>
      </c>
      <c r="Z116">
        <v>18.777999999999999</v>
      </c>
      <c r="AA116">
        <v>159.35689600000001</v>
      </c>
      <c r="AB116">
        <v>9.2966250000000006</v>
      </c>
      <c r="AC116">
        <v>44.702737999999997</v>
      </c>
      <c r="AD116" s="1">
        <v>565</v>
      </c>
      <c r="AE116">
        <v>0</v>
      </c>
      <c r="AF116">
        <v>1333</v>
      </c>
      <c r="AG116">
        <v>93</v>
      </c>
      <c r="AH116">
        <v>28.635352999999999</v>
      </c>
      <c r="AI116">
        <v>39300.1</v>
      </c>
      <c r="AJ116">
        <v>12502.3</v>
      </c>
      <c r="AK116">
        <v>49</v>
      </c>
      <c r="AL116">
        <v>22096</v>
      </c>
      <c r="AM116" t="s">
        <v>1223</v>
      </c>
      <c r="AN116" t="s">
        <v>1224</v>
      </c>
      <c r="AO116">
        <v>4316.2430000000004</v>
      </c>
      <c r="AR116" t="s">
        <v>143</v>
      </c>
      <c r="AS116" t="s">
        <v>307</v>
      </c>
      <c r="AT116" t="s">
        <v>824</v>
      </c>
      <c r="AU116" t="s">
        <v>772</v>
      </c>
      <c r="AV116" t="s">
        <v>49</v>
      </c>
      <c r="AW116">
        <v>2</v>
      </c>
      <c r="BB116">
        <v>0.91710000000000003</v>
      </c>
      <c r="BC116" t="s">
        <v>71</v>
      </c>
      <c r="BF116" t="s">
        <v>143</v>
      </c>
      <c r="BG116" t="s">
        <v>307</v>
      </c>
      <c r="BH116" t="s">
        <v>1222</v>
      </c>
      <c r="BI116">
        <v>8166</v>
      </c>
      <c r="BJ116">
        <v>2</v>
      </c>
      <c r="BK116" t="s">
        <v>824</v>
      </c>
      <c r="BL116" t="s">
        <v>885</v>
      </c>
      <c r="BM116">
        <v>0.91710000000000003</v>
      </c>
      <c r="BN116" t="s">
        <v>71</v>
      </c>
      <c r="BO116" t="s">
        <v>756</v>
      </c>
      <c r="BP116">
        <v>4563.241</v>
      </c>
    </row>
    <row r="117" spans="1:68" ht="16.5">
      <c r="A117" s="137" t="str">
        <f t="shared" si="54"/>
        <v>청라교통</v>
      </c>
      <c r="B117" s="138" t="str">
        <f t="shared" si="55"/>
        <v>주재구</v>
      </c>
      <c r="C117" s="139" t="str">
        <f t="shared" si="56"/>
        <v>S</v>
      </c>
      <c r="D117" s="140">
        <f t="shared" si="57"/>
        <v>1.0196000000000001</v>
      </c>
      <c r="E117" s="141">
        <f t="shared" si="58"/>
        <v>1915</v>
      </c>
      <c r="F117" s="142" t="str">
        <f t="shared" si="59"/>
        <v>112</v>
      </c>
      <c r="G117" s="143" t="str">
        <f t="shared" si="60"/>
        <v>72바1572</v>
      </c>
      <c r="H117" s="144">
        <f t="shared" si="61"/>
        <v>3</v>
      </c>
      <c r="I117" s="145">
        <f t="shared" si="62"/>
        <v>2461.5729999999999</v>
      </c>
      <c r="J117" s="146">
        <f t="shared" si="63"/>
        <v>3.7267204470923063E-2</v>
      </c>
      <c r="K117" s="146">
        <f t="shared" si="64"/>
        <v>0.38244893805373864</v>
      </c>
      <c r="L117" s="146">
        <f t="shared" si="65"/>
        <v>0.21774694473818165</v>
      </c>
      <c r="M117" s="147">
        <f t="shared" si="66"/>
        <v>13.682</v>
      </c>
      <c r="N117" s="148">
        <f t="shared" si="67"/>
        <v>0.28437100991926706</v>
      </c>
      <c r="O117" s="148">
        <f t="shared" si="68"/>
        <v>24.659029002999304</v>
      </c>
      <c r="P117" s="247">
        <f t="shared" si="69"/>
        <v>32</v>
      </c>
      <c r="Q117" s="248">
        <f t="shared" si="70"/>
        <v>7</v>
      </c>
      <c r="R117" s="248">
        <f t="shared" si="71"/>
        <v>607</v>
      </c>
      <c r="T117">
        <v>531</v>
      </c>
      <c r="U117">
        <v>1915</v>
      </c>
      <c r="V117" t="s">
        <v>1225</v>
      </c>
      <c r="W117">
        <v>2461.5729999999999</v>
      </c>
      <c r="X117">
        <v>1196.096</v>
      </c>
      <c r="Y117">
        <v>2.0579999999999998</v>
      </c>
      <c r="Z117">
        <v>13.682</v>
      </c>
      <c r="AA117">
        <v>166.41717800000001</v>
      </c>
      <c r="AB117">
        <v>6.2019029999999997</v>
      </c>
      <c r="AC117">
        <v>63.646073000000001</v>
      </c>
      <c r="AD117" s="1">
        <v>536</v>
      </c>
      <c r="AE117">
        <v>7</v>
      </c>
      <c r="AF117">
        <v>607</v>
      </c>
      <c r="AG117">
        <v>79</v>
      </c>
      <c r="AH117">
        <v>14.791579</v>
      </c>
      <c r="AI117">
        <v>1400.4</v>
      </c>
      <c r="AJ117">
        <v>0</v>
      </c>
      <c r="AK117">
        <v>32</v>
      </c>
      <c r="AL117">
        <v>23975</v>
      </c>
      <c r="AM117" t="s">
        <v>1226</v>
      </c>
      <c r="AN117" t="s">
        <v>1227</v>
      </c>
      <c r="AO117">
        <v>2227.9059999999999</v>
      </c>
      <c r="AR117" t="s">
        <v>143</v>
      </c>
      <c r="AS117" t="s">
        <v>306</v>
      </c>
      <c r="AT117" t="s">
        <v>805</v>
      </c>
      <c r="AU117" t="s">
        <v>772</v>
      </c>
      <c r="AV117" t="s">
        <v>49</v>
      </c>
      <c r="AW117">
        <v>3</v>
      </c>
      <c r="BB117">
        <v>1.0196000000000001</v>
      </c>
      <c r="BC117" t="s">
        <v>74</v>
      </c>
      <c r="BF117" t="s">
        <v>143</v>
      </c>
      <c r="BG117" t="s">
        <v>306</v>
      </c>
      <c r="BH117" t="s">
        <v>1225</v>
      </c>
      <c r="BI117">
        <v>1915</v>
      </c>
      <c r="BJ117">
        <v>3</v>
      </c>
      <c r="BK117" t="s">
        <v>805</v>
      </c>
      <c r="BL117" t="s">
        <v>879</v>
      </c>
      <c r="BM117">
        <v>1.0196000000000001</v>
      </c>
      <c r="BN117" t="s">
        <v>74</v>
      </c>
      <c r="BO117" t="s">
        <v>757</v>
      </c>
      <c r="BP117">
        <v>2461.5729999999999</v>
      </c>
    </row>
    <row r="118" spans="1:68" ht="16.5">
      <c r="A118" s="120" t="str">
        <f t="shared" si="54"/>
        <v>청라교통</v>
      </c>
      <c r="B118" s="121" t="str">
        <f t="shared" si="55"/>
        <v>최윤호</v>
      </c>
      <c r="C118" s="122" t="str">
        <f t="shared" si="56"/>
        <v>S</v>
      </c>
      <c r="D118" s="123">
        <f t="shared" si="57"/>
        <v>1.0071000000000001</v>
      </c>
      <c r="E118" s="124">
        <f t="shared" si="58"/>
        <v>5331</v>
      </c>
      <c r="F118" s="125" t="str">
        <f t="shared" si="59"/>
        <v>306</v>
      </c>
      <c r="G118" s="126" t="str">
        <f t="shared" si="60"/>
        <v>70바6090</v>
      </c>
      <c r="H118" s="127">
        <f t="shared" si="61"/>
        <v>11</v>
      </c>
      <c r="I118" s="128">
        <f t="shared" si="62"/>
        <v>4285.32</v>
      </c>
      <c r="J118" s="129">
        <f t="shared" si="63"/>
        <v>3.2364891012254489E-2</v>
      </c>
      <c r="K118" s="129">
        <f t="shared" si="64"/>
        <v>0.19369494257267386</v>
      </c>
      <c r="L118" s="129">
        <f t="shared" si="65"/>
        <v>9.8942436037448789E-2</v>
      </c>
      <c r="M118" s="130">
        <f t="shared" si="66"/>
        <v>14.295999999999999</v>
      </c>
      <c r="N118" s="131">
        <f t="shared" si="67"/>
        <v>2.3335480197511506E-2</v>
      </c>
      <c r="O118" s="131">
        <f t="shared" si="68"/>
        <v>3.5936639504167718</v>
      </c>
      <c r="P118" s="249">
        <f t="shared" si="69"/>
        <v>0</v>
      </c>
      <c r="Q118" s="250">
        <f t="shared" si="70"/>
        <v>1</v>
      </c>
      <c r="R118" s="250">
        <f t="shared" si="71"/>
        <v>154</v>
      </c>
      <c r="T118">
        <v>531</v>
      </c>
      <c r="U118">
        <v>5331</v>
      </c>
      <c r="V118" t="s">
        <v>1228</v>
      </c>
      <c r="W118">
        <v>4285.32</v>
      </c>
      <c r="X118">
        <v>1336.5309999999999</v>
      </c>
      <c r="Y118">
        <v>3.206</v>
      </c>
      <c r="Z118">
        <v>14.295999999999999</v>
      </c>
      <c r="AA118">
        <v>136.04272599999999</v>
      </c>
      <c r="AB118">
        <v>4.4030079999999998</v>
      </c>
      <c r="AC118">
        <v>26.350788000000001</v>
      </c>
      <c r="AD118" s="1">
        <v>424</v>
      </c>
      <c r="AE118">
        <v>1</v>
      </c>
      <c r="AF118">
        <v>154</v>
      </c>
      <c r="AG118">
        <v>90</v>
      </c>
      <c r="AH118">
        <v>31.499808999999999</v>
      </c>
      <c r="AI118">
        <v>19487.7</v>
      </c>
      <c r="AJ118">
        <v>4749.8</v>
      </c>
      <c r="AK118">
        <v>0</v>
      </c>
      <c r="AL118">
        <v>0</v>
      </c>
      <c r="AM118" t="s">
        <v>1229</v>
      </c>
      <c r="AN118" t="s">
        <v>1230</v>
      </c>
      <c r="AO118">
        <v>611.51099999999997</v>
      </c>
      <c r="AR118" t="s">
        <v>143</v>
      </c>
      <c r="AS118" t="s">
        <v>307</v>
      </c>
      <c r="AT118" t="s">
        <v>832</v>
      </c>
      <c r="AU118" t="s">
        <v>772</v>
      </c>
      <c r="AV118" t="s">
        <v>49</v>
      </c>
      <c r="AW118">
        <v>11</v>
      </c>
      <c r="BB118">
        <v>1.0071000000000001</v>
      </c>
      <c r="BC118" t="s">
        <v>74</v>
      </c>
      <c r="BF118" t="s">
        <v>143</v>
      </c>
      <c r="BG118" t="s">
        <v>307</v>
      </c>
      <c r="BH118" t="s">
        <v>1228</v>
      </c>
      <c r="BI118">
        <v>5331</v>
      </c>
      <c r="BJ118">
        <v>11</v>
      </c>
      <c r="BK118" t="s">
        <v>832</v>
      </c>
      <c r="BL118" t="s">
        <v>843</v>
      </c>
      <c r="BM118">
        <v>1.0071000000000001</v>
      </c>
      <c r="BN118" t="s">
        <v>74</v>
      </c>
      <c r="BO118" t="s">
        <v>757</v>
      </c>
      <c r="BP118">
        <v>4285.32</v>
      </c>
    </row>
    <row r="119" spans="1:68" ht="16.5">
      <c r="A119" s="137" t="str">
        <f t="shared" si="54"/>
        <v>청라교통</v>
      </c>
      <c r="B119" s="138" t="str">
        <f t="shared" si="55"/>
        <v>최은식</v>
      </c>
      <c r="C119" s="139" t="str">
        <f t="shared" si="56"/>
        <v>B</v>
      </c>
      <c r="D119" s="140">
        <f t="shared" si="57"/>
        <v>0.94899999999999995</v>
      </c>
      <c r="E119" s="141">
        <f t="shared" si="58"/>
        <v>5975</v>
      </c>
      <c r="F119" s="142" t="str">
        <f t="shared" si="59"/>
        <v>112</v>
      </c>
      <c r="G119" s="143" t="str">
        <f t="shared" si="60"/>
        <v>70바6064</v>
      </c>
      <c r="H119" s="144">
        <f t="shared" si="61"/>
        <v>2</v>
      </c>
      <c r="I119" s="145">
        <f t="shared" si="62"/>
        <v>2431.5349999999999</v>
      </c>
      <c r="J119" s="146">
        <f t="shared" si="63"/>
        <v>7.8180563785390719E-2</v>
      </c>
      <c r="K119" s="146">
        <f t="shared" si="64"/>
        <v>0.3869189261107312</v>
      </c>
      <c r="L119" s="146">
        <f t="shared" si="65"/>
        <v>0.1608037721028075</v>
      </c>
      <c r="M119" s="147">
        <f t="shared" si="66"/>
        <v>14.76</v>
      </c>
      <c r="N119" s="148">
        <f t="shared" si="67"/>
        <v>8.2252568850540914E-2</v>
      </c>
      <c r="O119" s="148">
        <f t="shared" si="68"/>
        <v>2.7554610564931208</v>
      </c>
      <c r="P119" s="247">
        <f t="shared" si="69"/>
        <v>42</v>
      </c>
      <c r="Q119" s="248">
        <f t="shared" si="70"/>
        <v>2</v>
      </c>
      <c r="R119" s="248">
        <f t="shared" si="71"/>
        <v>67</v>
      </c>
      <c r="T119">
        <v>531</v>
      </c>
      <c r="U119">
        <v>5975</v>
      </c>
      <c r="V119" t="s">
        <v>1231</v>
      </c>
      <c r="W119">
        <v>2431.5349999999999</v>
      </c>
      <c r="X119">
        <v>1341.529</v>
      </c>
      <c r="Y119">
        <v>1.8129999999999999</v>
      </c>
      <c r="Z119">
        <v>14.76</v>
      </c>
      <c r="AA119">
        <v>180.21995899999999</v>
      </c>
      <c r="AB119">
        <v>14.089698</v>
      </c>
      <c r="AC119">
        <v>69.730513000000002</v>
      </c>
      <c r="AD119" s="1">
        <v>391</v>
      </c>
      <c r="AE119">
        <v>2</v>
      </c>
      <c r="AF119">
        <v>67</v>
      </c>
      <c r="AG119">
        <v>78</v>
      </c>
      <c r="AH119">
        <v>13.492039999999999</v>
      </c>
      <c r="AI119">
        <v>240.9</v>
      </c>
      <c r="AJ119">
        <v>0</v>
      </c>
      <c r="AK119">
        <v>42</v>
      </c>
      <c r="AL119">
        <v>42478</v>
      </c>
      <c r="AM119" t="s">
        <v>1232</v>
      </c>
      <c r="AN119" t="s">
        <v>1233</v>
      </c>
      <c r="AO119">
        <v>2306.6129999999998</v>
      </c>
      <c r="AR119" t="s">
        <v>143</v>
      </c>
      <c r="AS119" t="s">
        <v>306</v>
      </c>
      <c r="AT119" t="s">
        <v>797</v>
      </c>
      <c r="AU119" t="s">
        <v>772</v>
      </c>
      <c r="AV119" t="s">
        <v>49</v>
      </c>
      <c r="AW119">
        <v>2</v>
      </c>
      <c r="BB119">
        <v>0.94899999999999995</v>
      </c>
      <c r="BC119" t="s">
        <v>71</v>
      </c>
      <c r="BF119" t="s">
        <v>143</v>
      </c>
      <c r="BG119" t="s">
        <v>306</v>
      </c>
      <c r="BH119" t="s">
        <v>1231</v>
      </c>
      <c r="BI119">
        <v>5975</v>
      </c>
      <c r="BJ119">
        <v>2</v>
      </c>
      <c r="BK119" t="s">
        <v>797</v>
      </c>
      <c r="BL119" t="s">
        <v>787</v>
      </c>
      <c r="BM119">
        <v>0.94899999999999995</v>
      </c>
      <c r="BN119" t="s">
        <v>71</v>
      </c>
      <c r="BO119" t="s">
        <v>756</v>
      </c>
      <c r="BP119">
        <v>2431.5349999999999</v>
      </c>
    </row>
    <row r="120" spans="1:68" ht="16.5">
      <c r="A120" s="120" t="str">
        <f t="shared" si="54"/>
        <v>청라교통</v>
      </c>
      <c r="B120" s="121" t="str">
        <f t="shared" si="55"/>
        <v>최일권</v>
      </c>
      <c r="C120" s="122" t="str">
        <f t="shared" si="56"/>
        <v>S</v>
      </c>
      <c r="D120" s="123">
        <f t="shared" si="57"/>
        <v>1.0446</v>
      </c>
      <c r="E120" s="124">
        <f t="shared" si="58"/>
        <v>5773</v>
      </c>
      <c r="F120" s="125" t="str">
        <f t="shared" si="59"/>
        <v>307</v>
      </c>
      <c r="G120" s="126" t="str">
        <f t="shared" si="60"/>
        <v>70바5968</v>
      </c>
      <c r="H120" s="127">
        <f t="shared" si="61"/>
        <v>1</v>
      </c>
      <c r="I120" s="128">
        <f t="shared" si="62"/>
        <v>3662.107</v>
      </c>
      <c r="J120" s="129">
        <f t="shared" si="63"/>
        <v>3.1202310190240196E-2</v>
      </c>
      <c r="K120" s="129">
        <f t="shared" si="64"/>
        <v>0.26208240640672881</v>
      </c>
      <c r="L120" s="129">
        <f t="shared" si="65"/>
        <v>0.13707955556732776</v>
      </c>
      <c r="M120" s="130">
        <f t="shared" si="66"/>
        <v>14.895</v>
      </c>
      <c r="N120" s="131">
        <f t="shared" si="67"/>
        <v>0</v>
      </c>
      <c r="O120" s="131">
        <f t="shared" si="68"/>
        <v>16.93014431309626</v>
      </c>
      <c r="P120" s="249">
        <f t="shared" si="69"/>
        <v>10</v>
      </c>
      <c r="Q120" s="250">
        <f t="shared" si="70"/>
        <v>0</v>
      </c>
      <c r="R120" s="250">
        <f t="shared" si="71"/>
        <v>620</v>
      </c>
      <c r="T120">
        <v>531</v>
      </c>
      <c r="U120">
        <v>5773</v>
      </c>
      <c r="V120" t="s">
        <v>1234</v>
      </c>
      <c r="W120">
        <v>3662.107</v>
      </c>
      <c r="X120">
        <v>1251.932</v>
      </c>
      <c r="Y120">
        <v>2.9249999999999998</v>
      </c>
      <c r="Z120">
        <v>14.895</v>
      </c>
      <c r="AA120">
        <v>138.84189900000001</v>
      </c>
      <c r="AB120">
        <v>4.3321880000000004</v>
      </c>
      <c r="AC120">
        <v>36.388019</v>
      </c>
      <c r="AD120" s="1">
        <v>502</v>
      </c>
      <c r="AE120">
        <v>0</v>
      </c>
      <c r="AF120">
        <v>620</v>
      </c>
      <c r="AG120">
        <v>91</v>
      </c>
      <c r="AH120">
        <v>26.376093999999998</v>
      </c>
      <c r="AI120">
        <v>23463.7</v>
      </c>
      <c r="AJ120">
        <v>3654.9</v>
      </c>
      <c r="AK120">
        <v>10</v>
      </c>
      <c r="AL120">
        <v>8392</v>
      </c>
      <c r="AM120" t="s">
        <v>1235</v>
      </c>
      <c r="AN120" t="s">
        <v>1236</v>
      </c>
      <c r="AO120">
        <v>3662.107</v>
      </c>
      <c r="AR120" t="s">
        <v>143</v>
      </c>
      <c r="AS120" t="s">
        <v>308</v>
      </c>
      <c r="AT120" t="s">
        <v>845</v>
      </c>
      <c r="AU120" t="s">
        <v>772</v>
      </c>
      <c r="AV120" t="s">
        <v>49</v>
      </c>
      <c r="AW120">
        <v>1</v>
      </c>
      <c r="BB120">
        <v>1.0446</v>
      </c>
      <c r="BC120" t="s">
        <v>74</v>
      </c>
      <c r="BF120" t="s">
        <v>143</v>
      </c>
      <c r="BG120" t="s">
        <v>308</v>
      </c>
      <c r="BH120" t="s">
        <v>1234</v>
      </c>
      <c r="BI120">
        <v>5773</v>
      </c>
      <c r="BJ120">
        <v>1</v>
      </c>
      <c r="BK120" t="s">
        <v>845</v>
      </c>
      <c r="BL120" t="s">
        <v>755</v>
      </c>
      <c r="BM120">
        <v>1.0446</v>
      </c>
      <c r="BN120" t="s">
        <v>74</v>
      </c>
      <c r="BO120" t="s">
        <v>757</v>
      </c>
      <c r="BP120">
        <v>3662.107</v>
      </c>
    </row>
    <row r="121" spans="1:68" ht="16.5">
      <c r="A121" s="137" t="str">
        <f t="shared" si="54"/>
        <v>청라교통</v>
      </c>
      <c r="B121" s="138" t="str">
        <f t="shared" si="55"/>
        <v>최준이</v>
      </c>
      <c r="C121" s="139" t="str">
        <f t="shared" si="56"/>
        <v>A</v>
      </c>
      <c r="D121" s="140">
        <f t="shared" si="57"/>
        <v>0.96419999999999995</v>
      </c>
      <c r="E121" s="141">
        <f t="shared" si="58"/>
        <v>8249</v>
      </c>
      <c r="F121" s="142" t="str">
        <f t="shared" si="59"/>
        <v>112</v>
      </c>
      <c r="G121" s="143" t="str">
        <f t="shared" si="60"/>
        <v>70바6056</v>
      </c>
      <c r="H121" s="144">
        <f t="shared" si="61"/>
        <v>2</v>
      </c>
      <c r="I121" s="145">
        <f t="shared" si="62"/>
        <v>2234.8919999999998</v>
      </c>
      <c r="J121" s="146">
        <f t="shared" si="63"/>
        <v>7.9313846321777237E-2</v>
      </c>
      <c r="K121" s="146">
        <f t="shared" si="64"/>
        <v>0.36309354577668101</v>
      </c>
      <c r="L121" s="146">
        <f t="shared" si="65"/>
        <v>0.13020763419440404</v>
      </c>
      <c r="M121" s="147">
        <f t="shared" si="66"/>
        <v>11.532999999999999</v>
      </c>
      <c r="N121" s="148">
        <f t="shared" si="67"/>
        <v>0.17897956590296088</v>
      </c>
      <c r="O121" s="148">
        <f t="shared" si="68"/>
        <v>17.495252567014425</v>
      </c>
      <c r="P121" s="247">
        <f t="shared" si="69"/>
        <v>16</v>
      </c>
      <c r="Q121" s="248">
        <f t="shared" si="70"/>
        <v>4</v>
      </c>
      <c r="R121" s="248">
        <f t="shared" si="71"/>
        <v>391</v>
      </c>
      <c r="T121">
        <v>531</v>
      </c>
      <c r="U121">
        <v>8249</v>
      </c>
      <c r="V121" t="s">
        <v>1237</v>
      </c>
      <c r="W121">
        <v>2234.8919999999998</v>
      </c>
      <c r="X121">
        <v>1103.03</v>
      </c>
      <c r="Y121">
        <v>2.0259999999999998</v>
      </c>
      <c r="Z121">
        <v>11.532999999999999</v>
      </c>
      <c r="AA121">
        <v>149.01717099999999</v>
      </c>
      <c r="AB121">
        <v>11.819125</v>
      </c>
      <c r="AC121">
        <v>54.107173000000003</v>
      </c>
      <c r="AD121" s="1">
        <v>291</v>
      </c>
      <c r="AE121">
        <v>4</v>
      </c>
      <c r="AF121">
        <v>391</v>
      </c>
      <c r="AG121">
        <v>80</v>
      </c>
      <c r="AH121">
        <v>14.997546</v>
      </c>
      <c r="AI121">
        <v>273.89999999999998</v>
      </c>
      <c r="AJ121">
        <v>0</v>
      </c>
      <c r="AK121">
        <v>16</v>
      </c>
      <c r="AL121">
        <v>11643</v>
      </c>
      <c r="AM121" t="s">
        <v>1238</v>
      </c>
      <c r="AN121" t="s">
        <v>1239</v>
      </c>
      <c r="AO121">
        <v>2057.6109999999999</v>
      </c>
      <c r="AR121" t="s">
        <v>143</v>
      </c>
      <c r="AS121" t="s">
        <v>306</v>
      </c>
      <c r="AT121" t="s">
        <v>791</v>
      </c>
      <c r="AU121" t="s">
        <v>772</v>
      </c>
      <c r="AV121" t="s">
        <v>49</v>
      </c>
      <c r="AW121">
        <v>2</v>
      </c>
      <c r="BB121">
        <v>0.96419999999999995</v>
      </c>
      <c r="BC121" t="s">
        <v>69</v>
      </c>
      <c r="BF121" t="s">
        <v>143</v>
      </c>
      <c r="BG121" t="s">
        <v>306</v>
      </c>
      <c r="BH121" t="s">
        <v>1237</v>
      </c>
      <c r="BI121">
        <v>8249</v>
      </c>
      <c r="BJ121">
        <v>2</v>
      </c>
      <c r="BK121" t="s">
        <v>791</v>
      </c>
      <c r="BL121" t="s">
        <v>879</v>
      </c>
      <c r="BM121">
        <v>0.96419999999999995</v>
      </c>
      <c r="BN121" t="s">
        <v>69</v>
      </c>
      <c r="BO121" t="s">
        <v>759</v>
      </c>
      <c r="BP121">
        <v>2234.8919999999998</v>
      </c>
    </row>
    <row r="122" spans="1:68" ht="16.5">
      <c r="A122" s="120" t="str">
        <f t="shared" si="54"/>
        <v>청라교통</v>
      </c>
      <c r="B122" s="121" t="str">
        <f t="shared" si="55"/>
        <v>추성배</v>
      </c>
      <c r="C122" s="122" t="str">
        <f t="shared" si="56"/>
        <v>S</v>
      </c>
      <c r="D122" s="123">
        <f t="shared" si="57"/>
        <v>1.0913999999999999</v>
      </c>
      <c r="E122" s="124">
        <f t="shared" si="58"/>
        <v>1353</v>
      </c>
      <c r="F122" s="125" t="str">
        <f t="shared" si="59"/>
        <v>112</v>
      </c>
      <c r="G122" s="126" t="str">
        <f t="shared" si="60"/>
        <v>72바1611</v>
      </c>
      <c r="H122" s="127">
        <f t="shared" si="61"/>
        <v>1</v>
      </c>
      <c r="I122" s="128">
        <f t="shared" si="62"/>
        <v>2369.56</v>
      </c>
      <c r="J122" s="129">
        <f t="shared" si="63"/>
        <v>1.9913307864991056E-2</v>
      </c>
      <c r="K122" s="129">
        <f t="shared" si="64"/>
        <v>0.37823409234390909</v>
      </c>
      <c r="L122" s="129">
        <f t="shared" si="65"/>
        <v>0.14517463157717045</v>
      </c>
      <c r="M122" s="130">
        <f t="shared" si="66"/>
        <v>8.8130000000000006</v>
      </c>
      <c r="N122" s="131">
        <f t="shared" si="67"/>
        <v>0</v>
      </c>
      <c r="O122" s="131">
        <f t="shared" si="68"/>
        <v>4.4734043451104846</v>
      </c>
      <c r="P122" s="249">
        <f t="shared" si="69"/>
        <v>56</v>
      </c>
      <c r="Q122" s="250">
        <f t="shared" si="70"/>
        <v>0</v>
      </c>
      <c r="R122" s="250">
        <f t="shared" si="71"/>
        <v>106</v>
      </c>
      <c r="T122">
        <v>531</v>
      </c>
      <c r="U122">
        <v>1353</v>
      </c>
      <c r="V122" t="s">
        <v>1240</v>
      </c>
      <c r="W122">
        <v>2369.56</v>
      </c>
      <c r="X122">
        <v>1033.8620000000001</v>
      </c>
      <c r="Y122">
        <v>2.2919999999999998</v>
      </c>
      <c r="Z122">
        <v>8.8130000000000006</v>
      </c>
      <c r="AA122">
        <v>166.246915</v>
      </c>
      <c r="AB122">
        <v>3.3105259999999999</v>
      </c>
      <c r="AC122">
        <v>62.880251000000001</v>
      </c>
      <c r="AD122" s="1">
        <v>344</v>
      </c>
      <c r="AE122">
        <v>0</v>
      </c>
      <c r="AF122">
        <v>106</v>
      </c>
      <c r="AG122">
        <v>83</v>
      </c>
      <c r="AH122">
        <v>14.253256</v>
      </c>
      <c r="AI122">
        <v>1478.1</v>
      </c>
      <c r="AJ122">
        <v>0</v>
      </c>
      <c r="AK122">
        <v>56</v>
      </c>
      <c r="AL122">
        <v>44888</v>
      </c>
      <c r="AM122" t="s">
        <v>1241</v>
      </c>
      <c r="AN122" t="s">
        <v>1242</v>
      </c>
      <c r="AO122">
        <v>2369.56</v>
      </c>
      <c r="AR122" t="s">
        <v>143</v>
      </c>
      <c r="AS122" t="s">
        <v>306</v>
      </c>
      <c r="AT122" t="s">
        <v>811</v>
      </c>
      <c r="AU122" t="s">
        <v>772</v>
      </c>
      <c r="AV122" t="s">
        <v>49</v>
      </c>
      <c r="AW122">
        <v>1</v>
      </c>
      <c r="BB122">
        <v>1.0913999999999999</v>
      </c>
      <c r="BC122" t="s">
        <v>74</v>
      </c>
      <c r="BF122" t="s">
        <v>143</v>
      </c>
      <c r="BG122" t="s">
        <v>306</v>
      </c>
      <c r="BH122" t="s">
        <v>1240</v>
      </c>
      <c r="BI122">
        <v>1353</v>
      </c>
      <c r="BJ122">
        <v>1</v>
      </c>
      <c r="BK122" t="s">
        <v>811</v>
      </c>
      <c r="BL122" t="s">
        <v>755</v>
      </c>
      <c r="BM122">
        <v>1.0913999999999999</v>
      </c>
      <c r="BN122" t="s">
        <v>74</v>
      </c>
      <c r="BO122" t="s">
        <v>757</v>
      </c>
      <c r="BP122">
        <v>2369.56</v>
      </c>
    </row>
    <row r="123" spans="1:68" ht="16.5">
      <c r="A123" s="137" t="str">
        <f t="shared" si="54"/>
        <v>청라교통</v>
      </c>
      <c r="B123" s="138" t="str">
        <f t="shared" si="55"/>
        <v>추지호</v>
      </c>
      <c r="C123" s="139" t="str">
        <f t="shared" si="56"/>
        <v>C</v>
      </c>
      <c r="D123" s="140">
        <f t="shared" si="57"/>
        <v>0.87039999999999995</v>
      </c>
      <c r="E123" s="141">
        <f t="shared" si="58"/>
        <v>4377</v>
      </c>
      <c r="F123" s="142" t="str">
        <f t="shared" si="59"/>
        <v>307</v>
      </c>
      <c r="G123" s="143" t="str">
        <f t="shared" si="60"/>
        <v>70바6052</v>
      </c>
      <c r="H123" s="144">
        <f t="shared" si="61"/>
        <v>4</v>
      </c>
      <c r="I123" s="145">
        <f t="shared" si="62"/>
        <v>3907.0650000000001</v>
      </c>
      <c r="J123" s="146">
        <f t="shared" si="63"/>
        <v>0.10544575616321682</v>
      </c>
      <c r="K123" s="146">
        <f t="shared" si="64"/>
        <v>0.32564450491726615</v>
      </c>
      <c r="L123" s="146">
        <f t="shared" si="65"/>
        <v>0.17890667291176368</v>
      </c>
      <c r="M123" s="147">
        <f t="shared" si="66"/>
        <v>22.111999999999998</v>
      </c>
      <c r="N123" s="148">
        <f t="shared" si="67"/>
        <v>0.35832523902213043</v>
      </c>
      <c r="O123" s="148">
        <f t="shared" si="68"/>
        <v>79.983312281725546</v>
      </c>
      <c r="P123" s="247">
        <f t="shared" si="69"/>
        <v>36</v>
      </c>
      <c r="Q123" s="248">
        <f t="shared" si="70"/>
        <v>14</v>
      </c>
      <c r="R123" s="248">
        <f t="shared" si="71"/>
        <v>3125</v>
      </c>
      <c r="T123">
        <v>531</v>
      </c>
      <c r="U123">
        <v>4377</v>
      </c>
      <c r="V123" t="s">
        <v>1243</v>
      </c>
      <c r="W123">
        <v>3907.0650000000001</v>
      </c>
      <c r="X123">
        <v>1624.7339999999999</v>
      </c>
      <c r="Y123">
        <v>2.4049999999999998</v>
      </c>
      <c r="Z123">
        <v>22.111999999999998</v>
      </c>
      <c r="AA123">
        <v>169.32050799999999</v>
      </c>
      <c r="AB123">
        <v>17.854129</v>
      </c>
      <c r="AC123">
        <v>55.138292999999997</v>
      </c>
      <c r="AD123" s="1">
        <v>699</v>
      </c>
      <c r="AE123">
        <v>14</v>
      </c>
      <c r="AF123">
        <v>3125</v>
      </c>
      <c r="AG123">
        <v>92</v>
      </c>
      <c r="AH123">
        <v>23.074966</v>
      </c>
      <c r="AI123">
        <v>38378.9</v>
      </c>
      <c r="AJ123">
        <v>6683.3</v>
      </c>
      <c r="AK123">
        <v>36</v>
      </c>
      <c r="AL123">
        <v>40474</v>
      </c>
      <c r="AM123" t="s">
        <v>1244</v>
      </c>
      <c r="AN123" t="s">
        <v>1245</v>
      </c>
      <c r="AO123">
        <v>2820.9050000000002</v>
      </c>
      <c r="AR123" t="s">
        <v>143</v>
      </c>
      <c r="AS123" t="s">
        <v>308</v>
      </c>
      <c r="AT123" t="s">
        <v>850</v>
      </c>
      <c r="AU123" t="s">
        <v>772</v>
      </c>
      <c r="AV123" t="s">
        <v>49</v>
      </c>
      <c r="AW123">
        <v>4</v>
      </c>
      <c r="BB123">
        <v>0.87039999999999995</v>
      </c>
      <c r="BC123" t="s">
        <v>72</v>
      </c>
      <c r="BF123" t="s">
        <v>143</v>
      </c>
      <c r="BG123" t="s">
        <v>308</v>
      </c>
      <c r="BH123" t="s">
        <v>1243</v>
      </c>
      <c r="BI123">
        <v>4377</v>
      </c>
      <c r="BJ123">
        <v>4</v>
      </c>
      <c r="BK123" t="s">
        <v>850</v>
      </c>
      <c r="BL123" t="s">
        <v>854</v>
      </c>
      <c r="BM123">
        <v>0.87039999999999995</v>
      </c>
      <c r="BN123" t="s">
        <v>72</v>
      </c>
      <c r="BO123" t="s">
        <v>758</v>
      </c>
      <c r="BP123">
        <v>3907.0650000000001</v>
      </c>
    </row>
    <row r="124" spans="1:68" ht="16.5">
      <c r="A124" s="120" t="str">
        <f t="shared" si="54"/>
        <v>청라교통</v>
      </c>
      <c r="B124" s="121" t="str">
        <f t="shared" si="55"/>
        <v>한덕귀</v>
      </c>
      <c r="C124" s="122" t="str">
        <f t="shared" si="56"/>
        <v>S</v>
      </c>
      <c r="D124" s="123">
        <f t="shared" si="57"/>
        <v>1.0589</v>
      </c>
      <c r="E124" s="124">
        <f t="shared" si="58"/>
        <v>4506</v>
      </c>
      <c r="F124" s="125" t="str">
        <f t="shared" si="59"/>
        <v>112</v>
      </c>
      <c r="G124" s="126" t="str">
        <f t="shared" si="60"/>
        <v>70바6032</v>
      </c>
      <c r="H124" s="127">
        <f t="shared" si="61"/>
        <v>2</v>
      </c>
      <c r="I124" s="128">
        <f t="shared" si="62"/>
        <v>2378.462</v>
      </c>
      <c r="J124" s="129">
        <f t="shared" si="63"/>
        <v>4.8728315191391001E-2</v>
      </c>
      <c r="K124" s="129">
        <f t="shared" si="64"/>
        <v>0.35290331754950605</v>
      </c>
      <c r="L124" s="129">
        <f t="shared" si="65"/>
        <v>0.32457949717086082</v>
      </c>
      <c r="M124" s="130">
        <f t="shared" si="66"/>
        <v>11.509</v>
      </c>
      <c r="N124" s="131">
        <f t="shared" si="67"/>
        <v>0.25226385790481409</v>
      </c>
      <c r="O124" s="131">
        <f t="shared" si="68"/>
        <v>10.595082032002193</v>
      </c>
      <c r="P124" s="249">
        <f t="shared" si="69"/>
        <v>8</v>
      </c>
      <c r="Q124" s="250">
        <f t="shared" si="70"/>
        <v>6</v>
      </c>
      <c r="R124" s="250">
        <f t="shared" si="71"/>
        <v>252</v>
      </c>
      <c r="T124">
        <v>531</v>
      </c>
      <c r="U124">
        <v>4506</v>
      </c>
      <c r="V124" t="s">
        <v>1246</v>
      </c>
      <c r="W124">
        <v>2378.462</v>
      </c>
      <c r="X124">
        <v>1126.76</v>
      </c>
      <c r="Y124">
        <v>2.1110000000000002</v>
      </c>
      <c r="Z124">
        <v>11.509</v>
      </c>
      <c r="AA124">
        <v>150.38494499999999</v>
      </c>
      <c r="AB124">
        <v>7.3280050000000001</v>
      </c>
      <c r="AC124">
        <v>53.071345999999998</v>
      </c>
      <c r="AD124" s="1">
        <v>772</v>
      </c>
      <c r="AE124">
        <v>6</v>
      </c>
      <c r="AF124">
        <v>252</v>
      </c>
      <c r="AG124">
        <v>90</v>
      </c>
      <c r="AH124">
        <v>15.815825</v>
      </c>
      <c r="AI124">
        <v>1256.7</v>
      </c>
      <c r="AJ124">
        <v>50</v>
      </c>
      <c r="AK124">
        <v>8</v>
      </c>
      <c r="AL124">
        <v>4631</v>
      </c>
      <c r="AM124" t="s">
        <v>1247</v>
      </c>
      <c r="AN124" t="s">
        <v>1248</v>
      </c>
      <c r="AO124">
        <v>2246.4360000000001</v>
      </c>
      <c r="AR124" t="s">
        <v>143</v>
      </c>
      <c r="AS124" t="s">
        <v>306</v>
      </c>
      <c r="AT124" t="s">
        <v>789</v>
      </c>
      <c r="AU124" t="s">
        <v>772</v>
      </c>
      <c r="AV124" t="s">
        <v>49</v>
      </c>
      <c r="AW124">
        <v>2</v>
      </c>
      <c r="BB124">
        <v>1.0589</v>
      </c>
      <c r="BC124" t="s">
        <v>74</v>
      </c>
      <c r="BF124" t="s">
        <v>143</v>
      </c>
      <c r="BG124" t="s">
        <v>306</v>
      </c>
      <c r="BH124" t="s">
        <v>1246</v>
      </c>
      <c r="BI124">
        <v>4506</v>
      </c>
      <c r="BJ124">
        <v>2</v>
      </c>
      <c r="BK124" t="s">
        <v>789</v>
      </c>
      <c r="BL124" t="s">
        <v>783</v>
      </c>
      <c r="BM124">
        <v>1.0589</v>
      </c>
      <c r="BN124" t="s">
        <v>74</v>
      </c>
      <c r="BO124" t="s">
        <v>757</v>
      </c>
      <c r="BP124">
        <v>2378.462</v>
      </c>
    </row>
    <row r="125" spans="1:68" ht="16.5">
      <c r="A125" s="137" t="str">
        <f t="shared" si="54"/>
        <v>청라교통</v>
      </c>
      <c r="B125" s="138" t="str">
        <f t="shared" si="55"/>
        <v>한동균</v>
      </c>
      <c r="C125" s="139" t="str">
        <f t="shared" si="56"/>
        <v>B</v>
      </c>
      <c r="D125" s="140">
        <f t="shared" si="57"/>
        <v>0.92579999999999996</v>
      </c>
      <c r="E125" s="141">
        <f t="shared" si="58"/>
        <v>5875</v>
      </c>
      <c r="F125" s="142" t="str">
        <f t="shared" si="59"/>
        <v>306</v>
      </c>
      <c r="G125" s="143" t="str">
        <f t="shared" si="60"/>
        <v>70바6090</v>
      </c>
      <c r="H125" s="144">
        <f t="shared" si="61"/>
        <v>11</v>
      </c>
      <c r="I125" s="145">
        <f t="shared" si="62"/>
        <v>3738.0189999999998</v>
      </c>
      <c r="J125" s="146">
        <f t="shared" si="63"/>
        <v>4.7830202329632976E-2</v>
      </c>
      <c r="K125" s="146">
        <f t="shared" si="64"/>
        <v>0.25331652720231146</v>
      </c>
      <c r="L125" s="146">
        <f t="shared" si="65"/>
        <v>0.13509829671812798</v>
      </c>
      <c r="M125" s="147">
        <f t="shared" si="66"/>
        <v>16.760000000000002</v>
      </c>
      <c r="N125" s="148">
        <f t="shared" si="67"/>
        <v>0</v>
      </c>
      <c r="O125" s="148">
        <f t="shared" si="68"/>
        <v>5.6714532483649762</v>
      </c>
      <c r="P125" s="247">
        <f t="shared" si="69"/>
        <v>18</v>
      </c>
      <c r="Q125" s="248">
        <f t="shared" si="70"/>
        <v>0</v>
      </c>
      <c r="R125" s="248">
        <f t="shared" si="71"/>
        <v>212</v>
      </c>
      <c r="T125">
        <v>531</v>
      </c>
      <c r="U125">
        <v>5875</v>
      </c>
      <c r="V125" t="s">
        <v>1249</v>
      </c>
      <c r="W125">
        <v>3738.0189999999998</v>
      </c>
      <c r="X125">
        <v>1274.203</v>
      </c>
      <c r="Y125">
        <v>2.9340000000000002</v>
      </c>
      <c r="Z125">
        <v>16.760000000000002</v>
      </c>
      <c r="AA125">
        <v>129.728847</v>
      </c>
      <c r="AB125">
        <v>6.2049570000000003</v>
      </c>
      <c r="AC125">
        <v>32.862461000000003</v>
      </c>
      <c r="AD125" s="1">
        <v>505</v>
      </c>
      <c r="AE125">
        <v>0</v>
      </c>
      <c r="AF125">
        <v>212</v>
      </c>
      <c r="AG125">
        <v>91</v>
      </c>
      <c r="AH125">
        <v>28.814091999999999</v>
      </c>
      <c r="AI125">
        <v>22799.599999999999</v>
      </c>
      <c r="AJ125">
        <v>7591.5</v>
      </c>
      <c r="AK125">
        <v>18</v>
      </c>
      <c r="AL125">
        <v>13639</v>
      </c>
      <c r="AM125" t="s">
        <v>1250</v>
      </c>
      <c r="AN125" t="s">
        <v>1251</v>
      </c>
      <c r="AO125">
        <v>734.04899999999998</v>
      </c>
      <c r="AR125" t="s">
        <v>143</v>
      </c>
      <c r="AS125" t="s">
        <v>307</v>
      </c>
      <c r="AT125" t="s">
        <v>832</v>
      </c>
      <c r="AU125" t="s">
        <v>772</v>
      </c>
      <c r="AV125" t="s">
        <v>49</v>
      </c>
      <c r="AW125">
        <v>11</v>
      </c>
      <c r="BB125">
        <v>0.92579999999999996</v>
      </c>
      <c r="BC125" t="s">
        <v>71</v>
      </c>
      <c r="BF125" t="s">
        <v>143</v>
      </c>
      <c r="BG125" t="s">
        <v>307</v>
      </c>
      <c r="BH125" t="s">
        <v>1249</v>
      </c>
      <c r="BI125">
        <v>5875</v>
      </c>
      <c r="BJ125">
        <v>11</v>
      </c>
      <c r="BK125" t="s">
        <v>832</v>
      </c>
      <c r="BL125" t="s">
        <v>830</v>
      </c>
      <c r="BM125">
        <v>0.92579999999999996</v>
      </c>
      <c r="BN125" t="s">
        <v>71</v>
      </c>
      <c r="BO125" t="s">
        <v>756</v>
      </c>
      <c r="BP125">
        <v>3738.0189999999998</v>
      </c>
    </row>
    <row r="126" spans="1:68" ht="16.5">
      <c r="A126" s="120" t="str">
        <f t="shared" si="54"/>
        <v>청라교통</v>
      </c>
      <c r="B126" s="121" t="str">
        <f t="shared" si="55"/>
        <v>한상오</v>
      </c>
      <c r="C126" s="122" t="str">
        <f t="shared" si="56"/>
        <v>B</v>
      </c>
      <c r="D126" s="123">
        <f t="shared" si="57"/>
        <v>0.91549999999999998</v>
      </c>
      <c r="E126" s="124">
        <f t="shared" si="58"/>
        <v>3588</v>
      </c>
      <c r="F126" s="125" t="str">
        <f t="shared" si="59"/>
        <v>306</v>
      </c>
      <c r="G126" s="126" t="str">
        <f t="shared" si="60"/>
        <v>72바1305</v>
      </c>
      <c r="H126" s="127">
        <f t="shared" si="61"/>
        <v>4</v>
      </c>
      <c r="I126" s="128">
        <f t="shared" si="62"/>
        <v>4227.58</v>
      </c>
      <c r="J126" s="129">
        <f t="shared" si="63"/>
        <v>5.2396682747497758E-2</v>
      </c>
      <c r="K126" s="129">
        <f t="shared" si="64"/>
        <v>0.29173407370788279</v>
      </c>
      <c r="L126" s="129">
        <f t="shared" si="65"/>
        <v>0.16368702662043061</v>
      </c>
      <c r="M126" s="130">
        <f t="shared" si="66"/>
        <v>17.818000000000001</v>
      </c>
      <c r="N126" s="131">
        <f t="shared" si="67"/>
        <v>0</v>
      </c>
      <c r="O126" s="131">
        <f t="shared" si="68"/>
        <v>6.2447073739586241</v>
      </c>
      <c r="P126" s="249">
        <f t="shared" si="69"/>
        <v>60</v>
      </c>
      <c r="Q126" s="250">
        <f t="shared" si="70"/>
        <v>0</v>
      </c>
      <c r="R126" s="250">
        <f t="shared" si="71"/>
        <v>264</v>
      </c>
      <c r="T126">
        <v>531</v>
      </c>
      <c r="U126">
        <v>3588</v>
      </c>
      <c r="V126" t="s">
        <v>1252</v>
      </c>
      <c r="W126">
        <v>4227.58</v>
      </c>
      <c r="X126">
        <v>1485.9860000000001</v>
      </c>
      <c r="Y126">
        <v>2.8450000000000002</v>
      </c>
      <c r="Z126">
        <v>17.818000000000001</v>
      </c>
      <c r="AA126">
        <v>158.581356</v>
      </c>
      <c r="AB126">
        <v>8.3091369999999998</v>
      </c>
      <c r="AC126">
        <v>46.263584999999999</v>
      </c>
      <c r="AD126" s="1">
        <v>692</v>
      </c>
      <c r="AE126">
        <v>0</v>
      </c>
      <c r="AF126">
        <v>264</v>
      </c>
      <c r="AG126">
        <v>91</v>
      </c>
      <c r="AH126">
        <v>26.658745</v>
      </c>
      <c r="AI126">
        <v>41369.5</v>
      </c>
      <c r="AJ126">
        <v>15397.8</v>
      </c>
      <c r="AK126">
        <v>60</v>
      </c>
      <c r="AL126">
        <v>39162</v>
      </c>
      <c r="AM126" t="s">
        <v>1253</v>
      </c>
      <c r="AN126" t="s">
        <v>1254</v>
      </c>
      <c r="AO126">
        <v>3614.8290000000002</v>
      </c>
      <c r="AR126" t="s">
        <v>143</v>
      </c>
      <c r="AS126" t="s">
        <v>307</v>
      </c>
      <c r="AT126" t="s">
        <v>834</v>
      </c>
      <c r="AU126" t="s">
        <v>772</v>
      </c>
      <c r="AV126" t="s">
        <v>49</v>
      </c>
      <c r="AW126">
        <v>4</v>
      </c>
      <c r="BB126">
        <v>0.91549999999999998</v>
      </c>
      <c r="BC126" t="s">
        <v>71</v>
      </c>
      <c r="BF126" t="s">
        <v>143</v>
      </c>
      <c r="BG126" t="s">
        <v>307</v>
      </c>
      <c r="BH126" t="s">
        <v>1252</v>
      </c>
      <c r="BI126">
        <v>3588</v>
      </c>
      <c r="BJ126">
        <v>4</v>
      </c>
      <c r="BK126" t="s">
        <v>834</v>
      </c>
      <c r="BL126" t="s">
        <v>818</v>
      </c>
      <c r="BM126">
        <v>0.91549999999999998</v>
      </c>
      <c r="BN126" t="s">
        <v>71</v>
      </c>
      <c r="BO126" t="s">
        <v>756</v>
      </c>
      <c r="BP126">
        <v>4227.58</v>
      </c>
    </row>
    <row r="127" spans="1:68" ht="16.5">
      <c r="A127" s="137" t="str">
        <f t="shared" si="54"/>
        <v>청라교통</v>
      </c>
      <c r="B127" s="138" t="str">
        <f t="shared" si="55"/>
        <v>한종열</v>
      </c>
      <c r="C127" s="139" t="str">
        <f t="shared" si="56"/>
        <v>B</v>
      </c>
      <c r="D127" s="140">
        <f t="shared" si="57"/>
        <v>0.91269999999999996</v>
      </c>
      <c r="E127" s="141">
        <f t="shared" si="58"/>
        <v>5575</v>
      </c>
      <c r="F127" s="142" t="str">
        <f t="shared" si="59"/>
        <v>308</v>
      </c>
      <c r="G127" s="143" t="str">
        <f t="shared" si="60"/>
        <v>70바5088</v>
      </c>
      <c r="H127" s="144">
        <f t="shared" si="61"/>
        <v>2</v>
      </c>
      <c r="I127" s="145">
        <f t="shared" si="62"/>
        <v>5115.0240000000003</v>
      </c>
      <c r="J127" s="146">
        <f t="shared" si="63"/>
        <v>1.2946402669579386E-2</v>
      </c>
      <c r="K127" s="146">
        <f t="shared" si="64"/>
        <v>0.27390014307901467</v>
      </c>
      <c r="L127" s="146">
        <f t="shared" si="65"/>
        <v>0.13489672775728911</v>
      </c>
      <c r="M127" s="147">
        <f t="shared" si="66"/>
        <v>17.018000000000001</v>
      </c>
      <c r="N127" s="148">
        <f t="shared" si="67"/>
        <v>0</v>
      </c>
      <c r="O127" s="148">
        <f t="shared" si="68"/>
        <v>4.7898113479037434</v>
      </c>
      <c r="P127" s="247">
        <f t="shared" si="69"/>
        <v>15</v>
      </c>
      <c r="Q127" s="248">
        <f t="shared" si="70"/>
        <v>0</v>
      </c>
      <c r="R127" s="248">
        <f t="shared" si="71"/>
        <v>245</v>
      </c>
      <c r="T127">
        <v>531</v>
      </c>
      <c r="U127">
        <v>5575</v>
      </c>
      <c r="V127" t="s">
        <v>1255</v>
      </c>
      <c r="W127">
        <v>5115.0240000000003</v>
      </c>
      <c r="X127">
        <v>1814.079</v>
      </c>
      <c r="Y127">
        <v>2.82</v>
      </c>
      <c r="Z127">
        <v>17.018000000000001</v>
      </c>
      <c r="AA127">
        <v>156.238845</v>
      </c>
      <c r="AB127">
        <v>2.0227309999999998</v>
      </c>
      <c r="AC127">
        <v>42.793841999999998</v>
      </c>
      <c r="AD127" s="1">
        <v>690</v>
      </c>
      <c r="AE127">
        <v>0</v>
      </c>
      <c r="AF127">
        <v>245</v>
      </c>
      <c r="AG127">
        <v>91</v>
      </c>
      <c r="AH127">
        <v>32.738489999999999</v>
      </c>
      <c r="AI127">
        <v>40595.300000000003</v>
      </c>
      <c r="AJ127">
        <v>12314.2</v>
      </c>
      <c r="AK127">
        <v>15</v>
      </c>
      <c r="AL127">
        <v>8124</v>
      </c>
      <c r="AM127" t="s">
        <v>1256</v>
      </c>
      <c r="AN127" t="s">
        <v>1257</v>
      </c>
      <c r="AO127">
        <v>4850.683</v>
      </c>
      <c r="AR127" t="s">
        <v>143</v>
      </c>
      <c r="AS127" t="s">
        <v>309</v>
      </c>
      <c r="AT127" t="s">
        <v>869</v>
      </c>
      <c r="AU127" t="s">
        <v>772</v>
      </c>
      <c r="AV127" t="s">
        <v>49</v>
      </c>
      <c r="AW127">
        <v>2</v>
      </c>
      <c r="BB127">
        <v>0.91269999999999996</v>
      </c>
      <c r="BC127" t="s">
        <v>71</v>
      </c>
      <c r="BF127" t="s">
        <v>143</v>
      </c>
      <c r="BG127" t="s">
        <v>309</v>
      </c>
      <c r="BH127" t="s">
        <v>1255</v>
      </c>
      <c r="BI127">
        <v>5575</v>
      </c>
      <c r="BJ127">
        <v>2</v>
      </c>
      <c r="BK127" t="s">
        <v>869</v>
      </c>
      <c r="BL127" t="s">
        <v>885</v>
      </c>
      <c r="BM127">
        <v>0.91269999999999996</v>
      </c>
      <c r="BN127" t="s">
        <v>71</v>
      </c>
      <c r="BO127" t="s">
        <v>756</v>
      </c>
      <c r="BP127">
        <v>5115.0240000000003</v>
      </c>
    </row>
    <row r="128" spans="1:68" ht="16.5">
      <c r="A128" s="120" t="str">
        <f t="shared" si="54"/>
        <v>청라교통</v>
      </c>
      <c r="B128" s="121" t="str">
        <f t="shared" si="55"/>
        <v>허오만</v>
      </c>
      <c r="C128" s="122" t="str">
        <f t="shared" si="56"/>
        <v>B</v>
      </c>
      <c r="D128" s="123">
        <f t="shared" si="57"/>
        <v>0.90310000000000001</v>
      </c>
      <c r="E128" s="124">
        <f t="shared" si="58"/>
        <v>6306</v>
      </c>
      <c r="F128" s="125" t="str">
        <f t="shared" si="59"/>
        <v>306</v>
      </c>
      <c r="G128" s="126" t="str">
        <f t="shared" si="60"/>
        <v>72바1381</v>
      </c>
      <c r="H128" s="127">
        <f t="shared" si="61"/>
        <v>3</v>
      </c>
      <c r="I128" s="128">
        <f t="shared" si="62"/>
        <v>4020.0509999999999</v>
      </c>
      <c r="J128" s="129">
        <f t="shared" si="63"/>
        <v>4.8384448291587341E-2</v>
      </c>
      <c r="K128" s="129">
        <f t="shared" si="64"/>
        <v>0.29166475439194045</v>
      </c>
      <c r="L128" s="129">
        <f t="shared" si="65"/>
        <v>0.13805795001108195</v>
      </c>
      <c r="M128" s="130">
        <f t="shared" si="66"/>
        <v>17.672000000000001</v>
      </c>
      <c r="N128" s="131">
        <f t="shared" si="67"/>
        <v>0</v>
      </c>
      <c r="O128" s="131">
        <f t="shared" si="68"/>
        <v>5.1243130995104291</v>
      </c>
      <c r="P128" s="249">
        <f t="shared" si="69"/>
        <v>45</v>
      </c>
      <c r="Q128" s="250">
        <f t="shared" si="70"/>
        <v>0</v>
      </c>
      <c r="R128" s="250">
        <f t="shared" si="71"/>
        <v>206</v>
      </c>
      <c r="T128">
        <v>531</v>
      </c>
      <c r="U128">
        <v>6306</v>
      </c>
      <c r="V128" t="s">
        <v>1258</v>
      </c>
      <c r="W128">
        <v>4020.0509999999999</v>
      </c>
      <c r="X128">
        <v>1389.713</v>
      </c>
      <c r="Y128">
        <v>2.8929999999999998</v>
      </c>
      <c r="Z128">
        <v>17.672000000000001</v>
      </c>
      <c r="AA128">
        <v>143.50274200000001</v>
      </c>
      <c r="AB128">
        <v>6.9433009999999999</v>
      </c>
      <c r="AC128">
        <v>41.854692</v>
      </c>
      <c r="AD128" s="1">
        <v>555</v>
      </c>
      <c r="AE128">
        <v>0</v>
      </c>
      <c r="AF128">
        <v>206</v>
      </c>
      <c r="AG128">
        <v>93</v>
      </c>
      <c r="AH128">
        <v>28.013756999999998</v>
      </c>
      <c r="AI128">
        <v>39074.199999999997</v>
      </c>
      <c r="AJ128">
        <v>18424.8</v>
      </c>
      <c r="AK128">
        <v>45</v>
      </c>
      <c r="AL128">
        <v>38402</v>
      </c>
      <c r="AM128" t="s">
        <v>1259</v>
      </c>
      <c r="AN128" t="s">
        <v>1260</v>
      </c>
      <c r="AO128">
        <v>3529.1170000000002</v>
      </c>
      <c r="AR128" t="s">
        <v>143</v>
      </c>
      <c r="AS128" t="s">
        <v>307</v>
      </c>
      <c r="AT128" t="s">
        <v>841</v>
      </c>
      <c r="AU128" t="s">
        <v>772</v>
      </c>
      <c r="AV128" t="s">
        <v>49</v>
      </c>
      <c r="AW128">
        <v>3</v>
      </c>
      <c r="BB128">
        <v>0.90310000000000001</v>
      </c>
      <c r="BC128" t="s">
        <v>71</v>
      </c>
      <c r="BF128" t="s">
        <v>143</v>
      </c>
      <c r="BG128" t="s">
        <v>307</v>
      </c>
      <c r="BH128" t="s">
        <v>1258</v>
      </c>
      <c r="BI128">
        <v>6306</v>
      </c>
      <c r="BJ128">
        <v>3</v>
      </c>
      <c r="BK128" t="s">
        <v>841</v>
      </c>
      <c r="BL128" t="s">
        <v>822</v>
      </c>
      <c r="BM128">
        <v>0.90310000000000001</v>
      </c>
      <c r="BN128" t="s">
        <v>71</v>
      </c>
      <c r="BO128" t="s">
        <v>756</v>
      </c>
      <c r="BP128">
        <v>4020.0509999999999</v>
      </c>
    </row>
    <row r="129" spans="1:68" ht="16.5">
      <c r="A129" s="137" t="str">
        <f t="shared" si="54"/>
        <v>청라교통</v>
      </c>
      <c r="B129" s="138" t="str">
        <f t="shared" si="55"/>
        <v>홍대경</v>
      </c>
      <c r="C129" s="139" t="str">
        <f t="shared" si="56"/>
        <v>B</v>
      </c>
      <c r="D129" s="140">
        <f t="shared" si="57"/>
        <v>0.91439999999999999</v>
      </c>
      <c r="E129" s="141">
        <f t="shared" si="58"/>
        <v>4695</v>
      </c>
      <c r="F129" s="142" t="str">
        <f t="shared" si="59"/>
        <v>307</v>
      </c>
      <c r="G129" s="143" t="str">
        <f t="shared" si="60"/>
        <v>72바1700</v>
      </c>
      <c r="H129" s="144">
        <f t="shared" si="61"/>
        <v>2</v>
      </c>
      <c r="I129" s="145">
        <f t="shared" si="62"/>
        <v>3838.047</v>
      </c>
      <c r="J129" s="146">
        <f t="shared" si="63"/>
        <v>7.5827519415139433E-2</v>
      </c>
      <c r="K129" s="146">
        <f t="shared" si="64"/>
        <v>0.35614502382123597</v>
      </c>
      <c r="L129" s="146">
        <f t="shared" si="65"/>
        <v>0.197756827886683</v>
      </c>
      <c r="M129" s="147">
        <f t="shared" si="66"/>
        <v>17.977</v>
      </c>
      <c r="N129" s="148">
        <f t="shared" si="67"/>
        <v>0.18238442624595269</v>
      </c>
      <c r="O129" s="148">
        <f t="shared" si="68"/>
        <v>40.567507380706907</v>
      </c>
      <c r="P129" s="247">
        <f t="shared" si="69"/>
        <v>64</v>
      </c>
      <c r="Q129" s="248">
        <f t="shared" si="70"/>
        <v>7</v>
      </c>
      <c r="R129" s="248">
        <f t="shared" si="71"/>
        <v>1557</v>
      </c>
      <c r="T129">
        <v>531</v>
      </c>
      <c r="U129">
        <v>4695</v>
      </c>
      <c r="V129" t="s">
        <v>1261</v>
      </c>
      <c r="W129">
        <v>3838.047</v>
      </c>
      <c r="X129">
        <v>1510.817</v>
      </c>
      <c r="Y129">
        <v>2.54</v>
      </c>
      <c r="Z129">
        <v>17.977</v>
      </c>
      <c r="AA129">
        <v>180.59579299999999</v>
      </c>
      <c r="AB129">
        <v>13.694131</v>
      </c>
      <c r="AC129">
        <v>64.318292999999997</v>
      </c>
      <c r="AD129" s="1">
        <v>759</v>
      </c>
      <c r="AE129">
        <v>7</v>
      </c>
      <c r="AF129">
        <v>1557</v>
      </c>
      <c r="AG129">
        <v>92</v>
      </c>
      <c r="AH129">
        <v>21.252139</v>
      </c>
      <c r="AI129">
        <v>32922.300000000003</v>
      </c>
      <c r="AJ129">
        <v>7178.4</v>
      </c>
      <c r="AK129">
        <v>64</v>
      </c>
      <c r="AL129">
        <v>52857</v>
      </c>
      <c r="AM129" t="s">
        <v>1262</v>
      </c>
      <c r="AN129" t="s">
        <v>1263</v>
      </c>
      <c r="AO129">
        <v>3584.5949999999998</v>
      </c>
      <c r="AR129" t="s">
        <v>143</v>
      </c>
      <c r="AS129" t="s">
        <v>308</v>
      </c>
      <c r="AT129" t="s">
        <v>854</v>
      </c>
      <c r="AU129" t="s">
        <v>772</v>
      </c>
      <c r="AV129" t="s">
        <v>49</v>
      </c>
      <c r="AW129">
        <v>2</v>
      </c>
      <c r="BB129">
        <v>0.91439999999999999</v>
      </c>
      <c r="BC129" t="s">
        <v>71</v>
      </c>
      <c r="BF129" t="s">
        <v>143</v>
      </c>
      <c r="BG129" t="s">
        <v>308</v>
      </c>
      <c r="BH129" t="s">
        <v>1261</v>
      </c>
      <c r="BI129">
        <v>4695</v>
      </c>
      <c r="BJ129">
        <v>2</v>
      </c>
      <c r="BK129" t="s">
        <v>854</v>
      </c>
      <c r="BL129" t="s">
        <v>887</v>
      </c>
      <c r="BM129">
        <v>0.91439999999999999</v>
      </c>
      <c r="BN129" t="s">
        <v>71</v>
      </c>
      <c r="BO129" t="s">
        <v>756</v>
      </c>
      <c r="BP129">
        <v>3838.047</v>
      </c>
    </row>
    <row r="130" spans="1:68" ht="16.5">
      <c r="A130" s="120" t="str">
        <f t="shared" si="54"/>
        <v>청라교통</v>
      </c>
      <c r="B130" s="121" t="str">
        <f t="shared" si="55"/>
        <v>황현익</v>
      </c>
      <c r="C130" s="122" t="str">
        <f t="shared" si="56"/>
        <v>A</v>
      </c>
      <c r="D130" s="123">
        <f t="shared" si="57"/>
        <v>0.99860000000000004</v>
      </c>
      <c r="E130" s="124">
        <f t="shared" si="58"/>
        <v>788</v>
      </c>
      <c r="F130" s="125" t="str">
        <f t="shared" si="59"/>
        <v>112</v>
      </c>
      <c r="G130" s="126" t="str">
        <f t="shared" si="60"/>
        <v>70바6066</v>
      </c>
      <c r="H130" s="127">
        <f t="shared" si="61"/>
        <v>1</v>
      </c>
      <c r="I130" s="128">
        <f t="shared" si="62"/>
        <v>2329.7130000000002</v>
      </c>
      <c r="J130" s="129">
        <f t="shared" si="63"/>
        <v>4.71845657370661E-2</v>
      </c>
      <c r="K130" s="129">
        <f t="shared" si="64"/>
        <v>0.32761240865777674</v>
      </c>
      <c r="L130" s="129">
        <f t="shared" si="65"/>
        <v>0.16654411938294544</v>
      </c>
      <c r="M130" s="130">
        <f t="shared" si="66"/>
        <v>9.1669999999999998</v>
      </c>
      <c r="N130" s="131">
        <f t="shared" si="67"/>
        <v>4.2923742109006555E-2</v>
      </c>
      <c r="O130" s="131">
        <f t="shared" si="68"/>
        <v>6.9965699637680689</v>
      </c>
      <c r="P130" s="249">
        <f t="shared" si="69"/>
        <v>2</v>
      </c>
      <c r="Q130" s="250">
        <f t="shared" si="70"/>
        <v>1</v>
      </c>
      <c r="R130" s="250">
        <f t="shared" si="71"/>
        <v>163</v>
      </c>
      <c r="T130">
        <v>531</v>
      </c>
      <c r="U130">
        <v>788</v>
      </c>
      <c r="V130" t="s">
        <v>1264</v>
      </c>
      <c r="W130">
        <v>2329.7130000000002</v>
      </c>
      <c r="X130">
        <v>1110.8789999999999</v>
      </c>
      <c r="Y130">
        <v>2.097</v>
      </c>
      <c r="Z130">
        <v>9.1669999999999998</v>
      </c>
      <c r="AA130">
        <v>148.64689100000001</v>
      </c>
      <c r="AB130">
        <v>7.0138389999999999</v>
      </c>
      <c r="AC130">
        <v>48.698566</v>
      </c>
      <c r="AD130" s="1">
        <v>388</v>
      </c>
      <c r="AE130">
        <v>1</v>
      </c>
      <c r="AF130">
        <v>163</v>
      </c>
      <c r="AG130">
        <v>75</v>
      </c>
      <c r="AH130">
        <v>15.672800000000001</v>
      </c>
      <c r="AI130">
        <v>871.4</v>
      </c>
      <c r="AJ130">
        <v>0</v>
      </c>
      <c r="AK130">
        <v>2</v>
      </c>
      <c r="AL130">
        <v>2295</v>
      </c>
      <c r="AM130" t="s">
        <v>1265</v>
      </c>
      <c r="AN130" t="s">
        <v>1266</v>
      </c>
      <c r="AO130">
        <v>2329.7130000000002</v>
      </c>
      <c r="AR130" t="s">
        <v>143</v>
      </c>
      <c r="AS130" t="s">
        <v>306</v>
      </c>
      <c r="AT130" t="s">
        <v>801</v>
      </c>
      <c r="AU130" t="s">
        <v>772</v>
      </c>
      <c r="AV130" t="s">
        <v>49</v>
      </c>
      <c r="AW130">
        <v>1</v>
      </c>
      <c r="BB130">
        <v>0.99860000000000004</v>
      </c>
      <c r="BC130" t="s">
        <v>69</v>
      </c>
      <c r="BF130" t="s">
        <v>143</v>
      </c>
      <c r="BG130" t="s">
        <v>306</v>
      </c>
      <c r="BH130" t="s">
        <v>1264</v>
      </c>
      <c r="BI130">
        <v>788</v>
      </c>
      <c r="BJ130">
        <v>1</v>
      </c>
      <c r="BK130" t="s">
        <v>801</v>
      </c>
      <c r="BL130" t="s">
        <v>755</v>
      </c>
      <c r="BM130">
        <v>0.99860000000000004</v>
      </c>
      <c r="BN130" t="s">
        <v>69</v>
      </c>
      <c r="BO130" t="s">
        <v>759</v>
      </c>
      <c r="BP130">
        <v>2329.7130000000002</v>
      </c>
    </row>
  </sheetData>
  <autoFilter ref="A4:R130" xr:uid="{F9C938EB-A06C-4A4D-9BCC-2BAE941546B0}"/>
  <sortState xmlns:xlrd2="http://schemas.microsoft.com/office/spreadsheetml/2017/richdata2" ref="T4:AN89">
    <sortCondition ref="AB4:AB89"/>
    <sortCondition descending="1" ref="AD4:AD89"/>
  </sortState>
  <phoneticPr fontId="2" type="noConversion"/>
  <conditionalFormatting sqref="C5:D13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143</v>
      </c>
      <c r="B14" s="258" t="s">
        <v>913</v>
      </c>
      <c r="C14" s="259" t="s">
        <v>70</v>
      </c>
      <c r="D14" s="260">
        <v>0.82809999999999995</v>
      </c>
      <c r="E14" s="261">
        <v>9455</v>
      </c>
      <c r="F14" s="262" t="s">
        <v>306</v>
      </c>
      <c r="G14" s="263" t="s">
        <v>774</v>
      </c>
      <c r="H14" s="264">
        <v>12</v>
      </c>
      <c r="I14" s="265">
        <v>2289.9549999999999</v>
      </c>
      <c r="J14" s="266">
        <v>5.48133328401081E-2</v>
      </c>
      <c r="K14" s="266">
        <v>0.39886464181674075</v>
      </c>
      <c r="L14" s="266">
        <v>0.21092117530693835</v>
      </c>
      <c r="M14" s="267">
        <v>17.812000000000001</v>
      </c>
      <c r="N14" s="268">
        <v>1.9651041177665063</v>
      </c>
      <c r="O14" s="268">
        <v>30.961307099921179</v>
      </c>
      <c r="P14" s="269">
        <v>29</v>
      </c>
      <c r="Q14" s="270">
        <v>45</v>
      </c>
      <c r="R14" s="270">
        <v>709</v>
      </c>
    </row>
    <row r="15" spans="1:18" ht="16.5">
      <c r="A15" s="257" t="s">
        <v>143</v>
      </c>
      <c r="B15" s="258" t="s">
        <v>922</v>
      </c>
      <c r="C15" s="259" t="s">
        <v>70</v>
      </c>
      <c r="D15" s="260">
        <v>0.8155</v>
      </c>
      <c r="E15" s="261">
        <v>3311</v>
      </c>
      <c r="F15" s="262" t="s">
        <v>306</v>
      </c>
      <c r="G15" s="263" t="s">
        <v>785</v>
      </c>
      <c r="H15" s="264">
        <v>2</v>
      </c>
      <c r="I15" s="265">
        <v>1702.027</v>
      </c>
      <c r="J15" s="266">
        <v>9.3561089099919656E-2</v>
      </c>
      <c r="K15" s="266">
        <v>0.34018705533483695</v>
      </c>
      <c r="L15" s="266">
        <v>0.15275903378736061</v>
      </c>
      <c r="M15" s="267">
        <v>11.071999999999999</v>
      </c>
      <c r="N15" s="268">
        <v>1.2338229652056047</v>
      </c>
      <c r="O15" s="268">
        <v>8.2842399092376322</v>
      </c>
      <c r="P15" s="269">
        <v>6</v>
      </c>
      <c r="Q15" s="270">
        <v>21</v>
      </c>
      <c r="R15" s="270">
        <v>141</v>
      </c>
    </row>
    <row r="16" spans="1:18" ht="16.5">
      <c r="A16" s="257" t="s">
        <v>143</v>
      </c>
      <c r="B16" s="258" t="s">
        <v>967</v>
      </c>
      <c r="C16" s="259" t="s">
        <v>70</v>
      </c>
      <c r="D16" s="260">
        <v>0.82699999999999996</v>
      </c>
      <c r="E16" s="261">
        <v>3028</v>
      </c>
      <c r="F16" s="262" t="s">
        <v>309</v>
      </c>
      <c r="G16" s="263" t="s">
        <v>875</v>
      </c>
      <c r="H16" s="264">
        <v>2</v>
      </c>
      <c r="I16" s="265">
        <v>5048.3320000000003</v>
      </c>
      <c r="J16" s="266">
        <v>2.1301408266327294E-2</v>
      </c>
      <c r="K16" s="266">
        <v>0.26430637804074253</v>
      </c>
      <c r="L16" s="266">
        <v>0.15727967178069904</v>
      </c>
      <c r="M16" s="267">
        <v>22.14</v>
      </c>
      <c r="N16" s="268">
        <v>9.9042614471472945E-2</v>
      </c>
      <c r="O16" s="268">
        <v>17.035329689093349</v>
      </c>
      <c r="P16" s="269">
        <v>11</v>
      </c>
      <c r="Q16" s="270">
        <v>5</v>
      </c>
      <c r="R16" s="270">
        <v>860</v>
      </c>
    </row>
    <row r="17" spans="1:18" ht="16.5">
      <c r="A17" s="257" t="s">
        <v>143</v>
      </c>
      <c r="B17" s="258" t="s">
        <v>1003</v>
      </c>
      <c r="C17" s="259" t="s">
        <v>70</v>
      </c>
      <c r="D17" s="260">
        <v>0.84230000000000005</v>
      </c>
      <c r="E17" s="261">
        <v>6711</v>
      </c>
      <c r="F17" s="262" t="s">
        <v>309</v>
      </c>
      <c r="G17" s="263" t="s">
        <v>875</v>
      </c>
      <c r="H17" s="264">
        <v>2</v>
      </c>
      <c r="I17" s="265">
        <v>5100.8829999999998</v>
      </c>
      <c r="J17" s="266">
        <v>0.12476091799098604</v>
      </c>
      <c r="K17" s="266">
        <v>0.34756645003472875</v>
      </c>
      <c r="L17" s="266">
        <v>0.10762842433359088</v>
      </c>
      <c r="M17" s="267">
        <v>19.542999999999999</v>
      </c>
      <c r="N17" s="268">
        <v>0</v>
      </c>
      <c r="O17" s="268">
        <v>18.643830881829675</v>
      </c>
      <c r="P17" s="269">
        <v>108</v>
      </c>
      <c r="Q17" s="270">
        <v>0</v>
      </c>
      <c r="R17" s="270">
        <v>951</v>
      </c>
    </row>
    <row r="18" spans="1:18" ht="16.5">
      <c r="A18" s="257" t="s">
        <v>143</v>
      </c>
      <c r="B18" s="258" t="s">
        <v>1033</v>
      </c>
      <c r="C18" s="259" t="s">
        <v>70</v>
      </c>
      <c r="D18" s="260">
        <v>0.84289999999999998</v>
      </c>
      <c r="E18" s="261">
        <v>5278</v>
      </c>
      <c r="F18" s="262" t="s">
        <v>309</v>
      </c>
      <c r="G18" s="263" t="s">
        <v>866</v>
      </c>
      <c r="H18" s="264">
        <v>4</v>
      </c>
      <c r="I18" s="265">
        <v>4297.7179999999998</v>
      </c>
      <c r="J18" s="266">
        <v>4.7131711241023458E-2</v>
      </c>
      <c r="K18" s="266">
        <v>0.29562767707334259</v>
      </c>
      <c r="L18" s="266">
        <v>0.1586888669754507</v>
      </c>
      <c r="M18" s="267">
        <v>19.635000000000002</v>
      </c>
      <c r="N18" s="268">
        <v>0.1163408115655797</v>
      </c>
      <c r="O18" s="268">
        <v>10.680086501720215</v>
      </c>
      <c r="P18" s="269">
        <v>25</v>
      </c>
      <c r="Q18" s="270">
        <v>5</v>
      </c>
      <c r="R18" s="270">
        <v>459</v>
      </c>
    </row>
    <row r="19" spans="1:18" ht="16.5">
      <c r="A19" s="257" t="s">
        <v>143</v>
      </c>
      <c r="B19" s="258" t="s">
        <v>1042</v>
      </c>
      <c r="C19" s="259" t="s">
        <v>73</v>
      </c>
      <c r="D19" s="260">
        <v>0.71330000000000005</v>
      </c>
      <c r="E19" s="261">
        <v>6940</v>
      </c>
      <c r="F19" s="262" t="s">
        <v>306</v>
      </c>
      <c r="G19" s="263" t="s">
        <v>785</v>
      </c>
      <c r="H19" s="264">
        <v>1</v>
      </c>
      <c r="I19" s="265">
        <v>1833.806</v>
      </c>
      <c r="J19" s="266">
        <v>3.7089667376129933E-2</v>
      </c>
      <c r="K19" s="266">
        <v>0.36721142848430682</v>
      </c>
      <c r="L19" s="266">
        <v>0.1810442325960325</v>
      </c>
      <c r="M19" s="267">
        <v>13.603999999999999</v>
      </c>
      <c r="N19" s="268">
        <v>5.4531395360250756E-2</v>
      </c>
      <c r="O19" s="268">
        <v>21.430838376578546</v>
      </c>
      <c r="P19" s="269">
        <v>8</v>
      </c>
      <c r="Q19" s="270">
        <v>1</v>
      </c>
      <c r="R19" s="270">
        <v>393</v>
      </c>
    </row>
    <row r="20" spans="1:18" ht="16.5">
      <c r="A20" s="257" t="s">
        <v>143</v>
      </c>
      <c r="B20" s="258" t="s">
        <v>1046</v>
      </c>
      <c r="C20" s="259" t="s">
        <v>73</v>
      </c>
      <c r="D20" s="260">
        <v>0.77559999999999996</v>
      </c>
      <c r="E20" s="261">
        <v>4717</v>
      </c>
      <c r="F20" s="262" t="s">
        <v>309</v>
      </c>
      <c r="G20" s="263" t="s">
        <v>866</v>
      </c>
      <c r="H20" s="264">
        <v>8</v>
      </c>
      <c r="I20" s="265">
        <v>4560.6109999999999</v>
      </c>
      <c r="J20" s="266">
        <v>0.10432379631165932</v>
      </c>
      <c r="K20" s="266">
        <v>0.23666038615289653</v>
      </c>
      <c r="L20" s="266">
        <v>0.17190679055942285</v>
      </c>
      <c r="M20" s="267">
        <v>25.343</v>
      </c>
      <c r="N20" s="268">
        <v>1.0305636678944992</v>
      </c>
      <c r="O20" s="268">
        <v>23.768745021226323</v>
      </c>
      <c r="P20" s="269">
        <v>6</v>
      </c>
      <c r="Q20" s="270">
        <v>47</v>
      </c>
      <c r="R20" s="270">
        <v>1084</v>
      </c>
    </row>
    <row r="21" spans="1:18" ht="16.5">
      <c r="A21" s="257" t="s">
        <v>143</v>
      </c>
      <c r="B21" s="258" t="s">
        <v>1115</v>
      </c>
      <c r="C21" s="259" t="s">
        <v>70</v>
      </c>
      <c r="D21" s="260">
        <v>0.8306</v>
      </c>
      <c r="E21" s="261">
        <v>5685</v>
      </c>
      <c r="F21" s="262" t="s">
        <v>309</v>
      </c>
      <c r="G21" s="263" t="s">
        <v>866</v>
      </c>
      <c r="H21" s="264">
        <v>4</v>
      </c>
      <c r="I21" s="265">
        <v>5243.8050000000003</v>
      </c>
      <c r="J21" s="266">
        <v>8.7926235217214432E-2</v>
      </c>
      <c r="K21" s="266">
        <v>0.31343005160815823</v>
      </c>
      <c r="L21" s="266">
        <v>0.1670542668920755</v>
      </c>
      <c r="M21" s="267">
        <v>22.135999999999999</v>
      </c>
      <c r="N21" s="268">
        <v>0.15256097433066254</v>
      </c>
      <c r="O21" s="268">
        <v>6.0070883642698378</v>
      </c>
      <c r="P21" s="269">
        <v>50</v>
      </c>
      <c r="Q21" s="270">
        <v>8</v>
      </c>
      <c r="R21" s="270">
        <v>315</v>
      </c>
    </row>
    <row r="22" spans="1:18" ht="16.5">
      <c r="A22" s="257" t="s">
        <v>143</v>
      </c>
      <c r="B22" s="258" t="s">
        <v>1130</v>
      </c>
      <c r="C22" s="259" t="s">
        <v>70</v>
      </c>
      <c r="D22" s="260">
        <v>0.82530000000000003</v>
      </c>
      <c r="E22" s="261">
        <v>1294</v>
      </c>
      <c r="F22" s="262" t="s">
        <v>306</v>
      </c>
      <c r="G22" s="263" t="s">
        <v>791</v>
      </c>
      <c r="H22" s="264">
        <v>3</v>
      </c>
      <c r="I22" s="265">
        <v>2532.1329999999998</v>
      </c>
      <c r="J22" s="266">
        <v>7.9822920431050146E-2</v>
      </c>
      <c r="K22" s="266">
        <v>0.44857530134325979</v>
      </c>
      <c r="L22" s="266">
        <v>0.239718845732037</v>
      </c>
      <c r="M22" s="267">
        <v>14.95</v>
      </c>
      <c r="N22" s="268">
        <v>2.0141122129050886</v>
      </c>
      <c r="O22" s="268">
        <v>28.750464529311852</v>
      </c>
      <c r="P22" s="269">
        <v>90</v>
      </c>
      <c r="Q22" s="270">
        <v>51</v>
      </c>
      <c r="R22" s="270">
        <v>728</v>
      </c>
    </row>
    <row r="23" spans="1:18" ht="16.5">
      <c r="A23" s="257" t="s">
        <v>143</v>
      </c>
      <c r="B23" s="258" t="s">
        <v>1210</v>
      </c>
      <c r="C23" s="259" t="s">
        <v>70</v>
      </c>
      <c r="D23" s="260">
        <v>0.83840000000000003</v>
      </c>
      <c r="E23" s="261">
        <v>1286</v>
      </c>
      <c r="F23" s="262" t="s">
        <v>309</v>
      </c>
      <c r="G23" s="263" t="s">
        <v>869</v>
      </c>
      <c r="H23" s="264">
        <v>1</v>
      </c>
      <c r="I23" s="265">
        <v>5094.05</v>
      </c>
      <c r="J23" s="266">
        <v>1.8121288137915921E-2</v>
      </c>
      <c r="K23" s="266">
        <v>0.29516735138363914</v>
      </c>
      <c r="L23" s="266">
        <v>0.13290014821212984</v>
      </c>
      <c r="M23" s="267">
        <v>20.471</v>
      </c>
      <c r="N23" s="268">
        <v>1.9630745673874423E-2</v>
      </c>
      <c r="O23" s="268">
        <v>1.9827053130613166</v>
      </c>
      <c r="P23" s="269">
        <v>33</v>
      </c>
      <c r="Q23" s="270">
        <v>1</v>
      </c>
      <c r="R23" s="270">
        <v>101</v>
      </c>
    </row>
  </sheetData>
  <autoFilter ref="A13:R17" xr:uid="{6EB4B155-3669-4AC9-8F0D-6A4CA1B564F2}"/>
  <phoneticPr fontId="2" type="noConversion"/>
  <conditionalFormatting sqref="C14:D2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E1B5-B157-4E41-8D24-8B61E4BE2355}">
  <sheetPr>
    <tabColor rgb="FFFF0000"/>
  </sheetPr>
  <dimension ref="A1:K22"/>
  <sheetViews>
    <sheetView showGridLines="0" tabSelected="1" zoomScaleNormal="100" zoomScaleSheetLayoutView="85" workbookViewId="0">
      <selection activeCell="H30" sqref="H30"/>
    </sheetView>
  </sheetViews>
  <sheetFormatPr defaultRowHeight="13.5"/>
  <cols>
    <col min="3" max="3" width="9.85546875" customWidth="1"/>
  </cols>
  <sheetData>
    <row r="1" spans="1:11" ht="3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</row>
    <row r="2" spans="1:11" ht="41.25">
      <c r="A2" s="321" t="s">
        <v>1267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</row>
    <row r="4" spans="1:11" ht="17.25">
      <c r="A4" s="186" t="s">
        <v>1268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</row>
    <row r="6" spans="1:11" ht="26.25">
      <c r="A6" s="183"/>
    </row>
    <row r="7" spans="1:11" ht="130.5" customHeight="1">
      <c r="A7" s="183"/>
    </row>
    <row r="8" spans="1:11" ht="26.25">
      <c r="A8" s="183"/>
    </row>
    <row r="9" spans="1:11" ht="26.25">
      <c r="A9" s="183"/>
    </row>
    <row r="10" spans="1:11" ht="40.5" customHeight="1">
      <c r="A10" s="183" t="s">
        <v>1269</v>
      </c>
    </row>
    <row r="11" spans="1:11" ht="19.5" customHeight="1">
      <c r="A11" s="183"/>
    </row>
    <row r="12" spans="1:11" ht="17.25">
      <c r="A12" s="184" t="s">
        <v>1270</v>
      </c>
    </row>
    <row r="13" spans="1:11" ht="40.5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7</v>
      </c>
      <c r="K13" s="313" t="s">
        <v>8</v>
      </c>
    </row>
    <row r="14" spans="1:11" ht="16.5">
      <c r="A14" s="257" t="s">
        <v>143</v>
      </c>
      <c r="B14" s="258" t="s">
        <v>895</v>
      </c>
      <c r="C14" s="259" t="s">
        <v>71</v>
      </c>
      <c r="D14" s="260">
        <v>0.91469999999999996</v>
      </c>
      <c r="E14" s="261">
        <v>9832</v>
      </c>
      <c r="F14" s="262" t="s">
        <v>308</v>
      </c>
      <c r="G14" s="263" t="s">
        <v>848</v>
      </c>
      <c r="H14" s="264">
        <v>15</v>
      </c>
      <c r="I14" s="265">
        <v>3958.127</v>
      </c>
      <c r="J14" s="268">
        <v>0.1768513238711138</v>
      </c>
      <c r="K14" s="314">
        <v>34.233363406479882</v>
      </c>
    </row>
    <row r="15" spans="1:11" ht="16.5">
      <c r="A15" s="257" t="s">
        <v>143</v>
      </c>
      <c r="B15" s="258" t="s">
        <v>901</v>
      </c>
      <c r="C15" s="259" t="s">
        <v>72</v>
      </c>
      <c r="D15" s="260">
        <v>0.8962</v>
      </c>
      <c r="E15" s="261">
        <v>2165</v>
      </c>
      <c r="F15" s="262" t="s">
        <v>306</v>
      </c>
      <c r="G15" s="263" t="s">
        <v>787</v>
      </c>
      <c r="H15" s="264">
        <v>1</v>
      </c>
      <c r="I15" s="265">
        <v>2485.4659999999999</v>
      </c>
      <c r="J15" s="268">
        <v>0.40233903823266948</v>
      </c>
      <c r="K15" s="314">
        <v>63.006293387236035</v>
      </c>
    </row>
    <row r="16" spans="1:11" ht="16.5">
      <c r="A16" s="257" t="s">
        <v>143</v>
      </c>
      <c r="B16" s="258" t="s">
        <v>913</v>
      </c>
      <c r="C16" s="259" t="s">
        <v>70</v>
      </c>
      <c r="D16" s="260">
        <v>0.82809999999999995</v>
      </c>
      <c r="E16" s="261">
        <v>9455</v>
      </c>
      <c r="F16" s="262" t="s">
        <v>306</v>
      </c>
      <c r="G16" s="263" t="s">
        <v>774</v>
      </c>
      <c r="H16" s="264">
        <v>12</v>
      </c>
      <c r="I16" s="265">
        <v>2289.9549999999999</v>
      </c>
      <c r="J16" s="268">
        <v>1.9651041177665063</v>
      </c>
      <c r="K16" s="314">
        <v>30.961307099921179</v>
      </c>
    </row>
    <row r="17" spans="1:11" ht="16.5">
      <c r="A17" s="257" t="s">
        <v>143</v>
      </c>
      <c r="B17" s="258" t="s">
        <v>997</v>
      </c>
      <c r="C17" s="259" t="s">
        <v>72</v>
      </c>
      <c r="D17" s="260">
        <v>0.89600000000000002</v>
      </c>
      <c r="E17" s="261">
        <v>1727</v>
      </c>
      <c r="F17" s="262" t="s">
        <v>307</v>
      </c>
      <c r="G17" s="263" t="s">
        <v>820</v>
      </c>
      <c r="H17" s="264">
        <v>3</v>
      </c>
      <c r="I17" s="265">
        <v>4174.3860000000004</v>
      </c>
      <c r="J17" s="268">
        <v>0</v>
      </c>
      <c r="K17" s="314">
        <v>41.53904310717791</v>
      </c>
    </row>
    <row r="18" spans="1:11" ht="16.5">
      <c r="A18" s="257" t="s">
        <v>143</v>
      </c>
      <c r="B18" s="258" t="s">
        <v>1049</v>
      </c>
      <c r="C18" s="259" t="s">
        <v>72</v>
      </c>
      <c r="D18" s="260">
        <v>0.88829999999999998</v>
      </c>
      <c r="E18" s="261">
        <v>7799</v>
      </c>
      <c r="F18" s="262" t="s">
        <v>308</v>
      </c>
      <c r="G18" s="263" t="s">
        <v>860</v>
      </c>
      <c r="H18" s="264">
        <v>2</v>
      </c>
      <c r="I18" s="265">
        <v>3742.0639999999999</v>
      </c>
      <c r="J18" s="268">
        <v>0.10689288050658674</v>
      </c>
      <c r="K18" s="314">
        <v>38.802115623890991</v>
      </c>
    </row>
    <row r="19" spans="1:11" ht="16.5">
      <c r="A19" s="257" t="s">
        <v>143</v>
      </c>
      <c r="B19" s="258" t="s">
        <v>1178</v>
      </c>
      <c r="C19" s="259" t="s">
        <v>71</v>
      </c>
      <c r="D19" s="260">
        <v>0.92889999999999995</v>
      </c>
      <c r="E19" s="261">
        <v>1024</v>
      </c>
      <c r="F19" s="262" t="s">
        <v>306</v>
      </c>
      <c r="G19" s="263" t="s">
        <v>797</v>
      </c>
      <c r="H19" s="264">
        <v>1</v>
      </c>
      <c r="I19" s="265">
        <v>2407.3409999999999</v>
      </c>
      <c r="J19" s="268">
        <v>4.1539607392554689E-2</v>
      </c>
      <c r="K19" s="314">
        <v>54.624583721209419</v>
      </c>
    </row>
    <row r="20" spans="1:11" ht="16.5">
      <c r="A20" s="257" t="s">
        <v>143</v>
      </c>
      <c r="B20" s="258" t="s">
        <v>1181</v>
      </c>
      <c r="C20" s="259" t="s">
        <v>72</v>
      </c>
      <c r="D20" s="260">
        <v>0.87760000000000005</v>
      </c>
      <c r="E20" s="261">
        <v>5242</v>
      </c>
      <c r="F20" s="262" t="s">
        <v>308</v>
      </c>
      <c r="G20" s="263" t="s">
        <v>845</v>
      </c>
      <c r="H20" s="264">
        <v>2</v>
      </c>
      <c r="I20" s="265">
        <v>3905.7289999999998</v>
      </c>
      <c r="J20" s="268">
        <v>0.33284439345382133</v>
      </c>
      <c r="K20" s="314">
        <v>39.787706725172178</v>
      </c>
    </row>
    <row r="21" spans="1:11" ht="16.5">
      <c r="A21" s="257" t="s">
        <v>143</v>
      </c>
      <c r="B21" s="258" t="s">
        <v>1243</v>
      </c>
      <c r="C21" s="259" t="s">
        <v>72</v>
      </c>
      <c r="D21" s="260">
        <v>0.87039999999999995</v>
      </c>
      <c r="E21" s="261">
        <v>4377</v>
      </c>
      <c r="F21" s="262" t="s">
        <v>308</v>
      </c>
      <c r="G21" s="263" t="s">
        <v>850</v>
      </c>
      <c r="H21" s="264">
        <v>4</v>
      </c>
      <c r="I21" s="265">
        <v>3907.0650000000001</v>
      </c>
      <c r="J21" s="268">
        <v>0.35832523902213043</v>
      </c>
      <c r="K21" s="314">
        <v>79.983312281725546</v>
      </c>
    </row>
    <row r="22" spans="1:11" ht="16.5">
      <c r="A22" s="257" t="s">
        <v>143</v>
      </c>
      <c r="B22" s="258" t="s">
        <v>1261</v>
      </c>
      <c r="C22" s="259" t="s">
        <v>71</v>
      </c>
      <c r="D22" s="260">
        <v>0.91439999999999999</v>
      </c>
      <c r="E22" s="261">
        <v>4695</v>
      </c>
      <c r="F22" s="262" t="s">
        <v>308</v>
      </c>
      <c r="G22" s="263" t="s">
        <v>854</v>
      </c>
      <c r="H22" s="264">
        <v>2</v>
      </c>
      <c r="I22" s="265">
        <v>3838.047</v>
      </c>
      <c r="J22" s="268">
        <v>0.18238442624595269</v>
      </c>
      <c r="K22" s="314">
        <v>40.567507380706907</v>
      </c>
    </row>
  </sheetData>
  <autoFilter ref="A13:K22" xr:uid="{BF75E1B5-B157-4E41-8D24-8B61E4BE2355}"/>
  <mergeCells count="1">
    <mergeCell ref="A2:K2"/>
  </mergeCells>
  <phoneticPr fontId="2" type="noConversion"/>
  <conditionalFormatting sqref="C14:D2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2024-03-19T01:45:46Z</dcterms:modified>
</cp:coreProperties>
</file>