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D8809E91-BECE-4645-BBB4-AE7067EE0945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운전자별!$A$1:$R$111</definedName>
    <definedName name="_xlnm.Print_Area" localSheetId="1">종합!$A$1:$L$95</definedName>
    <definedName name="_xlnm.Print_Area" localSheetId="4">차량별!$A$1:$T$52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F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F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J38" i="12"/>
  <c r="D83" i="12"/>
  <c r="E83" i="12"/>
  <c r="F83" i="12"/>
  <c r="G83" i="12"/>
  <c r="H83" i="12"/>
  <c r="I83" i="12"/>
  <c r="J83" i="12"/>
  <c r="D84" i="12"/>
  <c r="E84" i="12"/>
  <c r="F84" i="12"/>
  <c r="G84" i="12"/>
  <c r="H84" i="12"/>
  <c r="I84" i="12"/>
  <c r="J84" i="12"/>
  <c r="D85" i="12"/>
  <c r="E85" i="12"/>
  <c r="F85" i="12"/>
  <c r="G85" i="12"/>
  <c r="H85" i="12"/>
  <c r="I85" i="12"/>
  <c r="J85" i="12"/>
  <c r="D86" i="12"/>
  <c r="E86" i="12"/>
  <c r="F86" i="12"/>
  <c r="G86" i="12"/>
  <c r="H86" i="12"/>
  <c r="I86" i="12"/>
  <c r="J86" i="12"/>
  <c r="D87" i="12"/>
  <c r="E87" i="12"/>
  <c r="F87" i="12"/>
  <c r="G87" i="12"/>
  <c r="H87" i="12"/>
  <c r="I87" i="12"/>
  <c r="J87" i="12"/>
  <c r="E82" i="12"/>
  <c r="F82" i="12"/>
  <c r="G82" i="12"/>
  <c r="H82" i="12"/>
  <c r="I82" i="12"/>
  <c r="J82" i="12"/>
  <c r="D82" i="12"/>
  <c r="J26" i="12"/>
  <c r="J12" i="12"/>
  <c r="J37" i="12" s="1"/>
  <c r="J13" i="12"/>
  <c r="K13" i="12" s="1"/>
  <c r="J11" i="12"/>
  <c r="J36" i="12" s="1"/>
  <c r="B38" i="12"/>
  <c r="B37" i="12"/>
  <c r="B36" i="12"/>
  <c r="I32" i="12"/>
  <c r="F5" i="12"/>
  <c r="E5" i="12"/>
  <c r="N39" i="12" a="1"/>
  <c r="I14" i="12" a="1"/>
  <c r="J14" i="12" a="1"/>
  <c r="N39" i="12" l="1"/>
  <c r="K12" i="12"/>
  <c r="J14" i="12"/>
  <c r="I14" i="12"/>
  <c r="B20" i="12"/>
  <c r="J39" i="12" a="1"/>
  <c r="H52" i="12" l="1"/>
  <c r="G52" i="12"/>
  <c r="E52" i="12"/>
  <c r="E54" i="12" s="1"/>
  <c r="J39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4" i="12" l="1"/>
  <c r="G55" i="12"/>
  <c r="G59" i="12"/>
  <c r="B86" i="12"/>
  <c r="G56" i="12"/>
  <c r="G58" i="12"/>
  <c r="G53" i="12"/>
  <c r="G57" i="12"/>
  <c r="H54" i="12"/>
  <c r="H58" i="12"/>
  <c r="H53" i="12"/>
  <c r="H57" i="12"/>
  <c r="H56" i="12"/>
  <c r="B87" i="12"/>
  <c r="H59" i="12"/>
  <c r="H55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F16" i="60" s="1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1" i="60" l="1"/>
  <c r="F44" i="60"/>
  <c r="F26" i="60"/>
  <c r="F14" i="60"/>
  <c r="F19" i="60"/>
  <c r="F11" i="60"/>
  <c r="F13" i="60"/>
  <c r="F12" i="60"/>
  <c r="F36" i="60"/>
  <c r="F28" i="60"/>
  <c r="F22" i="60"/>
  <c r="F18" i="60"/>
  <c r="F10" i="60"/>
  <c r="O20" i="12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F54" i="12" s="1"/>
  <c r="D52" i="12"/>
  <c r="D54" i="12" s="1"/>
  <c r="C52" i="12"/>
  <c r="B82" i="12" s="1"/>
  <c r="K52" i="12"/>
  <c r="I52" i="12"/>
  <c r="J52" i="12"/>
  <c r="B66" i="12" l="1"/>
  <c r="B83" i="12"/>
  <c r="B69" i="12"/>
  <c r="B84" i="12"/>
  <c r="B72" i="12"/>
  <c r="B85" i="12"/>
  <c r="Q58" i="12"/>
  <c r="Q53" i="12"/>
  <c r="B75" i="12" s="1"/>
  <c r="Q60" i="12"/>
  <c r="Q55" i="12"/>
  <c r="Q57" i="12"/>
  <c r="Q59" i="12"/>
  <c r="Q56" i="12"/>
  <c r="R56" i="12"/>
  <c r="R58" i="12"/>
  <c r="R53" i="12"/>
  <c r="B78" i="12" s="1"/>
  <c r="R60" i="12"/>
  <c r="R55" i="12"/>
  <c r="R57" i="12"/>
  <c r="R59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G78" i="12" l="1"/>
  <c r="F78" i="12"/>
  <c r="J78" i="12"/>
  <c r="H78" i="12"/>
  <c r="D78" i="12"/>
  <c r="B79" i="12"/>
  <c r="B80" i="12"/>
  <c r="E78" i="12"/>
  <c r="I78" i="12"/>
  <c r="B77" i="12"/>
  <c r="H75" i="12"/>
  <c r="G75" i="12"/>
  <c r="F75" i="12"/>
  <c r="E75" i="12"/>
  <c r="J75" i="12"/>
  <c r="I75" i="12"/>
  <c r="B76" i="12"/>
  <c r="D75" i="12"/>
  <c r="B74" i="12"/>
  <c r="B73" i="12"/>
  <c r="D73" i="12" s="1"/>
  <c r="B71" i="12"/>
  <c r="B70" i="12"/>
  <c r="D70" i="12" s="1"/>
  <c r="B65" i="12"/>
  <c r="B64" i="12"/>
  <c r="F64" i="12" s="1"/>
  <c r="B68" i="12"/>
  <c r="B67" i="12"/>
  <c r="I63" i="12"/>
  <c r="H63" i="12"/>
  <c r="G63" i="12"/>
  <c r="E63" i="12"/>
  <c r="J63" i="12"/>
  <c r="D63" i="12"/>
  <c r="H72" i="12"/>
  <c r="E72" i="12"/>
  <c r="I72" i="12"/>
  <c r="G72" i="12"/>
  <c r="J72" i="12"/>
  <c r="I69" i="12"/>
  <c r="H69" i="12"/>
  <c r="E69" i="12"/>
  <c r="J69" i="12"/>
  <c r="G69" i="12"/>
  <c r="D67" i="12"/>
  <c r="J66" i="12"/>
  <c r="H66" i="12"/>
  <c r="E66" i="12"/>
  <c r="I66" i="12"/>
  <c r="G66" i="12"/>
  <c r="F66" i="12"/>
  <c r="D66" i="12"/>
  <c r="F72" i="12"/>
  <c r="D72" i="12"/>
  <c r="D69" i="12"/>
  <c r="F69" i="12"/>
  <c r="F63" i="12"/>
  <c r="D65" i="12" l="1"/>
  <c r="J65" i="12"/>
  <c r="K65" i="12"/>
  <c r="E65" i="12"/>
  <c r="H65" i="12"/>
  <c r="I65" i="12"/>
  <c r="F65" i="12"/>
  <c r="G65" i="12"/>
  <c r="D80" i="12"/>
  <c r="E80" i="12"/>
  <c r="F80" i="12"/>
  <c r="G80" i="12"/>
  <c r="J80" i="12"/>
  <c r="K80" i="12"/>
  <c r="H80" i="12"/>
  <c r="I80" i="12"/>
  <c r="F79" i="12"/>
  <c r="J79" i="12"/>
  <c r="E79" i="12"/>
  <c r="G79" i="12"/>
  <c r="I79" i="12"/>
  <c r="H79" i="12"/>
  <c r="D79" i="12"/>
  <c r="K71" i="12"/>
  <c r="D71" i="12"/>
  <c r="E71" i="12"/>
  <c r="F71" i="12"/>
  <c r="I71" i="12"/>
  <c r="J71" i="12"/>
  <c r="G71" i="12"/>
  <c r="H71" i="12"/>
  <c r="D74" i="12"/>
  <c r="E74" i="12"/>
  <c r="F74" i="12"/>
  <c r="G74" i="12"/>
  <c r="J74" i="12"/>
  <c r="K74" i="12"/>
  <c r="H74" i="12"/>
  <c r="I74" i="12"/>
  <c r="D77" i="12"/>
  <c r="E77" i="12"/>
  <c r="F77" i="12"/>
  <c r="G77" i="12"/>
  <c r="J77" i="12"/>
  <c r="K77" i="12"/>
  <c r="H77" i="12"/>
  <c r="I77" i="12"/>
  <c r="J68" i="12"/>
  <c r="K68" i="12"/>
  <c r="D68" i="12"/>
  <c r="E68" i="12"/>
  <c r="H68" i="12"/>
  <c r="I68" i="12"/>
  <c r="F68" i="12"/>
  <c r="G68" i="12"/>
  <c r="I76" i="12"/>
  <c r="H76" i="12"/>
  <c r="G76" i="12"/>
  <c r="F76" i="12"/>
  <c r="J76" i="12"/>
  <c r="E76" i="12"/>
  <c r="D76" i="12"/>
  <c r="F67" i="12"/>
  <c r="F70" i="12"/>
  <c r="I73" i="12"/>
  <c r="F73" i="12"/>
  <c r="J73" i="12"/>
  <c r="H73" i="12"/>
  <c r="G73" i="12"/>
  <c r="E73" i="12"/>
  <c r="J70" i="12"/>
  <c r="I70" i="12"/>
  <c r="H70" i="12"/>
  <c r="G70" i="12"/>
  <c r="E70" i="12"/>
  <c r="H67" i="12"/>
  <c r="I67" i="12"/>
  <c r="G67" i="12"/>
  <c r="E67" i="12"/>
  <c r="J67" i="12"/>
  <c r="I64" i="12"/>
  <c r="H64" i="12"/>
  <c r="G64" i="12"/>
  <c r="E64" i="12"/>
  <c r="J64" i="12"/>
  <c r="D64" i="12"/>
  <c r="J10" i="12"/>
  <c r="J25" i="12" s="1"/>
  <c r="N20" i="12"/>
  <c r="G5" i="12" s="1"/>
  <c r="N19" i="12"/>
  <c r="I26" i="12"/>
  <c r="K19" i="12" s="1"/>
  <c r="I31" i="12"/>
  <c r="I30" i="12"/>
  <c r="I29" i="12"/>
  <c r="I28" i="12"/>
  <c r="I27" i="12"/>
  <c r="K21" i="12"/>
  <c r="K20" i="12" l="1"/>
  <c r="K38" i="12"/>
  <c r="N38" i="12" s="1"/>
  <c r="G38" i="12"/>
  <c r="E38" i="12"/>
  <c r="F38" i="12"/>
  <c r="H38" i="12"/>
  <c r="I38" i="12"/>
  <c r="D38" i="12"/>
  <c r="N37" i="12"/>
  <c r="N26" i="12"/>
  <c r="J32" i="12" s="1"/>
  <c r="D37" i="12"/>
  <c r="D36" i="12"/>
  <c r="E36" i="12"/>
  <c r="E37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F39" i="12" a="1"/>
  <c r="G39" i="12" a="1"/>
  <c r="H39" i="12" a="1"/>
  <c r="E39" i="12" a="1"/>
  <c r="I39" i="12" a="1"/>
  <c r="D39" i="12" a="1"/>
  <c r="E39" i="12" l="1"/>
  <c r="F39" i="12"/>
  <c r="G39" i="12"/>
  <c r="K39" i="12" a="1"/>
  <c r="K39" i="12" s="1"/>
  <c r="D39" i="12"/>
  <c r="I39" i="12"/>
  <c r="H39" i="12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<sst xmlns="http://schemas.openxmlformats.org/spreadsheetml/2006/main" count="5685" uniqueCount="1367">
  <si>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</si>
  <si>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</si>
  <si>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</si>
  <si>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</si>
  <si>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</si>
  <si>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</si>
  <si>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</si>
  <si>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</si>
  <si>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</si>
  <si>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</si>
  <si>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</si>
  <si>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</si>
  <si>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</si>
  <si>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</si>
  <si>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</si>
  <si>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</si>
  <si>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</si>
  <si>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</si>
  <si>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</si>
  <si>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</si>
  <si>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</si>
  <si>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</si>
  <si>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</si>
  <si>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</si>
  <si>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</si>
  <si>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</si>
  <si>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</si>
  <si>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</si>
  <si>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</si>
  <si>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</si>
  <si>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</si>
  <si>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</si>
  <si>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</si>
  <si>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</si>
  <si>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</si>
  <si>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</si>
  <si>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</si>
  <si>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</si>
  <si>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</si>
  <si>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</si>
  <si>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</si>
  <si>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</si>
  <si>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</si>
  <si>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</si>
  <si>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</si>
  <si>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</si>
  <si>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</si>
  <si>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</si>
  <si>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</si>
  <si>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</si>
  <si>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</si>
  <si>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</si>
  <si>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</si>
  <si>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</si>
  <si>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</si>
  <si>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</si>
  <si>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</si>
  <si>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</si>
  <si>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</si>
  <si>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</si>
  <si>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</si>
  <si>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</si>
  <si>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</si>
  <si>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</si>
  <si>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</si>
  <si>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</si>
  <si>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</si>
  <si>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</si>
  <si>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</si>
  <si>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</si>
  <si>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</si>
  <si>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</si>
  <si>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</si>
  <si>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</si>
  <si>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</si>
  <si>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</si>
  <si>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</si>
  <si>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</si>
  <si>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</si>
  <si>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</si>
  <si>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</si>
  <si>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</si>
  <si>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</si>
  <si>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</si>
  <si>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</si>
  <si>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</si>
  <si>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</si>
  <si>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</si>
  <si>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</si>
  <si>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</si>
  <si>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</si>
  <si>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</si>
  <si>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</si>
  <si>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</si>
  <si>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</si>
  <si>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</si>
  <si>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</si>
  <si>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</si>
  <si>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</si>
  <si>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</si>
  <si>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</si>
  <si>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</si>
  <si>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</si>
  <si>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</si>
  <si>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</si>
  <si>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</si>
  <si>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</si>
  <si>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</si>
  <si>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</si>
  <si>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</si>
  <si>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</si>
  <si>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</si>
  <si>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</si>
  <si>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</si>
  <si>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</si>
  <si>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</si>
  <si>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</si>
  <si>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</si>
  <si>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</si>
  <si>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</si>
  <si>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</si>
  <si>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</si>
  <si>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</si>
  <si>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</si>
  <si>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</si>
  <si>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</si>
  <si>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</si>
  <si>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</si>
  <si>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</si>
  <si>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</si>
  <si>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</si>
  <si>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</si>
  <si>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</si>
  <si>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</si>
  <si>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</si>
  <si>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</si>
  <si>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</si>
  <si>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</si>
  <si>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</si>
  <si>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</si>
  <si>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</si>
  <si>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</si>
  <si>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</si>
  <si>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</si>
  <si>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</si>
  <si>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</si>
  <si>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</si>
  <si>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</si>
  <si>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</si>
  <si>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</si>
  <si>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</si>
  <si>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</si>
  <si>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</si>
  <si>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</si>
  <si>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</si>
  <si>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</si>
  <si>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</si>
  <si>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</si>
  <si>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</si>
  <si>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</si>
  <si>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</si>
  <si>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</si>
  <si>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</si>
  <si>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</si>
  <si>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</si>
  <si>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</si>
  <si>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</si>
  <si>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</si>
  <si>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</si>
  <si>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</si>
  <si>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</si>
  <si>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</si>
  <si>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</si>
  <si>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</si>
  <si>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</si>
  <si>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</si>
  <si>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</si>
  <si>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</si>
  <si>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</si>
  <si>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</si>
  <si>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</si>
  <si>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</si>
  <si>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</si>
  <si>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</si>
  <si>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</si>
  <si>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</si>
  <si>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</si>
  <si>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</si>
  <si>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</si>
  <si>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</si>
  <si>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</si>
  <si>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</si>
  <si>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</si>
  <si>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</si>
  <si>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</si>
  <si>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</si>
  <si>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</si>
  <si>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</si>
  <si>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</si>
  <si>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</si>
  <si>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</si>
  <si>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</si>
  <si>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</si>
  <si>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</si>
  <si>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</si>
  <si>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</si>
  <si>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</si>
  <si>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</si>
  <si>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</si>
  <si>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</si>
  <si>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</si>
  <si>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</si>
  <si>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</si>
  <si>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</si>
  <si>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</si>
  <si>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</si>
  <si>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</si>
  <si>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</si>
  <si>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</si>
  <si>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</si>
  <si>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</si>
  <si>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</si>
  <si>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</si>
  <si>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</si>
  <si>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</si>
  <si>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</si>
  <si>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</si>
  <si>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</si>
  <si>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</si>
  <si>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</si>
  <si>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</si>
  <si>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</si>
  <si>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</si>
  <si>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</si>
  <si>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</si>
  <si>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</si>
  <si>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</si>
  <si>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</si>
  <si>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</si>
  <si>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</si>
  <si>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</si>
  <si>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</si>
  <si>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</si>
  <si>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</si>
  <si>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</si>
  <si>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</si>
  <si>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</si>
  <si>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</si>
  <si>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</si>
  <si>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</si>
  <si>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</si>
  <si>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</si>
  <si>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</si>
  <si>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</si>
  <si>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</si>
  <si>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</si>
  <si>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</si>
  <si>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</si>
  <si>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</si>
  <si>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</si>
  <si>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</si>
  <si>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</si>
  <si>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</si>
  <si>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</si>
  <si>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</si>
  <si>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</si>
  <si>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</si>
  <si>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</si>
  <si>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</si>
  <si>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</si>
  <si>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</si>
  <si>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</si>
  <si>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</si>
  <si>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</si>
  <si>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</si>
  <si>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</si>
  <si>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</si>
  <si>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</si>
  <si>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</si>
  <si>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</si>
  <si>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</si>
  <si>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</si>
  <si>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</si>
  <si>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</si>
  <si>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</si>
  <si>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</si>
  <si>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</si>
  <si>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</si>
  <si>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</si>
  <si>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</si>
  <si>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</si>
  <si>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</si>
  <si>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</si>
  <si>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</si>
  <si>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</si>
  <si>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</si>
  <si>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</si>
  <si>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</si>
  <si>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</si>
  <si>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</si>
  <si>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</si>
  <si>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</si>
  <si>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</si>
  <si>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</si>
  <si>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</si>
  <si>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</si>
  <si>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</si>
  <si>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</si>
  <si>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</si>
  <si>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</si>
  <si>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</si>
  <si>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</si>
  <si>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</si>
  <si>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</si>
  <si>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</si>
  <si>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</si>
  <si>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</si>
  <si>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</si>
  <si>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</si>
  <si>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</si>
  <si>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</si>
  <si>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</si>
  <si>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</si>
  <si>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</si>
  <si>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</si>
  <si>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</si>
  <si>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</si>
  <si>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</si>
  <si>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</si>
  <si>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</si>
  <si>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</si>
  <si>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</si>
  <si>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</si>
  <si>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</si>
  <si>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</si>
  <si>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</si>
  <si>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</si>
  <si>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</si>
  <si>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</si>
  <si>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</si>
  <si>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</si>
  <si>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</si>
  <si>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</si>
  <si>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</si>
  <si>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</si>
  <si>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</si>
  <si>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</si>
  <si>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</si>
  <si>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</si>
  <si>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</si>
  <si>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</si>
  <si>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</si>
  <si>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</si>
  <si>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</si>
  <si>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</si>
  <si>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</si>
  <si>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</si>
  <si>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</si>
  <si>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</si>
  <si>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</si>
  <si>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</si>
  <si>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</si>
  <si>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</si>
  <si>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</si>
  <si>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</si>
  <si>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</si>
  <si>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</si>
  <si>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</si>
  <si>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</si>
  <si>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</si>
  <si>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</si>
  <si>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</si>
  <si>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</si>
  <si>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</si>
  <si>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</si>
  <si>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</si>
  <si>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</si>
  <si>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</si>
  <si>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</si>
  <si>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</si>
  <si>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</si>
  <si>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</si>
  <si>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</si>
  <si>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</si>
  <si>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</si>
  <si>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</si>
  <si>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</si>
  <si>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</si>
  <si>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</si>
  <si>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</si>
  <si>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</si>
  <si>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</si>
  <si>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</si>
  <si>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</si>
  <si>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</si>
  <si>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</si>
  <si>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</si>
  <si>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</si>
  <si>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</si>
  <si>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</si>
  <si>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</si>
  <si>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</si>
  <si>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</si>
  <si>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</si>
  <si>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</si>
  <si>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</si>
  <si>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</si>
  <si>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</si>
  <si>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</si>
  <si>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</si>
  <si>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</si>
  <si>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</si>
  <si>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</si>
  <si>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</si>
  <si>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</si>
  <si>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</si>
  <si>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</si>
  <si>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</si>
  <si>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</si>
  <si>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</si>
  <si>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</si>
  <si>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</si>
  <si>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</si>
  <si>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</si>
  <si>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</si>
  <si>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</si>
  <si>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</si>
  <si>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</si>
  <si>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</si>
  <si>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</si>
  <si>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</si>
  <si>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</si>
  <si>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</si>
  <si>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</si>
  <si>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</si>
  <si>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</si>
  <si>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</si>
  <si>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</si>
  <si>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</si>
  <si>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</si>
  <si>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</si>
  <si>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</si>
  <si>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</si>
  <si>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</si>
  <si>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</si>
  <si>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</si>
  <si>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</si>
  <si>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</si>
  <si>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</si>
  <si>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</si>
  <si>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</si>
  <si>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</si>
  <si>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</si>
  <si>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</si>
  <si>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</si>
  <si>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</si>
  <si>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</si>
  <si>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</si>
  <si>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</si>
  <si>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</si>
  <si>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</si>
  <si>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</si>
  <si>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</si>
  <si>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</si>
  <si>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</si>
  <si>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</si>
  <si>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</si>
  <si>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</si>
  <si>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</si>
  <si>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</si>
  <si>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</si>
  <si>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</si>
  <si>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</si>
  <si>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</si>
  <si>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</si>
  <si>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</si>
  <si>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</si>
  <si>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</si>
  <si>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</si>
  <si>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</si>
  <si>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</si>
  <si>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</si>
  <si>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</si>
  <si>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</si>
  <si>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</si>
  <si>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</si>
  <si>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</si>
  <si>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</si>
  <si>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</si>
  <si>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</si>
  <si>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</si>
  <si>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</si>
  <si>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</si>
  <si>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</si>
  <si>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</si>
  <si>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</si>
  <si>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</si>
  <si>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</si>
  <si>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</si>
  <si>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</si>
  <si>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</si>
  <si>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</si>
  <si>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</si>
  <si>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</si>
  <si>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</si>
  <si>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</si>
  <si>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</si>
  <si>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</si>
  <si>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</si>
  <si>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</si>
  <si>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</si>
  <si>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</si>
  <si>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</si>
  <si>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</si>
  <si>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</si>
  <si>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</si>
  <si>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</si>
  <si>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</si>
  <si>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</si>
  <si>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</si>
  <si>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</si>
  <si>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</si>
  <si>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</si>
  <si>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</si>
  <si>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</si>
  <si>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</si>
  <si>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</si>
  <si>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</si>
  <si>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</si>
  <si>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</si>
  <si>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</si>
  <si>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</si>
  <si>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</si>
  <si>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</si>
  <si>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</si>
  <si>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</si>
  <si>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</si>
  <si>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</si>
  <si>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</si>
  <si>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</si>
  <si>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</si>
  <si>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</si>
  <si>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</si>
  <si>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</si>
  <si>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</si>
  <si>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</si>
  <si>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</si>
  <si>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</si>
  <si>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</si>
  <si>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</si>
  <si>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</si>
  <si>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</si>
  <si>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</si>
  <si>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</si>
  <si>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</si>
  <si>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</si>
  <si>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</si>
  <si>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</si>
  <si>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</si>
  <si>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</si>
  <si>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</si>
  <si>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</si>
  <si>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</si>
  <si>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</si>
  <si>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</si>
  <si>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</si>
  <si>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</si>
  <si>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</si>
  <si>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</si>
  <si>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</si>
  <si>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</si>
  <si>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</si>
  <si>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</si>
  <si>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</si>
  <si>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</si>
  <si>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</si>
  <si>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</si>
  <si>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</si>
  <si>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</si>
  <si>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</si>
  <si>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</si>
  <si>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</si>
  <si>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</si>
  <si>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</si>
  <si>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</si>
  <si>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</si>
  <si>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</si>
  <si>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</si>
  <si>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</si>
  <si>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</si>
  <si>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</si>
  <si>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</si>
  <si>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</si>
  <si>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</si>
  <si>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</si>
  <si>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</si>
  <si>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</si>
  <si>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</si>
  <si>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</si>
  <si>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</si>
  <si>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</si>
  <si>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</si>
  <si>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</si>
  <si>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</si>
  <si>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</si>
  <si>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</si>
  <si>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</si>
  <si>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</si>
  <si>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</si>
  <si>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</si>
  <si>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</si>
  <si>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</si>
  <si>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</si>
  <si>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</si>
  <si>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</si>
  <si>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</si>
  <si>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</si>
  <si>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</si>
  <si>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</si>
  <si>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</si>
  <si>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</si>
  <si>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</si>
  <si>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</si>
  <si>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</si>
  <si>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</si>
  <si>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</si>
  <si>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</si>
  <si>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</si>
  <si>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</si>
  <si>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</si>
  <si>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</si>
  <si>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</si>
  <si>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</si>
  <si>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</si>
  <si>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</si>
  <si>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</si>
  <si>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</si>
  <si>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</si>
  <si>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</si>
  <si>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</si>
  <si>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</si>
  <si>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</si>
  <si>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</si>
  <si>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</si>
  <si>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</si>
  <si>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</si>
  <si>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</si>
  <si>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</si>
  <si>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</si>
  <si>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</si>
  <si>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</si>
  <si>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</si>
  <si>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</si>
  <si>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</si>
  <si>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</si>
  <si>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</si>
  <si>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</si>
  <si>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</si>
  <si>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</si>
  <si>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</si>
  <si>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</si>
  <si>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</si>
  <si>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</si>
  <si>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</si>
  <si>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</si>
  <si>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</si>
  <si>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</si>
  <si>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</si>
  <si>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</si>
  <si>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</si>
  <si>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</si>
  <si>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</si>
  <si>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</si>
  <si>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</si>
  <si>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</si>
  <si>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</si>
  <si>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</si>
  <si>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</si>
  <si>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</si>
  <si>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</si>
  <si>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</si>
  <si>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</si>
  <si>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</si>
  <si>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</si>
  <si>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</si>
  <si>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</si>
  <si>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</si>
  <si>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</si>
  <si>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</si>
  <si>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</si>
  <si>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</si>
  <si>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</si>
  <si>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</si>
  <si>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</si>
  <si>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</si>
  <si>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</si>
  <si>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</si>
  <si>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</si>
  <si>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</si>
  <si>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</si>
  <si>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</si>
  <si>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</si>
  <si>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</si>
  <si>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</si>
  <si>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</si>
  <si>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</si>
  <si>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</si>
  <si>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</si>
  <si>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</si>
  <si>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</si>
  <si>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</si>
  <si>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</si>
  <si>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</si>
  <si>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</si>
  <si>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김준호</t>
  </si>
  <si>
    <t>김태호</t>
  </si>
  <si>
    <t>(경  고)</t>
  </si>
  <si>
    <t>rjatks</t>
  </si>
  <si>
    <t>70바2504</t>
  </si>
  <si>
    <t>1717</t>
  </si>
  <si>
    <t>70바2541</t>
  </si>
  <si>
    <t>70바3702</t>
  </si>
  <si>
    <t>강화교통17A1</t>
  </si>
  <si>
    <t>70바3716</t>
  </si>
  <si>
    <t>강화교통17S2</t>
  </si>
  <si>
    <t>70바3719</t>
  </si>
  <si>
    <t>강화교통17B1</t>
  </si>
  <si>
    <t>78바3209</t>
  </si>
  <si>
    <t>78바3217</t>
  </si>
  <si>
    <t>강화교통17B4</t>
  </si>
  <si>
    <t>78바3218</t>
  </si>
  <si>
    <t>강화교통17S1</t>
  </si>
  <si>
    <t>78바3234</t>
  </si>
  <si>
    <t>78바3238</t>
  </si>
  <si>
    <t>강화교통17B3</t>
  </si>
  <si>
    <t>78바3239</t>
  </si>
  <si>
    <t>강화교통17B2</t>
  </si>
  <si>
    <t>78바3205</t>
  </si>
  <si>
    <t>60-560-5</t>
  </si>
  <si>
    <t>강화교통60-5B1</t>
  </si>
  <si>
    <t>78바3206</t>
  </si>
  <si>
    <t>강화교통60-5A1</t>
  </si>
  <si>
    <t>78바3231</t>
  </si>
  <si>
    <t>78바3232</t>
  </si>
  <si>
    <t>강화교통60-5B3</t>
  </si>
  <si>
    <t>78바3233</t>
  </si>
  <si>
    <t>강화교통60-5B2</t>
  </si>
  <si>
    <t>78바3201</t>
  </si>
  <si>
    <t>7070</t>
  </si>
  <si>
    <t>78바3202</t>
  </si>
  <si>
    <t>강화교통70A1</t>
  </si>
  <si>
    <t>78바3203</t>
  </si>
  <si>
    <t>강화교통70B2</t>
  </si>
  <si>
    <t>78바3204</t>
  </si>
  <si>
    <t>강화교통70A2</t>
  </si>
  <si>
    <t>78바3207</t>
  </si>
  <si>
    <t>강화교통70C3</t>
  </si>
  <si>
    <t>78바3213</t>
  </si>
  <si>
    <t>강화교통70S1</t>
  </si>
  <si>
    <t>78바3214</t>
  </si>
  <si>
    <t>78바3215</t>
  </si>
  <si>
    <t>강화교통70C1</t>
  </si>
  <si>
    <t>78바3220</t>
  </si>
  <si>
    <t>강화교통70C2</t>
  </si>
  <si>
    <t>78바3221</t>
  </si>
  <si>
    <t>강화교통70B1</t>
  </si>
  <si>
    <t>78바3222</t>
  </si>
  <si>
    <t>강화교통70B3</t>
  </si>
  <si>
    <t>78바3208</t>
  </si>
  <si>
    <t>7171</t>
  </si>
  <si>
    <t>78바3219</t>
  </si>
  <si>
    <t>78바3223</t>
  </si>
  <si>
    <t>78바3224</t>
  </si>
  <si>
    <t>강화교통71C1</t>
  </si>
  <si>
    <t>78바3225</t>
  </si>
  <si>
    <t>78바3226</t>
  </si>
  <si>
    <t>강화교통71B1</t>
  </si>
  <si>
    <t>78바3227</t>
  </si>
  <si>
    <t>강화교통71D1</t>
  </si>
  <si>
    <t>78바3229</t>
  </si>
  <si>
    <t>강화교통71C2</t>
  </si>
  <si>
    <t>78바3237</t>
  </si>
  <si>
    <t>강화교통71B2</t>
  </si>
  <si>
    <t>70바3704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</si>
  <si>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</si>
  <si>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</si>
  <si>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</si>
  <si>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</si>
  <si>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</si>
  <si>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</si>
  <si>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</si>
  <si>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78바3240</t>
  </si>
  <si>
    <t>78바3242</t>
  </si>
  <si>
    <t>강화교통800C2</t>
  </si>
  <si>
    <t>강화교통</t>
    <phoneticPr fontId="2" type="noConversion"/>
  </si>
  <si>
    <t>가상현</t>
  </si>
  <si>
    <t>5039345</t>
  </si>
  <si>
    <t>강동원</t>
  </si>
  <si>
    <t>5033444</t>
  </si>
  <si>
    <t>고봉인</t>
  </si>
  <si>
    <t>5032653</t>
  </si>
  <si>
    <t>고정복</t>
  </si>
  <si>
    <t>5032993</t>
  </si>
  <si>
    <t>김광선</t>
  </si>
  <si>
    <t>5033378</t>
  </si>
  <si>
    <t>김광운</t>
  </si>
  <si>
    <t>503972</t>
  </si>
  <si>
    <t>김덕준</t>
  </si>
  <si>
    <t>5034226</t>
  </si>
  <si>
    <t>5032724</t>
  </si>
  <si>
    <t>김동진</t>
  </si>
  <si>
    <t>5039192</t>
  </si>
  <si>
    <t>김선기</t>
  </si>
  <si>
    <t>5037905</t>
  </si>
  <si>
    <t>김영길</t>
  </si>
  <si>
    <t>5035110</t>
  </si>
  <si>
    <t>김영래</t>
  </si>
  <si>
    <t>5037003</t>
  </si>
  <si>
    <t>김영민</t>
  </si>
  <si>
    <t>5031658</t>
  </si>
  <si>
    <t>김영소</t>
  </si>
  <si>
    <t>5034106</t>
  </si>
  <si>
    <t>김윤권</t>
  </si>
  <si>
    <t>5039601</t>
  </si>
  <si>
    <t>김이동</t>
  </si>
  <si>
    <t>5031713</t>
  </si>
  <si>
    <t>김익순</t>
  </si>
  <si>
    <t>5034684</t>
  </si>
  <si>
    <t>5037824</t>
  </si>
  <si>
    <t>김진태</t>
  </si>
  <si>
    <t>5032377</t>
  </si>
  <si>
    <t>김창희</t>
  </si>
  <si>
    <t>503421</t>
  </si>
  <si>
    <t>김춘동</t>
  </si>
  <si>
    <t>5033233</t>
  </si>
  <si>
    <t>김태윤</t>
  </si>
  <si>
    <t>5032557</t>
  </si>
  <si>
    <t>5038133</t>
  </si>
  <si>
    <t>김현호</t>
  </si>
  <si>
    <t>5033993</t>
  </si>
  <si>
    <t>마창국</t>
  </si>
  <si>
    <t>5033217</t>
  </si>
  <si>
    <t>문영호</t>
  </si>
  <si>
    <t>5036409</t>
  </si>
  <si>
    <t>문태일</t>
  </si>
  <si>
    <t>5036269</t>
  </si>
  <si>
    <t>박경덕</t>
  </si>
  <si>
    <t>5035584</t>
  </si>
  <si>
    <t>박명춘</t>
  </si>
  <si>
    <t>50349</t>
  </si>
  <si>
    <t>박배양</t>
  </si>
  <si>
    <t>5035906</t>
  </si>
  <si>
    <t>박영현</t>
  </si>
  <si>
    <t>503698</t>
  </si>
  <si>
    <t>박용규</t>
  </si>
  <si>
    <t>5034156</t>
  </si>
  <si>
    <t>박용수</t>
  </si>
  <si>
    <t>5032642</t>
  </si>
  <si>
    <t>박원숙</t>
  </si>
  <si>
    <t>5036050</t>
  </si>
  <si>
    <t>박은서</t>
  </si>
  <si>
    <t>5032824</t>
  </si>
  <si>
    <t>박종무</t>
  </si>
  <si>
    <t>5031424</t>
  </si>
  <si>
    <t>박진철</t>
  </si>
  <si>
    <t>5031862</t>
  </si>
  <si>
    <t>봉찬종</t>
  </si>
  <si>
    <t>503771</t>
  </si>
  <si>
    <t>서점호</t>
  </si>
  <si>
    <t>5036709</t>
  </si>
  <si>
    <t>손상림</t>
  </si>
  <si>
    <t>5038247</t>
  </si>
  <si>
    <t>송명신</t>
  </si>
  <si>
    <t>5034503</t>
  </si>
  <si>
    <t>신대성</t>
  </si>
  <si>
    <t>5034350</t>
  </si>
  <si>
    <t>신동진</t>
  </si>
  <si>
    <t>5035141</t>
  </si>
  <si>
    <t>신형기</t>
  </si>
  <si>
    <t>5036555</t>
  </si>
  <si>
    <t>오재춘</t>
  </si>
  <si>
    <t>5036860</t>
  </si>
  <si>
    <t>오흥일</t>
  </si>
  <si>
    <t>5032741</t>
  </si>
  <si>
    <t>유영호</t>
  </si>
  <si>
    <t>5033055</t>
  </si>
  <si>
    <t>유환순</t>
  </si>
  <si>
    <t>5036826</t>
  </si>
  <si>
    <t>윤경욱</t>
  </si>
  <si>
    <t>5031448</t>
  </si>
  <si>
    <t>윤승현</t>
  </si>
  <si>
    <t>5035947</t>
  </si>
  <si>
    <t>이근실</t>
  </si>
  <si>
    <t>5033560</t>
  </si>
  <si>
    <t>이동열</t>
  </si>
  <si>
    <t>503416</t>
  </si>
  <si>
    <t>이상진</t>
  </si>
  <si>
    <t>5039917</t>
  </si>
  <si>
    <t>이성훈</t>
  </si>
  <si>
    <t>503335</t>
  </si>
  <si>
    <t>이용희</t>
  </si>
  <si>
    <t>5032964</t>
  </si>
  <si>
    <t>이정용</t>
  </si>
  <si>
    <t>5035345</t>
  </si>
  <si>
    <t>이주영</t>
  </si>
  <si>
    <t>5039128</t>
  </si>
  <si>
    <t>이희동</t>
  </si>
  <si>
    <t>5038899</t>
  </si>
  <si>
    <t>이희찬</t>
  </si>
  <si>
    <t>5035451</t>
  </si>
  <si>
    <t>임성주</t>
  </si>
  <si>
    <t>5039882</t>
  </si>
  <si>
    <t>임승준</t>
  </si>
  <si>
    <t>5037449</t>
  </si>
  <si>
    <t>장진환</t>
  </si>
  <si>
    <t>5036498</t>
  </si>
  <si>
    <t>전덕기</t>
  </si>
  <si>
    <t>5039498</t>
  </si>
  <si>
    <t>전종한</t>
  </si>
  <si>
    <t>5036810</t>
  </si>
  <si>
    <t>전판남</t>
  </si>
  <si>
    <t>50329</t>
  </si>
  <si>
    <t>정연복</t>
  </si>
  <si>
    <t>5039106</t>
  </si>
  <si>
    <t>정찬희</t>
  </si>
  <si>
    <t>5031002</t>
  </si>
  <si>
    <t>정해현</t>
  </si>
  <si>
    <t>5036163</t>
  </si>
  <si>
    <t>조성만</t>
  </si>
  <si>
    <t>5036538</t>
  </si>
  <si>
    <t>조영주</t>
  </si>
  <si>
    <t>5031362</t>
  </si>
  <si>
    <t>조정진</t>
  </si>
  <si>
    <t>503819</t>
  </si>
  <si>
    <t>주우연</t>
  </si>
  <si>
    <t>5039696</t>
  </si>
  <si>
    <t>최재영</t>
  </si>
  <si>
    <t>5031198</t>
  </si>
  <si>
    <t>최종수</t>
  </si>
  <si>
    <t>5031710</t>
  </si>
  <si>
    <t>태승환</t>
  </si>
  <si>
    <t>5033150</t>
  </si>
  <si>
    <t>한금섭</t>
  </si>
  <si>
    <t>5034880</t>
  </si>
  <si>
    <t>한재만</t>
  </si>
  <si>
    <t>5032844</t>
  </si>
  <si>
    <t>한재열</t>
  </si>
  <si>
    <t>5034474</t>
  </si>
  <si>
    <t>한정호</t>
  </si>
  <si>
    <t>5035240</t>
  </si>
  <si>
    <t>허태록</t>
  </si>
  <si>
    <t>5039725</t>
  </si>
  <si>
    <t>황용주</t>
  </si>
  <si>
    <t>5031707</t>
  </si>
  <si>
    <t>황원구</t>
  </si>
  <si>
    <t>5036980</t>
  </si>
  <si>
    <t>분석기간: 24.03.01-24.03.30</t>
  </si>
  <si>
    <t>24'03</t>
    <phoneticPr fontId="2" type="noConversion"/>
  </si>
  <si>
    <t>개선율(유카전)</t>
    <phoneticPr fontId="2" type="noConversion"/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</si>
  <si>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</si>
  <si>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</si>
  <si>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</si>
  <si>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</si>
  <si>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</si>
  <si>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</si>
  <si>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</si>
  <si>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</si>
  <si>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</si>
  <si>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</si>
  <si>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</si>
  <si>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</si>
  <si>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</si>
  <si>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</si>
  <si>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</si>
  <si>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</si>
  <si>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</si>
  <si>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</si>
  <si>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</si>
  <si>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</si>
  <si>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</si>
  <si>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</si>
  <si>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</si>
  <si>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</si>
  <si>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</si>
  <si>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</si>
  <si>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</si>
  <si>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</si>
  <si>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</si>
  <si>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</si>
  <si>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</si>
  <si>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</si>
  <si>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</si>
  <si>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</si>
  <si>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</si>
  <si>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</si>
  <si>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</si>
  <si>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</si>
  <si>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</si>
  <si>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</si>
  <si>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</si>
  <si>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</si>
  <si>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</si>
  <si>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</si>
  <si>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</si>
  <si>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</si>
  <si>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</si>
  <si>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</si>
  <si>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</si>
  <si>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</si>
  <si>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</si>
  <si>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</si>
  <si>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</si>
  <si>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</si>
  <si>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</si>
  <si>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</si>
  <si>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</si>
  <si>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</si>
  <si>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</si>
  <si>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</si>
  <si>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</si>
  <si>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</si>
  <si>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</si>
  <si>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</si>
  <si>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</si>
  <si>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</si>
  <si>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</si>
  <si>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</si>
  <si>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</si>
  <si>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</si>
  <si>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</si>
  <si>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</si>
  <si>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</si>
  <si>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</si>
  <si>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</si>
  <si>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</si>
  <si>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</si>
  <si>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</si>
  <si>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</si>
  <si>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</si>
  <si>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</si>
  <si>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</si>
  <si>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</si>
  <si>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</si>
  <si>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</si>
  <si>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</si>
  <si>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</si>
  <si>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</si>
  <si>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</si>
  <si>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</si>
  <si>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</si>
  <si>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</si>
  <si>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</si>
  <si>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</si>
  <si>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</si>
  <si>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</si>
  <si>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</si>
  <si>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</si>
  <si>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</si>
  <si>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</si>
  <si>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</si>
  <si>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</si>
  <si>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</si>
  <si>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</si>
  <si>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</si>
  <si>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</si>
  <si>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</si>
  <si>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</si>
  <si>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</si>
  <si>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</si>
  <si>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</si>
  <si>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</si>
  <si>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</si>
  <si>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</si>
  <si>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</si>
  <si>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</si>
  <si>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</si>
  <si>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</si>
  <si>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</si>
  <si>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</si>
  <si>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</si>
  <si>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</si>
  <si>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</si>
  <si>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</si>
  <si>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</si>
  <si>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</si>
  <si>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</si>
  <si>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</si>
  <si>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</si>
  <si>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</si>
  <si>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</si>
  <si>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</si>
  <si>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</si>
  <si>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</si>
  <si>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</si>
  <si>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</si>
  <si>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</si>
  <si>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</si>
  <si>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</si>
  <si>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</si>
  <si>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</si>
  <si>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</si>
  <si>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</si>
  <si>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</si>
  <si>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</si>
  <si>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</si>
  <si>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</si>
  <si>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</si>
  <si>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</si>
  <si>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</si>
  <si>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</si>
  <si>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</si>
  <si>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</si>
  <si>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</si>
  <si>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</si>
  <si>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</si>
  <si>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</si>
  <si>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</si>
  <si>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</si>
  <si>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</si>
  <si>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</si>
  <si>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</si>
  <si>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</si>
  <si>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</si>
  <si>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</si>
  <si>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</si>
  <si>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</si>
  <si>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</si>
  <si>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</si>
  <si>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</si>
  <si>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</si>
  <si>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</si>
  <si>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</si>
  <si>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</si>
  <si>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</si>
  <si>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</si>
  <si>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</si>
  <si>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</si>
  <si>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</si>
  <si>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</si>
  <si>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</si>
  <si>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</si>
  <si>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</si>
  <si>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</si>
  <si>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</si>
  <si>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</si>
  <si>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</si>
  <si>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</si>
  <si>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</si>
  <si>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</si>
  <si>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</si>
  <si>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</si>
  <si>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</si>
  <si>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</si>
  <si>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</si>
  <si>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</si>
  <si>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</si>
  <si>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</si>
  <si>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</si>
  <si>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</si>
  <si>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</si>
  <si>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</si>
  <si>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</si>
  <si>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</si>
  <si>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</si>
  <si>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</si>
  <si>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</si>
  <si>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</si>
  <si>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</si>
  <si>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</si>
  <si>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</si>
  <si>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</si>
  <si>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</si>
  <si>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</si>
  <si>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강화교통17C3</t>
  </si>
  <si>
    <t>강화교통17C2</t>
  </si>
  <si>
    <t>강화교통17B5</t>
  </si>
  <si>
    <t>강화교통17C1</t>
  </si>
  <si>
    <t>강화교통60-5C1</t>
  </si>
  <si>
    <t>▲</t>
  </si>
  <si>
    <t>강화교통70B4</t>
  </si>
  <si>
    <t>강화교통70C4</t>
  </si>
  <si>
    <t>강화교통71C4</t>
  </si>
  <si>
    <t>강화교통71C3</t>
  </si>
  <si>
    <t>강화교통71D3</t>
  </si>
  <si>
    <t>강화교통71D2</t>
  </si>
  <si>
    <t>강화교통800C8</t>
  </si>
  <si>
    <t>70바3708</t>
  </si>
  <si>
    <t>70바3711</t>
  </si>
  <si>
    <t>70바3720</t>
  </si>
  <si>
    <t>강화교통800C6</t>
  </si>
  <si>
    <t>강화교통800C5</t>
  </si>
  <si>
    <t>78바3211</t>
  </si>
  <si>
    <t>강화교통800C4</t>
  </si>
  <si>
    <t>78바3212</t>
  </si>
  <si>
    <t>강화교통800C7</t>
  </si>
  <si>
    <t>78바3228</t>
  </si>
  <si>
    <t>강화교통800C3</t>
  </si>
  <si>
    <t>강화교통800D1</t>
  </si>
  <si>
    <t>78바3216</t>
  </si>
  <si>
    <t>801801</t>
  </si>
  <si>
    <t>강화교통801S1</t>
  </si>
  <si>
    <t>운전자코드</t>
  </si>
  <si>
    <t>맥스거리코드</t>
  </si>
  <si>
    <t>최대주행거리</t>
  </si>
  <si>
    <t>50393452258.553</t>
  </si>
  <si>
    <t>50334443708.081</t>
  </si>
  <si>
    <t>고길훈</t>
  </si>
  <si>
    <t>5033986</t>
  </si>
  <si>
    <t>50339863890.925</t>
  </si>
  <si>
    <t>50326532879.933</t>
  </si>
  <si>
    <t>고운성</t>
  </si>
  <si>
    <t>5035222</t>
  </si>
  <si>
    <t>50352223552.801</t>
  </si>
  <si>
    <t>5032993748.898</t>
  </si>
  <si>
    <t>50333782662.637</t>
  </si>
  <si>
    <t>5039723232.543</t>
  </si>
  <si>
    <t>김광제</t>
  </si>
  <si>
    <t>5038368</t>
  </si>
  <si>
    <t>50383683324.055</t>
  </si>
  <si>
    <t>50342263325.979</t>
  </si>
  <si>
    <t>5032724715.148</t>
  </si>
  <si>
    <t>5039192895.73</t>
  </si>
  <si>
    <t>김병철</t>
  </si>
  <si>
    <t>5034059</t>
  </si>
  <si>
    <t>50340593276.561</t>
  </si>
  <si>
    <t>50379054423.963</t>
  </si>
  <si>
    <t>50351102498.634</t>
  </si>
  <si>
    <t>50370033568.094</t>
  </si>
  <si>
    <t>5031658507.768</t>
  </si>
  <si>
    <t>50341063630.836</t>
  </si>
  <si>
    <t>5039601772.021</t>
  </si>
  <si>
    <t>50317135266.358</t>
  </si>
  <si>
    <t>50346843770.603</t>
  </si>
  <si>
    <t>김재화</t>
  </si>
  <si>
    <t>5031052</t>
  </si>
  <si>
    <t>50310523041.969</t>
  </si>
  <si>
    <t>김종만</t>
  </si>
  <si>
    <t>5036077</t>
  </si>
  <si>
    <t>50360773997.038</t>
  </si>
  <si>
    <t>50378242512.417</t>
  </si>
  <si>
    <t>50323773477.298</t>
  </si>
  <si>
    <t>5034211980.665</t>
  </si>
  <si>
    <t>50332333462.104</t>
  </si>
  <si>
    <t>5032557520.226</t>
  </si>
  <si>
    <t>50381334149.366</t>
  </si>
  <si>
    <t>김학훈</t>
  </si>
  <si>
    <t>5037147</t>
  </si>
  <si>
    <t>50371473172.176</t>
  </si>
  <si>
    <t>50339932327.595</t>
  </si>
  <si>
    <t>노영운</t>
  </si>
  <si>
    <t>5037543</t>
  </si>
  <si>
    <t>50375432641.147</t>
  </si>
  <si>
    <t>50332172056.848</t>
  </si>
  <si>
    <t>5036409769.895</t>
  </si>
  <si>
    <t>50362693168.96</t>
  </si>
  <si>
    <t>50355843835.571</t>
  </si>
  <si>
    <t>박대양</t>
  </si>
  <si>
    <t>5036982</t>
  </si>
  <si>
    <t>5036982631.845</t>
  </si>
  <si>
    <t>503492616.556</t>
  </si>
  <si>
    <t>50359062775.356</t>
  </si>
  <si>
    <t>박상석</t>
  </si>
  <si>
    <t>5034743</t>
  </si>
  <si>
    <t>50347431393.157</t>
  </si>
  <si>
    <t>박소열</t>
  </si>
  <si>
    <t>5036719</t>
  </si>
  <si>
    <t>50367193386.06</t>
  </si>
  <si>
    <t>5036983046.198</t>
  </si>
  <si>
    <t>5034156676.433</t>
  </si>
  <si>
    <t>50326422248.453</t>
  </si>
  <si>
    <t>50360502501.102</t>
  </si>
  <si>
    <t>50328243620.431</t>
  </si>
  <si>
    <t>50314242467.534</t>
  </si>
  <si>
    <t>5031862730.112</t>
  </si>
  <si>
    <t>박형규</t>
  </si>
  <si>
    <t>5035292</t>
  </si>
  <si>
    <t>5035292903.017</t>
  </si>
  <si>
    <t>백정기</t>
  </si>
  <si>
    <t>5035035</t>
  </si>
  <si>
    <t>50350352184.378</t>
  </si>
  <si>
    <t>5037711940.15</t>
  </si>
  <si>
    <t>서동식</t>
  </si>
  <si>
    <t>5033449</t>
  </si>
  <si>
    <t>50334493313.269</t>
  </si>
  <si>
    <t>50367093299.115</t>
  </si>
  <si>
    <t>50382471962.177</t>
  </si>
  <si>
    <t>50345033011.222</t>
  </si>
  <si>
    <t>50343502493.085</t>
  </si>
  <si>
    <t>50351413737.402</t>
  </si>
  <si>
    <t>50365553167.151</t>
  </si>
  <si>
    <t>50368603376.295</t>
  </si>
  <si>
    <t>50327412166.63</t>
  </si>
  <si>
    <t>유병찬</t>
  </si>
  <si>
    <t>5039396</t>
  </si>
  <si>
    <t>50393962921.08</t>
  </si>
  <si>
    <t>50330553726.45</t>
  </si>
  <si>
    <t>유지홍</t>
  </si>
  <si>
    <t>5032543</t>
  </si>
  <si>
    <t>50325433753.65</t>
  </si>
  <si>
    <t>유평기</t>
  </si>
  <si>
    <t>5039560</t>
  </si>
  <si>
    <t>50395603243.514</t>
  </si>
  <si>
    <t>50368263306.469</t>
  </si>
  <si>
    <t>50314482777.509</t>
  </si>
  <si>
    <t>50359473683.396</t>
  </si>
  <si>
    <t>윤한상</t>
  </si>
  <si>
    <t>5035862</t>
  </si>
  <si>
    <t>50358622864.715</t>
  </si>
  <si>
    <t>50335603278.196</t>
  </si>
  <si>
    <t>5034162298.833</t>
  </si>
  <si>
    <t>50399173118.996</t>
  </si>
  <si>
    <t>5033353965.617</t>
  </si>
  <si>
    <t>이승호</t>
  </si>
  <si>
    <t>503703</t>
  </si>
  <si>
    <t>5037031915.739</t>
  </si>
  <si>
    <t>50329643379.005</t>
  </si>
  <si>
    <t>이정세</t>
  </si>
  <si>
    <t>5035786</t>
  </si>
  <si>
    <t>50357862965.412</t>
  </si>
  <si>
    <t>50353451558.379</t>
  </si>
  <si>
    <t>이제강</t>
  </si>
  <si>
    <t>5036014</t>
  </si>
  <si>
    <t>50360143120.042</t>
  </si>
  <si>
    <t>50391282210.138</t>
  </si>
  <si>
    <t>5038899496.731</t>
  </si>
  <si>
    <t>50354511958.187</t>
  </si>
  <si>
    <t>50398823629.309</t>
  </si>
  <si>
    <t>50374493444.056</t>
  </si>
  <si>
    <t>50364981800.841</t>
  </si>
  <si>
    <t>50394981237.195</t>
  </si>
  <si>
    <t>50368103521.669</t>
  </si>
  <si>
    <t>503292046.33</t>
  </si>
  <si>
    <t>정상복</t>
  </si>
  <si>
    <t>5034337</t>
  </si>
  <si>
    <t>50343373516.209</t>
  </si>
  <si>
    <t>50391063489.596</t>
  </si>
  <si>
    <t>50310023529.447</t>
  </si>
  <si>
    <t>50361632809.482</t>
  </si>
  <si>
    <t>정희경</t>
  </si>
  <si>
    <t>5031536</t>
  </si>
  <si>
    <t>50315363150.742</t>
  </si>
  <si>
    <t>조규봉</t>
  </si>
  <si>
    <t>5036048</t>
  </si>
  <si>
    <t>50360483247.45</t>
  </si>
  <si>
    <t>50365383214.574</t>
  </si>
  <si>
    <t>5031362517.505</t>
  </si>
  <si>
    <t>5038191418.997</t>
  </si>
  <si>
    <t>50396962125.946</t>
  </si>
  <si>
    <t>50311982343.565</t>
  </si>
  <si>
    <t>5031710825.88</t>
  </si>
  <si>
    <t>50331501844.032</t>
  </si>
  <si>
    <t>50348802687.971</t>
  </si>
  <si>
    <t>50328443515.724</t>
  </si>
  <si>
    <t>50344741857.423</t>
  </si>
  <si>
    <t>50352401965.012</t>
  </si>
  <si>
    <t>50397251152.66</t>
  </si>
  <si>
    <t>홍성운</t>
  </si>
  <si>
    <t>5032007</t>
  </si>
  <si>
    <t>50320073129.13</t>
  </si>
  <si>
    <t>50317071946.01</t>
  </si>
  <si>
    <t>5036980633.035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</si>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</sst>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9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0" fontId="64" fillId="14" borderId="0" xfId="0" applyNumberFormat="1" applyFont="1" applyFill="1" applyAlignment="1">
      <alignment horizontal="center" vertical="center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177" fontId="11" fillId="13" borderId="0" xfId="1" applyNumberFormat="1" applyFont="1" applyFill="1">
      <alignment vertical="center"/>
    </xf>
    <xf numFmtId="0" fontId="83" fillId="13" borderId="0" xfId="0" applyFont="1" applyFill="1">
      <alignment vertical="center"/>
    </xf>
    <xf numFmtId="49" fontId="83" fillId="13" borderId="0" xfId="0" applyNumberFormat="1" applyFont="1" applyFill="1">
      <alignment vertical="center"/>
    </xf>
    <xf numFmtId="10" fontId="83" fillId="13" borderId="0" xfId="2" applyNumberFormat="1" applyFont="1" applyFill="1" applyBorder="1">
      <alignment vertical="center"/>
    </xf>
    <xf numFmtId="177" fontId="83" fillId="13" borderId="0" xfId="1" applyNumberFormat="1" applyFont="1" applyFill="1" applyBorder="1">
      <alignment vertical="center"/>
    </xf>
    <xf numFmtId="0" fontId="83" fillId="18" borderId="0" xfId="0" applyFont="1" applyFill="1">
      <alignment vertical="center"/>
    </xf>
    <xf numFmtId="49" fontId="83" fillId="18" borderId="0" xfId="0" applyNumberFormat="1" applyFont="1" applyFill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2.3444257506536914</c:v>
                </c:pt>
                <c:pt idx="1">
                  <c:v>2.7582705378319923</c:v>
                </c:pt>
                <c:pt idx="2">
                  <c:v>2.7426787739348826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8.4112149532710276E-2</c:v>
                </c:pt>
                <c:pt idx="1">
                  <c:v>0.12149532710280374</c:v>
                </c:pt>
                <c:pt idx="2">
                  <c:v>0.35514018691588783</c:v>
                </c:pt>
                <c:pt idx="3">
                  <c:v>0.32710280373831774</c:v>
                </c:pt>
                <c:pt idx="4">
                  <c:v>9.3457943925233641E-2</c:v>
                </c:pt>
                <c:pt idx="5">
                  <c:v>1.8691588785046728E-2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  <c:pt idx="4">
                  <c:v> 800 </c:v>
                </c:pt>
                <c:pt idx="5">
                  <c:v> 801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  <c:pt idx="4">
                  <c:v> 800 </c:v>
                </c:pt>
                <c:pt idx="5">
                  <c:v> 801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0.125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0.13043478260869565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  <c:pt idx="4">
                  <c:v> 800 </c:v>
                </c:pt>
                <c:pt idx="5">
                  <c:v> 801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0.16666666666666666</c:v>
                </c:pt>
                <c:pt idx="1">
                  <c:v>0.375</c:v>
                </c:pt>
                <c:pt idx="2">
                  <c:v>0.31818181818181818</c:v>
                </c:pt>
                <c:pt idx="3">
                  <c:v>0.3</c:v>
                </c:pt>
                <c:pt idx="4">
                  <c:v>0.52173913043478259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  <c:pt idx="4">
                  <c:v> 800 </c:v>
                </c:pt>
                <c:pt idx="5">
                  <c:v> 801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0.45833333333333331</c:v>
                </c:pt>
                <c:pt idx="1">
                  <c:v>0.375</c:v>
                </c:pt>
                <c:pt idx="2">
                  <c:v>0.31818181818181818</c:v>
                </c:pt>
                <c:pt idx="3">
                  <c:v>0.35</c:v>
                </c:pt>
                <c:pt idx="4">
                  <c:v>0.30434782608695654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  <c:pt idx="4">
                  <c:v> 800 </c:v>
                </c:pt>
                <c:pt idx="5">
                  <c:v> 801 </c:v>
                </c:pt>
              </c:strCache>
            </c:strRef>
          </c:cat>
          <c:val>
            <c:numRef>
              <c:f>종합!$M$56:$R$56</c:f>
              <c:numCache>
                <c:formatCode>0%</c:formatCode>
                <c:ptCount val="6"/>
                <c:pt idx="0">
                  <c:v>0.125</c:v>
                </c:pt>
                <c:pt idx="1">
                  <c:v>0.25</c:v>
                </c:pt>
                <c:pt idx="2">
                  <c:v>0.27272727272727271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  <c:pt idx="4">
                  <c:v> 800 </c:v>
                </c:pt>
                <c:pt idx="5">
                  <c:v> 801 </c:v>
                </c:pt>
              </c:strCache>
            </c:strRef>
          </c:cat>
          <c:val>
            <c:numRef>
              <c:f>종합!$M$55:$R$55</c:f>
              <c:numCache>
                <c:formatCode>0%</c:formatCode>
                <c:ptCount val="6"/>
                <c:pt idx="0">
                  <c:v>0.125</c:v>
                </c:pt>
                <c:pt idx="1">
                  <c:v>0</c:v>
                </c:pt>
                <c:pt idx="2">
                  <c:v>9.0909090909090912E-2</c:v>
                </c:pt>
                <c:pt idx="3">
                  <c:v>0.05</c:v>
                </c:pt>
                <c:pt idx="4">
                  <c:v>4.3478260869565216E-2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17 </c:v>
                </c:pt>
                <c:pt idx="1">
                  <c:v> 60-5 </c:v>
                </c:pt>
                <c:pt idx="2">
                  <c:v> 70 </c:v>
                </c:pt>
                <c:pt idx="3">
                  <c:v> 71 </c:v>
                </c:pt>
                <c:pt idx="4">
                  <c:v> 800 </c:v>
                </c:pt>
                <c:pt idx="5">
                  <c:v> 801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336177</xdr:colOff>
      <xdr:row>8</xdr:row>
      <xdr:rowOff>560295</xdr:rowOff>
    </xdr:from>
    <xdr:to>
      <xdr:col>3</xdr:col>
      <xdr:colOff>649941</xdr:colOff>
      <xdr:row>11</xdr:row>
      <xdr:rowOff>280147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67118" y="2745442"/>
          <a:ext cx="1187823" cy="11766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190498</xdr:colOff>
      <xdr:row>8</xdr:row>
      <xdr:rowOff>627531</xdr:rowOff>
    </xdr:from>
    <xdr:to>
      <xdr:col>3</xdr:col>
      <xdr:colOff>347384</xdr:colOff>
      <xdr:row>9</xdr:row>
      <xdr:rowOff>235326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221439" y="281267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369794</xdr:colOff>
      <xdr:row>7</xdr:row>
      <xdr:rowOff>33618</xdr:rowOff>
    </xdr:from>
    <xdr:to>
      <xdr:col>5</xdr:col>
      <xdr:colOff>526680</xdr:colOff>
      <xdr:row>8</xdr:row>
      <xdr:rowOff>381001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3148853" y="20842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369794</xdr:colOff>
      <xdr:row>8</xdr:row>
      <xdr:rowOff>291353</xdr:rowOff>
    </xdr:from>
    <xdr:to>
      <xdr:col>5</xdr:col>
      <xdr:colOff>432547</xdr:colOff>
      <xdr:row>8</xdr:row>
      <xdr:rowOff>365312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3148853" y="2476500"/>
          <a:ext cx="936812" cy="739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5" t="s">
        <v>124</v>
      </c>
      <c r="C2" s="63"/>
      <c r="D2" s="63"/>
      <c r="E2" s="63"/>
      <c r="F2" s="63"/>
      <c r="G2" s="63"/>
      <c r="H2" s="63"/>
      <c r="I2" s="63"/>
      <c r="J2" s="63"/>
      <c r="K2" s="71" t="s">
        <v>956</v>
      </c>
      <c r="L2" s="64"/>
    </row>
    <row r="3" spans="1:28" ht="15.75" customHeight="1">
      <c r="B3" s="67"/>
      <c r="C3" s="67"/>
      <c r="D3" s="67"/>
      <c r="E3" s="67"/>
      <c r="F3" s="67"/>
      <c r="G3" s="67"/>
    </row>
    <row r="4" spans="1:28" ht="16.5" customHeight="1">
      <c r="B4" s="68" t="s">
        <v>126</v>
      </c>
      <c r="C4" s="317" t="s">
        <v>39</v>
      </c>
      <c r="D4" s="317"/>
      <c r="E4" s="68" t="s">
        <v>125</v>
      </c>
      <c r="F4" s="68" t="s">
        <v>67</v>
      </c>
      <c r="G4" s="100" t="s">
        <v>128</v>
      </c>
      <c r="H4" s="39"/>
      <c r="I4" s="39"/>
      <c r="J4" s="104" t="s">
        <v>36</v>
      </c>
      <c r="K4" s="104" t="s">
        <v>37</v>
      </c>
    </row>
    <row r="5" spans="1:28" ht="48.75" customHeight="1">
      <c r="B5" s="70" t="s">
        <v>957</v>
      </c>
      <c r="C5" s="318" t="s">
        <v>794</v>
      </c>
      <c r="D5" s="318"/>
      <c r="E5" s="69">
        <f>SUMIFS(숨김!BE:BE,숨김!BD:BD,종합!C5)</f>
        <v>6</v>
      </c>
      <c r="F5" s="70">
        <f>SUMIFS(숨김!BF:BF,숨김!BD:BD,종합!C5)</f>
        <v>49</v>
      </c>
      <c r="G5" s="101" t="str">
        <f>N20</f>
        <v>B</v>
      </c>
      <c r="H5" s="39"/>
      <c r="I5" s="39"/>
      <c r="J5" s="103" t="s">
        <v>51</v>
      </c>
      <c r="K5" s="102"/>
    </row>
    <row r="6" spans="1:28" ht="15.75" customHeight="1">
      <c r="B6" s="56"/>
      <c r="C6" s="56"/>
      <c r="D6" s="56"/>
      <c r="E6" s="56"/>
      <c r="F6" s="56"/>
      <c r="G6" s="56"/>
      <c r="H6" s="56"/>
      <c r="I6" s="56"/>
      <c r="M6" s="285"/>
    </row>
    <row r="7" spans="1:28" ht="16.5" customHeight="1">
      <c r="B7" s="58" t="s">
        <v>647</v>
      </c>
      <c r="C7" s="58"/>
      <c r="D7" s="57"/>
      <c r="E7" s="57"/>
      <c r="F7" s="57"/>
      <c r="G7" s="57"/>
      <c r="H7" s="57"/>
      <c r="I7" s="57"/>
      <c r="J7" s="57"/>
      <c r="K7" s="57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6"/>
      <c r="P9" s="316"/>
    </row>
    <row r="10" spans="1:28" ht="23.25" customHeight="1" thickBot="1">
      <c r="G10" s="6"/>
      <c r="H10" s="228" t="s">
        <v>101</v>
      </c>
      <c r="I10" s="229" t="s">
        <v>102</v>
      </c>
      <c r="J10" s="230" t="str">
        <f>C5</f>
        <v>강화교통</v>
      </c>
      <c r="K10" s="231" t="s">
        <v>103</v>
      </c>
      <c r="X10" s="285"/>
      <c r="Y10" s="20"/>
      <c r="Z10" s="20"/>
      <c r="AA10" s="20"/>
      <c r="AB10" s="20"/>
    </row>
    <row r="11" spans="1:28" ht="23.25" customHeight="1" thickTop="1">
      <c r="G11" s="6"/>
      <c r="H11" s="304">
        <v>1</v>
      </c>
      <c r="I11" s="225">
        <v>2.0099999999999998</v>
      </c>
      <c r="J11" s="226">
        <f>SUMIFS(숨김!BB:BB, 숨김!AU:AU, H11, 숨김!AT:AT, "합계", 숨김!AS:AS, 종합!$C$5)</f>
        <v>2.3444257506536914</v>
      </c>
      <c r="K11" s="227"/>
      <c r="M11" s="2"/>
      <c r="Y11" s="52"/>
      <c r="Z11" s="53"/>
      <c r="AA11" s="54"/>
      <c r="AB11" s="20"/>
    </row>
    <row r="12" spans="1:28" ht="23.25" customHeight="1">
      <c r="G12" s="6"/>
      <c r="H12" s="305">
        <v>2</v>
      </c>
      <c r="I12" s="219">
        <v>2.3662575846193561</v>
      </c>
      <c r="J12" s="226">
        <f>SUMIFS(숨김!BB:BB, 숨김!AU:AU, H12, 숨김!AT:AT, "합계", 숨김!AS:AS, 종합!$C$5)</f>
        <v>2.7582705378319923</v>
      </c>
      <c r="K12" s="306">
        <f>J12/J11-1</f>
        <v>0.17652288073653399</v>
      </c>
      <c r="M12" s="286"/>
      <c r="Y12" s="52"/>
      <c r="Z12" s="53"/>
      <c r="AA12" s="54"/>
      <c r="AB12" s="20"/>
    </row>
    <row r="13" spans="1:28" ht="23.25" customHeight="1">
      <c r="G13" s="6"/>
      <c r="H13" s="305">
        <v>3</v>
      </c>
      <c r="I13" s="219">
        <v>2.37</v>
      </c>
      <c r="J13" s="226">
        <f>SUMIFS(숨김!BB:BB, 숨김!AU:AU, H13, 숨김!AT:AT, "합계", 숨김!AS:AS, 종합!$C$5)</f>
        <v>2.7426787739348826</v>
      </c>
      <c r="K13" s="308">
        <f>J13/J12-1</f>
        <v>-5.6527319141670418E-3</v>
      </c>
      <c r="M13" s="286"/>
      <c r="Y13" s="52"/>
      <c r="Z13" s="53"/>
      <c r="AA13" s="54"/>
      <c r="AB13" s="20"/>
    </row>
    <row r="14" spans="1:28" ht="23.25" customHeight="1">
      <c r="G14" s="6"/>
      <c r="H14" s="307" t="s">
        <v>958</v>
      </c>
      <c r="I14" s="220" cm="1">
        <f t="array" aca="1" ref="I14" ca="1">(INDIRECT(ADDRESS(ROW()-1,COLUMN()))/INDIRECT(ADDRESS(ROW()-3,COLUMN())))-1</f>
        <v>0.17910447761194037</v>
      </c>
      <c r="J14" s="221" cm="1">
        <f t="array" aca="1" ref="J14" ca="1">(INDIRECT(ADDRESS(ROW()-1,COLUMN()))/INDIRECT(ADDRESS(ROW()-3,COLUMN())))-1</f>
        <v>0.16987231230084676</v>
      </c>
      <c r="K14" s="222">
        <f ca="1">J14-I14</f>
        <v>-9.2321653110936097E-3</v>
      </c>
      <c r="M14" s="286"/>
      <c r="Y14" s="52"/>
      <c r="Z14" s="53"/>
      <c r="AA14" s="54"/>
      <c r="AB14" s="20"/>
    </row>
    <row r="15" spans="1:28" ht="23.25" customHeight="1">
      <c r="H15" s="223" t="s">
        <v>121</v>
      </c>
      <c r="I15" s="224"/>
      <c r="J15" s="319" t="str">
        <f>SUMIFS(숨김!J:J,숨김!F:F,종합!C5)&amp;"위/(32개사)"</f>
        <v>23위/(32개사)</v>
      </c>
      <c r="K15" s="320"/>
      <c r="M15" s="286"/>
      <c r="X15" s="2"/>
      <c r="Y15" s="4"/>
      <c r="Z15" s="4"/>
      <c r="AA15" s="4"/>
      <c r="AB15" s="20"/>
    </row>
    <row r="16" spans="1:28" ht="9" customHeight="1">
      <c r="M16" s="286"/>
      <c r="X16" s="2"/>
      <c r="Y16" s="4"/>
      <c r="Z16" s="4"/>
      <c r="AA16" s="4"/>
      <c r="AB16" s="54"/>
    </row>
    <row r="17" spans="2:28" ht="16.5" customHeight="1">
      <c r="B17" s="58" t="s">
        <v>648</v>
      </c>
      <c r="C17" s="58"/>
      <c r="D17" s="57"/>
      <c r="E17" s="57"/>
      <c r="F17" s="57"/>
      <c r="G17" s="57"/>
      <c r="H17" s="57"/>
      <c r="I17" s="57"/>
      <c r="J17" s="57"/>
      <c r="K17" s="57"/>
      <c r="M17" s="286"/>
      <c r="X17" s="2"/>
      <c r="Y17" s="4"/>
      <c r="Z17" s="4"/>
      <c r="AA17" s="4"/>
      <c r="AB17" s="54"/>
    </row>
    <row r="18" spans="2:28" ht="27.75" customHeight="1">
      <c r="B18" s="62" t="s">
        <v>65</v>
      </c>
      <c r="C18" s="62" t="s">
        <v>112</v>
      </c>
      <c r="D18" s="62" t="s">
        <v>114</v>
      </c>
      <c r="E18" s="62" t="s">
        <v>115</v>
      </c>
      <c r="F18" s="62" t="s">
        <v>116</v>
      </c>
      <c r="G18" s="62" t="s">
        <v>117</v>
      </c>
      <c r="H18" s="62" t="s">
        <v>7</v>
      </c>
      <c r="I18" s="62" t="s">
        <v>8</v>
      </c>
      <c r="J18" s="62" t="s">
        <v>118</v>
      </c>
      <c r="K18" s="62" t="s">
        <v>75</v>
      </c>
      <c r="M18" s="286"/>
      <c r="X18" s="2"/>
      <c r="Y18" s="4"/>
      <c r="Z18" s="4"/>
      <c r="AA18" s="4"/>
      <c r="AB18" s="54"/>
    </row>
    <row r="19" spans="2:28" ht="23.25" customHeight="1">
      <c r="B19" s="82" t="s">
        <v>111</v>
      </c>
      <c r="C19" s="83">
        <v>3</v>
      </c>
      <c r="D19" s="84">
        <v>1.9504409793714345E-2</v>
      </c>
      <c r="E19" s="84">
        <v>0.35004873218302712</v>
      </c>
      <c r="F19" s="84">
        <v>0.18282048756414399</v>
      </c>
      <c r="G19" s="85">
        <v>10.832582423894317</v>
      </c>
      <c r="H19" s="86">
        <v>0.36970081907642066</v>
      </c>
      <c r="I19" s="86">
        <v>12.342746739363925</v>
      </c>
      <c r="J19" s="87">
        <v>2.3733572032081618</v>
      </c>
      <c r="K19" s="88" t="str">
        <f>I26</f>
        <v>B</v>
      </c>
      <c r="M19" s="286"/>
      <c r="N19" s="287" t="str">
        <f>C5</f>
        <v>강화교통</v>
      </c>
      <c r="Y19" s="4"/>
      <c r="Z19" s="4"/>
      <c r="AA19" s="4"/>
      <c r="AB19" s="4"/>
    </row>
    <row r="20" spans="2:28" ht="22.5" customHeight="1">
      <c r="B20" s="281" t="str">
        <f>C5</f>
        <v>강화교통</v>
      </c>
      <c r="C20" s="75">
        <v>3</v>
      </c>
      <c r="D20" s="76">
        <f>SUMIFS(숨김!AV:AV,숨김!$AS:$AS,종합!$N$19,숨김!$AT:$AT,"합계",숨김!AU:AU,종합!C20)</f>
        <v>1.1399532876971756E-2</v>
      </c>
      <c r="E20" s="76">
        <f>SUMIFS(숨김!AW:AW,숨김!$AS:$AS,종합!$N$19,숨김!$AT:$AT,"합계",숨김!AV:AV,종합!D20)</f>
        <v>0.30518595246020752</v>
      </c>
      <c r="F20" s="76">
        <f>SUMIFS(숨김!AX:AX,숨김!$AS:$AS,종합!$N$19,숨김!$AT:$AT,"합계",숨김!AW:AW,종합!E20)</f>
        <v>0.20018352331608821</v>
      </c>
      <c r="G20" s="77">
        <f>SUMIFS(숨김!AY:AY,숨김!$AS:$AS,종합!$N$19,숨김!$AT:$AT,"합계",숨김!AX:AX,종합!F20)</f>
        <v>11.103250000000003</v>
      </c>
      <c r="H20" s="78">
        <f>SUMIFS(숨김!AZ:AZ,숨김!$AS:$AS,종합!$N$19,숨김!$AT:$AT,"합계",숨김!AY:AY,종합!G20)</f>
        <v>0.37549557459194188</v>
      </c>
      <c r="I20" s="78">
        <f>SUMIFS(숨김!BA:BA,숨김!$AS:$AS,종합!$N$19,숨김!$AT:$AT,"합계",숨김!AZ:AZ,종합!H20)</f>
        <v>13.111686451828266</v>
      </c>
      <c r="J20" s="79">
        <f>SUMIFS(숨김!BB:BB, 숨김!AU:AU, C20, 숨김!AT:AT, "합계", 숨김!AS:AS, 종합!$C$5)</f>
        <v>2.7426787739348826</v>
      </c>
      <c r="K20" s="80" t="str">
        <f>J26</f>
        <v>B</v>
      </c>
      <c r="M20" s="286"/>
      <c r="N20" s="40" t="str">
        <f>INDEX(숨김!L3:U36,MATCH(종합!C5,숨김!L3:L36,0),10)</f>
        <v>B</v>
      </c>
      <c r="O20" s="40">
        <f>SUM(O21:O26)</f>
        <v>107</v>
      </c>
      <c r="Y20" s="4"/>
      <c r="Z20" s="4"/>
      <c r="AA20" s="4"/>
      <c r="AB20" s="4"/>
    </row>
    <row r="21" spans="2:28" ht="22.5" customHeight="1">
      <c r="B21" s="59" t="s">
        <v>119</v>
      </c>
      <c r="C21" s="59"/>
      <c r="D21" s="73">
        <f>D20/D19-1</f>
        <v>-0.41554074193798651</v>
      </c>
      <c r="E21" s="73">
        <f t="shared" ref="E21:J21" si="0">E20/E19-1</f>
        <v>-0.12816152609106601</v>
      </c>
      <c r="F21" s="73">
        <f t="shared" si="0"/>
        <v>9.4973139954307673E-2</v>
      </c>
      <c r="G21" s="73">
        <f t="shared" si="0"/>
        <v>2.4986431260255237E-2</v>
      </c>
      <c r="H21" s="73">
        <f t="shared" si="0"/>
        <v>1.5674175485998587E-2</v>
      </c>
      <c r="I21" s="73">
        <f t="shared" si="0"/>
        <v>6.2298913580719484E-2</v>
      </c>
      <c r="J21" s="73">
        <f t="shared" si="0"/>
        <v>0.15561145630649031</v>
      </c>
      <c r="K21" s="74" t="str">
        <f>J15</f>
        <v>23위/(32개사)</v>
      </c>
      <c r="M21" s="2" t="s">
        <v>710</v>
      </c>
      <c r="N21" s="288">
        <f>SUMIFS(숨김!O:O,숨김!L:L,종합!$N$19)</f>
        <v>8.4112149532710276E-2</v>
      </c>
      <c r="O21" s="40">
        <f>COUNTIFS(운전자별!C:C,종합!M21)</f>
        <v>9</v>
      </c>
      <c r="X21" s="2"/>
      <c r="Y21" s="4"/>
      <c r="Z21" s="4"/>
      <c r="AA21" s="4"/>
      <c r="AB21" s="4"/>
    </row>
    <row r="22" spans="2:28" ht="22.5" customHeight="1">
      <c r="M22" s="2" t="s">
        <v>711</v>
      </c>
      <c r="N22" s="288">
        <f>SUMIFS(숨김!P:P,숨김!L:L,종합!$N$19)</f>
        <v>0.12149532710280374</v>
      </c>
      <c r="O22" s="40">
        <f>COUNTIFS(운전자별!C:C,종합!M22)</f>
        <v>13</v>
      </c>
      <c r="X22" s="2"/>
      <c r="Y22" s="4"/>
      <c r="Z22" s="4"/>
      <c r="AA22" s="4"/>
      <c r="AB22" s="4"/>
    </row>
    <row r="23" spans="2:28" ht="17.25" customHeight="1">
      <c r="B23" s="58" t="s">
        <v>649</v>
      </c>
      <c r="C23" s="58"/>
      <c r="D23" s="57"/>
      <c r="E23" s="57"/>
      <c r="F23" s="57"/>
      <c r="G23" s="57"/>
      <c r="H23" s="57"/>
      <c r="I23" s="57"/>
      <c r="J23" s="57"/>
      <c r="K23" s="57"/>
      <c r="M23" s="2" t="s">
        <v>130</v>
      </c>
      <c r="N23" s="288">
        <f>SUMIFS(숨김!Q:Q,숨김!L:L,종합!$N$19)</f>
        <v>0.35514018691588783</v>
      </c>
      <c r="O23" s="40">
        <f>COUNTIFS(운전자별!C:C,종합!M23)</f>
        <v>38</v>
      </c>
      <c r="X23" s="2"/>
      <c r="Y23" s="4"/>
      <c r="Z23" s="4"/>
      <c r="AA23" s="4"/>
      <c r="AB23" s="4"/>
    </row>
    <row r="24" spans="2:28" ht="22.5" customHeight="1">
      <c r="B24" s="66"/>
      <c r="C24" s="66"/>
      <c r="M24" s="2" t="s">
        <v>712</v>
      </c>
      <c r="N24" s="288">
        <f>SUMIFS(숨김!R:R,숨김!L:L,종합!$N$19)</f>
        <v>0.32710280373831774</v>
      </c>
      <c r="O24" s="40">
        <f>COUNTIFS(운전자별!C:C,종합!M24)</f>
        <v>35</v>
      </c>
      <c r="X24" s="2"/>
      <c r="Y24" s="4"/>
      <c r="Z24" s="4"/>
      <c r="AA24" s="4"/>
      <c r="AB24" s="4"/>
    </row>
    <row r="25" spans="2:28" ht="22.5" customHeight="1" thickBot="1">
      <c r="H25" s="232" t="s">
        <v>101</v>
      </c>
      <c r="I25" s="233" t="s">
        <v>102</v>
      </c>
      <c r="J25" s="234" t="str">
        <f>J10</f>
        <v>강화교통</v>
      </c>
      <c r="K25" s="235" t="s">
        <v>129</v>
      </c>
      <c r="M25" s="2" t="s">
        <v>713</v>
      </c>
      <c r="N25" s="288">
        <f>SUMIFS(숨김!S:S,숨김!L:L,종합!$N$19)</f>
        <v>9.3457943925233641E-2</v>
      </c>
      <c r="O25" s="40">
        <f>COUNTIFS(운전자별!C:C,종합!M25)</f>
        <v>10</v>
      </c>
      <c r="X25" s="2"/>
      <c r="Y25" s="4"/>
      <c r="Z25" s="4"/>
      <c r="AA25" s="4"/>
      <c r="AB25" s="4"/>
    </row>
    <row r="26" spans="2:28" ht="22.5" customHeight="1" thickTop="1">
      <c r="H26" s="240" t="s">
        <v>123</v>
      </c>
      <c r="I26" s="241" t="str">
        <f>숨김!U36</f>
        <v>B</v>
      </c>
      <c r="J26" s="242" t="str">
        <f>INDEX(숨김!L3:U36,MATCH(종합!C5,숨김!L3:L36,0),10)</f>
        <v>B</v>
      </c>
      <c r="K26" s="243"/>
      <c r="M26" s="2" t="s">
        <v>79</v>
      </c>
      <c r="N26" s="288">
        <f>SUMIFS(숨김!T:T,숨김!L:L,종합!$N$19)</f>
        <v>1.8691588785046728E-2</v>
      </c>
      <c r="O26" s="40">
        <f>COUNTIFS(운전자별!C:C,종합!M26)</f>
        <v>2</v>
      </c>
      <c r="X26" s="2"/>
      <c r="Y26" s="20"/>
      <c r="Z26" s="20"/>
      <c r="AA26" s="20"/>
      <c r="AB26" s="20"/>
    </row>
    <row r="27" spans="2:28" ht="21" customHeight="1">
      <c r="H27" s="236" t="s">
        <v>104</v>
      </c>
      <c r="I27" s="237">
        <f>숨김!O36</f>
        <v>0.17411364740165128</v>
      </c>
      <c r="J27" s="238" t="str">
        <f>ROUND(N21*100,0)&amp;"%("&amp;O21&amp;"명)"</f>
        <v>8%(9명)</v>
      </c>
      <c r="K27" s="239">
        <f t="shared" ref="K27:K32" si="1">N21-I27</f>
        <v>-9.0001497868941002E-2</v>
      </c>
      <c r="M27" s="2"/>
      <c r="X27" s="2"/>
      <c r="Y27" s="20"/>
      <c r="Z27" s="20"/>
      <c r="AA27" s="20"/>
      <c r="AB27" s="20"/>
    </row>
    <row r="28" spans="2:28" ht="21" customHeight="1">
      <c r="H28" s="211" t="s">
        <v>105</v>
      </c>
      <c r="I28" s="203">
        <f>숨김!P36</f>
        <v>0.17217095677513355</v>
      </c>
      <c r="J28" s="212" t="str">
        <f t="shared" ref="J28:J32" si="2">ROUND(N22*100,0)&amp;"%("&amp;O22&amp;"명)"</f>
        <v>12%(13명)</v>
      </c>
      <c r="K28" s="213">
        <f t="shared" si="1"/>
        <v>-5.0675629672329817E-2</v>
      </c>
      <c r="L28" s="4"/>
      <c r="M28" s="2"/>
      <c r="X28" s="2"/>
      <c r="Y28" s="20"/>
      <c r="Z28" s="20"/>
      <c r="AA28" s="20"/>
      <c r="AB28" s="20"/>
    </row>
    <row r="29" spans="2:28" ht="21" customHeight="1">
      <c r="H29" s="210" t="s">
        <v>106</v>
      </c>
      <c r="I29" s="203">
        <f>숨김!Q36</f>
        <v>0.23627974745021854</v>
      </c>
      <c r="J29" s="212" t="str">
        <f t="shared" si="2"/>
        <v>36%(38명)</v>
      </c>
      <c r="K29" s="213">
        <f t="shared" si="1"/>
        <v>0.11886043946566929</v>
      </c>
      <c r="L29" s="4"/>
      <c r="M29" s="2"/>
      <c r="X29" s="2"/>
      <c r="Y29" s="20"/>
      <c r="Z29" s="20"/>
      <c r="AA29" s="20"/>
      <c r="AB29" s="20"/>
    </row>
    <row r="30" spans="2:28" ht="21" customHeight="1">
      <c r="H30" s="210" t="s">
        <v>110</v>
      </c>
      <c r="I30" s="203">
        <f>숨김!R36</f>
        <v>0.22268091306459448</v>
      </c>
      <c r="J30" s="212" t="str">
        <f t="shared" si="2"/>
        <v>33%(35명)</v>
      </c>
      <c r="K30" s="213">
        <f t="shared" si="1"/>
        <v>0.10442189067372326</v>
      </c>
      <c r="L30" s="4"/>
      <c r="M30" s="2"/>
      <c r="X30" s="2"/>
      <c r="Y30" s="20"/>
      <c r="Z30" s="20"/>
      <c r="AA30" s="20"/>
      <c r="AB30" s="20"/>
    </row>
    <row r="31" spans="2:28" ht="21" customHeight="1">
      <c r="H31" s="214" t="s">
        <v>107</v>
      </c>
      <c r="I31" s="203">
        <f>숨김!S36</f>
        <v>0.12991743564837299</v>
      </c>
      <c r="J31" s="212" t="str">
        <f t="shared" si="2"/>
        <v>9%(10명)</v>
      </c>
      <c r="K31" s="213">
        <f t="shared" si="1"/>
        <v>-3.6459491723139351E-2</v>
      </c>
      <c r="L31" s="4"/>
      <c r="M31" s="2"/>
      <c r="X31" s="2"/>
      <c r="Y31" s="20"/>
      <c r="Z31" s="20"/>
      <c r="AA31" s="20"/>
      <c r="AB31" s="20"/>
    </row>
    <row r="32" spans="2:28" ht="21" customHeight="1">
      <c r="H32" s="215" t="s">
        <v>108</v>
      </c>
      <c r="I32" s="216">
        <f>숨김!T36</f>
        <v>6.4837299660029143E-2</v>
      </c>
      <c r="J32" s="217" t="str">
        <f t="shared" si="2"/>
        <v>2%(2명)</v>
      </c>
      <c r="K32" s="218">
        <f t="shared" si="1"/>
        <v>-4.6145710874982412E-2</v>
      </c>
      <c r="L32" s="4"/>
      <c r="M32" s="2"/>
      <c r="X32" s="2"/>
      <c r="Y32" s="20"/>
      <c r="Z32" s="20"/>
      <c r="AA32" s="20"/>
      <c r="AB32" s="20"/>
    </row>
    <row r="33" spans="2:28" ht="22.5" customHeight="1">
      <c r="L33" s="4"/>
      <c r="M33" s="2"/>
      <c r="X33" s="2"/>
      <c r="Y33" s="20"/>
      <c r="Z33" s="20"/>
      <c r="AA33" s="20"/>
      <c r="AB33" s="20"/>
    </row>
    <row r="34" spans="2:28" ht="18" customHeight="1">
      <c r="B34" s="58" t="s">
        <v>650</v>
      </c>
      <c r="C34" s="58"/>
      <c r="D34" s="57"/>
      <c r="E34" s="57"/>
      <c r="F34" s="57"/>
      <c r="G34" s="57"/>
      <c r="H34" s="57"/>
      <c r="I34" s="57"/>
      <c r="J34" s="57"/>
      <c r="K34" s="57"/>
      <c r="L34" s="4"/>
      <c r="M34" s="2"/>
      <c r="X34" s="2"/>
      <c r="Y34" s="20"/>
      <c r="Z34" s="20"/>
      <c r="AA34" s="20"/>
      <c r="AB34" s="20"/>
    </row>
    <row r="35" spans="2:28" ht="30.75" customHeight="1">
      <c r="B35" s="62" t="s">
        <v>65</v>
      </c>
      <c r="C35" s="62" t="s">
        <v>113</v>
      </c>
      <c r="D35" s="62" t="s">
        <v>114</v>
      </c>
      <c r="E35" s="62" t="s">
        <v>115</v>
      </c>
      <c r="F35" s="62" t="s">
        <v>116</v>
      </c>
      <c r="G35" s="62" t="s">
        <v>117</v>
      </c>
      <c r="H35" s="62" t="s">
        <v>7</v>
      </c>
      <c r="I35" s="62" t="s">
        <v>8</v>
      </c>
      <c r="J35" s="62" t="s">
        <v>118</v>
      </c>
      <c r="K35" s="62" t="s">
        <v>75</v>
      </c>
      <c r="L35" s="4"/>
      <c r="M35" s="2"/>
      <c r="N35" s="40" t="s">
        <v>332</v>
      </c>
      <c r="X35" s="2"/>
      <c r="Y35" s="20"/>
      <c r="Z35" s="20"/>
      <c r="AA35" s="20"/>
      <c r="AB35" s="20"/>
    </row>
    <row r="36" spans="2:28" ht="22.5" customHeight="1">
      <c r="B36" s="283" t="str">
        <f>C5</f>
        <v>강화교통</v>
      </c>
      <c r="C36" s="83">
        <v>1</v>
      </c>
      <c r="D36" s="84">
        <f>SUMIFS(숨김!AV:AV,숨김!$AS:$AS,종합!$N$19,숨김!$AT:$AT,"합계",숨김!$AU:$AU,종합!$C36)</f>
        <v>4.2636604954168753E-2</v>
      </c>
      <c r="E36" s="84">
        <f>SUMIFS(숨김!AW:AW,숨김!$AS:$AS,종합!$N$19,숨김!$AT:$AT,"합계",숨김!$AU:$AU,종합!$C36)</f>
        <v>0.38520910928165225</v>
      </c>
      <c r="F36" s="84">
        <f>SUMIFS(숨김!AX:AX,숨김!$AS:$AS,종합!$N$19,숨김!$AT:$AT,"합계",숨김!$AU:$AU,종합!$C36)</f>
        <v>0.2132860243389979</v>
      </c>
      <c r="G36" s="85">
        <f>SUMIFS(숨김!AY:AY,숨김!$AS:$AS,종합!$N$19,숨김!$AT:$AT,"합계",숨김!$AU:$AU,종합!$C36)</f>
        <v>15.62693939393939</v>
      </c>
      <c r="H36" s="86">
        <f>SUMIFS(숨김!AZ:AZ,숨김!$AS:$AS,종합!$N$19,숨김!$AT:$AT,"합계",숨김!$AU:$AU,종합!$C36)</f>
        <v>1.7760055058155042</v>
      </c>
      <c r="I36" s="86">
        <f>SUMIFS(숨김!BA:BA,숨김!$AS:$AS,종합!$N$19,숨김!$AT:$AT,"합계",숨김!$AU:$AU,종합!$C36)</f>
        <v>35.271237836398321</v>
      </c>
      <c r="J36" s="87">
        <f>J11</f>
        <v>2.3444257506536914</v>
      </c>
      <c r="K36" s="89" t="s">
        <v>79</v>
      </c>
      <c r="L36" s="4"/>
      <c r="M36" s="2"/>
      <c r="N36" s="40">
        <f>SUMIFS(숨김!$C$4:$C$9,숨김!$B$4:$B$9,종합!K36)</f>
        <v>1</v>
      </c>
      <c r="X36" s="2"/>
      <c r="Y36" s="20"/>
      <c r="Z36" s="20"/>
      <c r="AA36" s="20"/>
      <c r="AB36" s="20"/>
    </row>
    <row r="37" spans="2:28" ht="22.5" customHeight="1">
      <c r="B37" s="281" t="str">
        <f>$C$5</f>
        <v>강화교통</v>
      </c>
      <c r="C37" s="75">
        <v>2</v>
      </c>
      <c r="D37" s="76">
        <f>SUMIFS(숨김!AV:AV,숨김!$AS:$AS,종합!$N$19,숨김!$AT:$AT,"합계",숨김!$AU:$AU,종합!$C37)</f>
        <v>2.7484221458120975E-2</v>
      </c>
      <c r="E37" s="76">
        <f>SUMIFS(숨김!AW:AW,숨김!$AS:$AS,종합!$N$19,숨김!$AT:$AT,"합계",숨김!$AU:$AU,종합!$C37)</f>
        <v>0.30246692288194332</v>
      </c>
      <c r="F37" s="76">
        <f>SUMIFS(숨김!AX:AX,숨김!$AS:$AS,종합!$N$19,숨김!$AT:$AT,"합계",숨김!$AU:$AU,종합!$C37)</f>
        <v>0.187918366305874</v>
      </c>
      <c r="G37" s="77">
        <f>SUMIFS(숨김!AY:AY,숨김!$AS:$AS,종합!$N$19,숨김!$AT:$AT,"합계",숨김!$AU:$AU,종합!$C37)</f>
        <v>11.322857142857142</v>
      </c>
      <c r="H37" s="78">
        <f>SUMIFS(숨김!AZ:AZ,숨김!$AS:$AS,종합!$N$19,숨김!$AT:$AT,"합계",숨김!$AU:$AU,종합!$C37)</f>
        <v>0.51768283850893937</v>
      </c>
      <c r="I37" s="78">
        <f>SUMIFS(숨김!BA:BA,숨김!$AS:$AS,종합!$N$19,숨김!$AT:$AT,"합계",숨김!$AU:$AU,종합!$C37)</f>
        <v>10.83202192475034</v>
      </c>
      <c r="J37" s="79">
        <f>J12</f>
        <v>2.7582705378319923</v>
      </c>
      <c r="K37" s="80" t="s">
        <v>71</v>
      </c>
      <c r="M37" s="2"/>
      <c r="N37" s="40">
        <f>SUMIFS(숨김!$C$4:$C$9,숨김!$B$4:$B$9,종합!K37)</f>
        <v>4</v>
      </c>
      <c r="X37" s="2"/>
      <c r="Y37" s="20"/>
      <c r="Z37" s="20"/>
      <c r="AA37" s="20"/>
      <c r="AB37" s="20"/>
    </row>
    <row r="38" spans="2:28" ht="22.5" customHeight="1">
      <c r="B38" s="281" t="str">
        <f>$C$5</f>
        <v>강화교통</v>
      </c>
      <c r="C38" s="75">
        <v>3</v>
      </c>
      <c r="D38" s="76">
        <f>SUMIFS(숨김!AV:AV,숨김!$AS:$AS,종합!$N$19,숨김!$AT:$AT,"합계",숨김!$AU:$AU,종합!$C38)</f>
        <v>1.1399532876971756E-2</v>
      </c>
      <c r="E38" s="76">
        <f>SUMIFS(숨김!AW:AW,숨김!$AS:$AS,종합!$N$19,숨김!$AT:$AT,"합계",숨김!$AU:$AU,종합!$C38)</f>
        <v>0.30518595246020752</v>
      </c>
      <c r="F38" s="76">
        <f>SUMIFS(숨김!AX:AX,숨김!$AS:$AS,종합!$N$19,숨김!$AT:$AT,"합계",숨김!$AU:$AU,종합!$C38)</f>
        <v>0.20018352331608821</v>
      </c>
      <c r="G38" s="77">
        <f>SUMIFS(숨김!AY:AY,숨김!$AS:$AS,종합!$N$19,숨김!$AT:$AT,"합계",숨김!$AU:$AU,종합!$C38)</f>
        <v>11.103250000000003</v>
      </c>
      <c r="H38" s="78">
        <f>SUMIFS(숨김!AZ:AZ,숨김!$AS:$AS,종합!$N$19,숨김!$AT:$AT,"합계",숨김!$AU:$AU,종합!$C38)</f>
        <v>0.37549557459194188</v>
      </c>
      <c r="I38" s="78">
        <f>SUMIFS(숨김!BA:BA,숨김!$AS:$AS,종합!$N$19,숨김!$AT:$AT,"합계",숨김!$AU:$AU,종합!$C38)</f>
        <v>13.111686451828266</v>
      </c>
      <c r="J38" s="79">
        <f>J13</f>
        <v>2.7426787739348826</v>
      </c>
      <c r="K38" s="80" t="str">
        <f>J26</f>
        <v>B</v>
      </c>
      <c r="M38" s="2"/>
      <c r="N38" s="40">
        <f>SUMIFS(숨김!$C$4:$C$9,숨김!$B$4:$B$9,종합!K38)</f>
        <v>4</v>
      </c>
      <c r="X38" s="2"/>
      <c r="Y38" s="20"/>
      <c r="Z38" s="20"/>
      <c r="AA38" s="20"/>
      <c r="AB38" s="20"/>
    </row>
    <row r="39" spans="2:28" ht="25.5" customHeight="1">
      <c r="B39" s="59" t="s">
        <v>119</v>
      </c>
      <c r="C39" s="59"/>
      <c r="D39" s="73" cm="1">
        <f t="array" aca="1" ref="D39" ca="1">(INDIRECT(ADDRESS(ROW()-1,COLUMN()))/INDIRECT(ADDRESS(ROW()-2,COLUMN())))-1</f>
        <v>-0.58523355321009296</v>
      </c>
      <c r="E39" s="73" cm="1">
        <f t="array" aca="1" ref="E39" ca="1">(INDIRECT(ADDRESS(ROW()-1,COLUMN()))/INDIRECT(ADDRESS(ROW()-2,COLUMN())))-1</f>
        <v>8.98951049707164E-3</v>
      </c>
      <c r="F39" s="73" cm="1">
        <f t="array" aca="1" ref="F39" ca="1">(INDIRECT(ADDRESS(ROW()-1,COLUMN()))/INDIRECT(ADDRESS(ROW()-2,COLUMN())))-1</f>
        <v>6.5268537883360844E-2</v>
      </c>
      <c r="G39" s="73" cm="1">
        <f t="array" aca="1" ref="G39" ca="1">(INDIRECT(ADDRESS(ROW()-1,COLUMN()))/INDIRECT(ADDRESS(ROW()-2,COLUMN())))-1</f>
        <v>-1.9395029018420051E-2</v>
      </c>
      <c r="H39" s="73" cm="1">
        <f t="array" aca="1" ref="H39" ca="1">(INDIRECT(ADDRESS(ROW()-1,COLUMN()))/INDIRECT(ADDRESS(ROW()-2,COLUMN())))-1</f>
        <v>-0.27466095713455296</v>
      </c>
      <c r="I39" s="73" cm="1">
        <f t="array" aca="1" ref="I39" ca="1">(INDIRECT(ADDRESS(ROW()-1,COLUMN()))/INDIRECT(ADDRESS(ROW()-2,COLUMN())))-1</f>
        <v>0.21045604808729834</v>
      </c>
      <c r="J39" s="73" cm="1">
        <f t="array" aca="1" ref="J39" ca="1">(INDIRECT(ADDRESS(ROW()-1,COLUMN()))/INDIRECT(ADDRESS(ROW()-2,COLUMN())))-1</f>
        <v>-5.6527319141670418E-3</v>
      </c>
      <c r="K39" s="81" t="str" cm="1">
        <f t="array" aca="1" ref="K39" ca="1">_xlfn.IFS(N39=0,"등급유지",N39&gt;0,N39&amp;"등급 상승",N39&lt;0,N39&amp;"등급 하락")</f>
        <v>등급유지</v>
      </c>
      <c r="M39" s="289"/>
      <c r="N39" s="40" cm="1">
        <f t="array" aca="1" ref="N39" ca="1">(INDIRECT(ADDRESS(ROW()-1,COLUMN()))-INDIRECT(ADDRESS(ROW()-2,COLUMN())))</f>
        <v>0</v>
      </c>
      <c r="O39" s="40" t="s">
        <v>333</v>
      </c>
      <c r="X39" s="290"/>
      <c r="Y39" s="20"/>
      <c r="Z39" s="55"/>
      <c r="AA39" s="20"/>
      <c r="AB39" s="20"/>
    </row>
    <row r="40" spans="2:28" ht="25.5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289"/>
      <c r="N40" s="2"/>
      <c r="O40" s="2"/>
      <c r="X40" s="290"/>
      <c r="Y40" s="20"/>
      <c r="Z40" s="55"/>
      <c r="AA40" s="20"/>
      <c r="AB40" s="20"/>
    </row>
    <row r="41" spans="2:28" ht="18" customHeight="1">
      <c r="B41" s="58" t="s">
        <v>651</v>
      </c>
      <c r="C41" s="58"/>
      <c r="D41" s="57"/>
      <c r="E41" s="57"/>
      <c r="F41" s="57"/>
      <c r="G41" s="57"/>
      <c r="H41" s="57"/>
      <c r="I41" s="57"/>
      <c r="J41" s="57"/>
      <c r="K41" s="57"/>
      <c r="M41" s="289"/>
      <c r="X41" s="290"/>
      <c r="Y41" s="20"/>
      <c r="Z41" s="55"/>
      <c r="AA41" s="20"/>
      <c r="AB41" s="20"/>
    </row>
    <row r="42" spans="2:28" ht="21" customHeight="1">
      <c r="B42" s="50"/>
      <c r="C42" s="50"/>
      <c r="D42" s="51"/>
      <c r="E42" s="51"/>
      <c r="F42" s="51"/>
      <c r="G42" s="51"/>
      <c r="H42" s="51"/>
      <c r="I42" s="51"/>
      <c r="J42" s="51"/>
      <c r="K42" s="51"/>
      <c r="M42" s="289"/>
      <c r="X42" s="290"/>
      <c r="Y42" s="20"/>
      <c r="Z42" s="55"/>
      <c r="AA42" s="20"/>
      <c r="AB42" s="20"/>
    </row>
    <row r="43" spans="2:28" ht="25.5" customHeight="1">
      <c r="B43" s="50"/>
      <c r="C43" s="50"/>
      <c r="D43" s="51"/>
      <c r="E43" s="51"/>
      <c r="F43" s="51"/>
      <c r="G43" s="51"/>
      <c r="H43" s="51"/>
      <c r="I43" s="51"/>
      <c r="J43" s="51"/>
      <c r="K43" s="51"/>
      <c r="M43" s="289"/>
      <c r="N43" s="290"/>
      <c r="P43" s="291"/>
      <c r="AA43" s="41"/>
    </row>
    <row r="44" spans="2:28" ht="25.5" customHeight="1">
      <c r="B44" s="50"/>
      <c r="C44" s="50"/>
      <c r="D44" s="51"/>
      <c r="M44" s="289"/>
      <c r="N44" s="290"/>
      <c r="P44" s="291"/>
      <c r="AA44" s="41"/>
    </row>
    <row r="45" spans="2:28" ht="25.5" customHeight="1">
      <c r="B45" s="50"/>
      <c r="C45" s="50"/>
      <c r="D45" s="51"/>
      <c r="M45" s="289"/>
      <c r="N45" s="290"/>
      <c r="P45" s="291"/>
      <c r="AA45" s="41"/>
    </row>
    <row r="46" spans="2:28" ht="25.5" customHeight="1">
      <c r="B46" s="50"/>
      <c r="C46" s="50"/>
      <c r="D46" s="51"/>
      <c r="M46" s="289"/>
      <c r="N46" s="290"/>
      <c r="P46" s="291"/>
      <c r="AA46" s="41"/>
    </row>
    <row r="47" spans="2:28" ht="25.5" customHeight="1">
      <c r="B47" s="50"/>
      <c r="C47" s="50"/>
      <c r="D47" s="51"/>
      <c r="M47" s="289"/>
      <c r="N47" s="290"/>
      <c r="P47" s="291"/>
      <c r="AA47" s="41"/>
    </row>
    <row r="48" spans="2:28" ht="25.5" customHeight="1">
      <c r="B48" s="50"/>
      <c r="C48" s="50"/>
      <c r="D48" s="51"/>
      <c r="M48" s="289"/>
      <c r="N48" s="290"/>
      <c r="P48" s="291"/>
      <c r="AA48" s="41"/>
    </row>
    <row r="49" spans="2:27" ht="25.5" customHeight="1">
      <c r="B49" s="50"/>
      <c r="C49" s="50"/>
      <c r="D49" s="51"/>
      <c r="M49" s="289"/>
      <c r="N49" s="290"/>
      <c r="P49" s="291"/>
      <c r="AA49" s="41"/>
    </row>
    <row r="50" spans="2:27" ht="25.5" customHeight="1">
      <c r="B50" s="50"/>
      <c r="C50" s="50"/>
      <c r="D50" s="51"/>
      <c r="E50" s="51"/>
      <c r="F50" s="51"/>
      <c r="G50" s="51"/>
      <c r="H50" s="51"/>
      <c r="I50" s="51"/>
      <c r="J50" s="51"/>
      <c r="K50" s="51"/>
      <c r="M50" s="289"/>
      <c r="N50" s="290"/>
      <c r="P50" s="291"/>
      <c r="AA50" s="41"/>
    </row>
    <row r="51" spans="2:27" ht="25.5" customHeight="1">
      <c r="B51" s="50"/>
      <c r="C51" s="50"/>
      <c r="D51" s="51"/>
      <c r="E51" s="51"/>
      <c r="F51" s="51"/>
      <c r="G51" s="51"/>
      <c r="H51" s="51"/>
      <c r="I51" s="51"/>
      <c r="J51" s="51"/>
      <c r="K51" s="51"/>
      <c r="M51" s="289"/>
      <c r="N51" s="290"/>
      <c r="P51" s="291"/>
      <c r="AA51" s="41"/>
    </row>
    <row r="52" spans="2:27" ht="25.5" customHeight="1" thickBot="1">
      <c r="B52" s="244" t="s">
        <v>101</v>
      </c>
      <c r="C52" s="245" t="str">
        <f>IFERROR(INDEX(숨김!$W$3:$AQ$440,MATCH(종합!$C$5&amp;1,숨김!$AQ$3:$AQ$440,0),2),"")</f>
        <v>17</v>
      </c>
      <c r="D52" s="245" t="str">
        <f>IFERROR(INDEX(숨김!$W$3:$AQ$440,MATCH(종합!$C$5&amp;2,숨김!$AQ$3:$AQ$440,0),2),"")</f>
        <v>60-5</v>
      </c>
      <c r="E52" s="245" t="str">
        <f>IFERROR(INDEX(숨김!$W$3:$AQ$440,MATCH(종합!$C$5&amp;3,숨김!$AQ$3:$AQ$440,0),2),"")</f>
        <v>70</v>
      </c>
      <c r="F52" s="245" t="str">
        <f>IFERROR(INDEX(숨김!$W$3:$AQ$440,MATCH(종합!$C$5&amp;4,숨김!$AQ$3:$AQ$440,0),2),"")</f>
        <v>71</v>
      </c>
      <c r="G52" s="245" t="str">
        <f>IFERROR(INDEX(숨김!$W$3:$AQ$440,MATCH(종합!$C$5&amp;5,숨김!$AQ$3:$AQ$440,0),2),"")</f>
        <v>800</v>
      </c>
      <c r="H52" s="245" t="str">
        <f>IFERROR(INDEX(숨김!$W$3:$AQ$440,MATCH(종합!$C$5&amp;6,숨김!$AQ$3:$AQ$440,0),2),"")</f>
        <v>801</v>
      </c>
      <c r="I52" s="245" t="str">
        <f>IFERROR(INDEX(숨김!$W$3:$AQ$440,MATCH(종합!$C$5&amp;7,숨김!$AQ$3:$AQ$440,0),2),"")</f>
        <v/>
      </c>
      <c r="J52" s="245" t="str">
        <f>IFERROR(INDEX(숨김!$W$3:$AQ$440,MATCH(종합!$C$5&amp;8,숨김!$AQ$3:$AQ$440,0),2),"")</f>
        <v/>
      </c>
      <c r="K52" s="246" t="str">
        <f>IFERROR(INDEX(숨김!$W$3:$AQ$440,MATCH(종합!$C$5&amp;9,숨김!$AQ$3:$AQ$440,0),2),"")</f>
        <v/>
      </c>
      <c r="M52" s="292">
        <v>1</v>
      </c>
      <c r="N52" s="293">
        <v>2</v>
      </c>
      <c r="O52" s="293">
        <v>3</v>
      </c>
      <c r="P52" s="292">
        <v>4</v>
      </c>
      <c r="Q52" s="293">
        <v>5</v>
      </c>
      <c r="R52" s="293">
        <v>6</v>
      </c>
      <c r="S52" s="292">
        <v>7</v>
      </c>
      <c r="T52" s="293">
        <v>8</v>
      </c>
      <c r="U52" s="294"/>
      <c r="AA52" s="41"/>
    </row>
    <row r="53" spans="2:27" ht="25.5" customHeight="1" thickTop="1">
      <c r="B53" s="249" t="s">
        <v>123</v>
      </c>
      <c r="C53" s="250" t="str">
        <f>IFERROR(INDEX(숨김!$W$3:$AO$1740,MATCH(종합!$C$5&amp;종합!C$52,숨김!$AN$3:$AN$1740,0),15),"")</f>
        <v>B</v>
      </c>
      <c r="D53" s="251" t="str">
        <f>IFERROR(INDEX(숨김!$W$3:$AO$1740,MATCH(종합!$C$5&amp;종합!D$52,숨김!$AN$3:$AN$1740,0),15),"")</f>
        <v>B</v>
      </c>
      <c r="E53" s="251" t="str">
        <f>IFERROR(INDEX(숨김!$W$3:$AO$1740,MATCH(종합!$C$5&amp;종합!E$52,숨김!$AN$3:$AN$1740,0),15),"")</f>
        <v>B</v>
      </c>
      <c r="F53" s="251" t="str">
        <f>IFERROR(INDEX(숨김!$W$3:$AO$1740,MATCH(종합!$C$5&amp;종합!F$52,숨김!$AN$3:$AN$1740,0),15),"")</f>
        <v>C</v>
      </c>
      <c r="G53" s="251" t="str">
        <f>IFERROR(INDEX(숨김!$W$3:$AO$1740,MATCH(종합!$C$5&amp;종합!G$52,숨김!$AN$3:$AN$1740,0),15),"")</f>
        <v>C</v>
      </c>
      <c r="H53" s="251" t="str">
        <f>IFERROR(INDEX(숨김!$W$3:$AO$1740,MATCH(종합!$C$5&amp;종합!H$52,숨김!$AN$3:$AN$1740,0),15),"")</f>
        <v>S</v>
      </c>
      <c r="I53" s="251" t="str">
        <f>IFERROR(INDEX(숨김!$W$3:$AO$1740,MATCH(종합!$C$5&amp;종합!I$52,숨김!$AN$3:$AN$1740,0),15),"")</f>
        <v/>
      </c>
      <c r="J53" s="251" t="str">
        <f>IFERROR(INDEX(숨김!$W$3:$AO$1740,MATCH(종합!$C$5&amp;종합!J$52,숨김!$AN$3:$AN$1740,0),15),"")</f>
        <v/>
      </c>
      <c r="K53" s="251" t="str">
        <f>IFERROR(INDEX(숨김!$W$3:$AO$1740,MATCH(종합!$C$5&amp;종합!K$52,숨김!$AN$3:$AN$1740,0),15),"")</f>
        <v/>
      </c>
      <c r="M53" s="292" t="str">
        <f>C52</f>
        <v>17</v>
      </c>
      <c r="N53" s="292" t="str">
        <f t="shared" ref="N53:U53" si="3">D52</f>
        <v>60-5</v>
      </c>
      <c r="O53" s="292" t="str">
        <f t="shared" si="3"/>
        <v>70</v>
      </c>
      <c r="P53" s="292" t="str">
        <f t="shared" si="3"/>
        <v>71</v>
      </c>
      <c r="Q53" s="292" t="str">
        <f t="shared" ref="Q53" si="4">G52</f>
        <v>800</v>
      </c>
      <c r="R53" s="292" t="str">
        <f t="shared" ref="R53" si="5">H52</f>
        <v>801</v>
      </c>
      <c r="S53" s="292" t="str">
        <f t="shared" ref="S53" si="6">I52</f>
        <v/>
      </c>
      <c r="T53" s="292" t="str">
        <f t="shared" ref="T53" si="7">J52</f>
        <v/>
      </c>
      <c r="U53" s="289" t="str">
        <f t="shared" si="3"/>
        <v/>
      </c>
      <c r="AA53" s="41"/>
    </row>
    <row r="54" spans="2:27" ht="25.5" customHeight="1">
      <c r="B54" s="247" t="s">
        <v>104</v>
      </c>
      <c r="C54" s="237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13%(3명)</v>
      </c>
      <c r="D54" s="237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0%(0명)</v>
      </c>
      <c r="E54" s="237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9%(2명)</v>
      </c>
      <c r="F54" s="237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5%(1명)</v>
      </c>
      <c r="G54" s="237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4%(1명)</v>
      </c>
      <c r="H54" s="237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100%(2명)</v>
      </c>
      <c r="I54" s="237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37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48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89"/>
      <c r="N54" s="290"/>
      <c r="P54" s="291"/>
      <c r="AA54" s="41"/>
    </row>
    <row r="55" spans="2:27" ht="25.5" customHeight="1">
      <c r="B55" s="202" t="s">
        <v>105</v>
      </c>
      <c r="C55" s="204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13%(3명)</v>
      </c>
      <c r="D55" s="204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25%(4명)</v>
      </c>
      <c r="E55" s="204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27%(6명)</v>
      </c>
      <c r="F55" s="204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0%(0명)</v>
      </c>
      <c r="G55" s="204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0%(0명)</v>
      </c>
      <c r="H55" s="204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0%(0명)</v>
      </c>
      <c r="I55" s="204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204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205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95">
        <f>SUMIFS(숨김!$AC:$AC,숨김!$W:$W,종합!$C$5,숨김!$X:$X,종합!C$52)/SUMIFS(숨김!$AA:$AA,숨김!$W:$W,종합!$C$5,숨김!$X:$X,종합!C$52)</f>
        <v>0.125</v>
      </c>
      <c r="N55" s="295">
        <f>SUMIFS(숨김!$AC:$AC,숨김!$W:$W,종합!$C$5,숨김!$X:$X,종합!D$52)/SUMIFS(숨김!$AA:$AA,숨김!$W:$W,종합!$C$5,숨김!$X:$X,종합!D$52)</f>
        <v>0</v>
      </c>
      <c r="O55" s="295">
        <f>SUMIFS(숨김!$AC:$AC,숨김!$W:$W,종합!$C$5,숨김!$X:$X,종합!E$52)/SUMIFS(숨김!$AA:$AA,숨김!$W:$W,종합!$C$5,숨김!$X:$X,종합!E$52)</f>
        <v>9.0909090909090912E-2</v>
      </c>
      <c r="P55" s="295">
        <f>SUMIFS(숨김!$AC:$AC,숨김!$W:$W,종합!$C$5,숨김!$X:$X,종합!F$52)/SUMIFS(숨김!$AA:$AA,숨김!$W:$W,종합!$C$5,숨김!$X:$X,종합!F$52)</f>
        <v>0.05</v>
      </c>
      <c r="Q55" s="295">
        <f>SUMIFS(숨김!$AC:$AC,숨김!$W:$W,종합!$C$5,숨김!$X:$X,종합!G$52)/SUMIFS(숨김!$AA:$AA,숨김!$W:$W,종합!$C$5,숨김!$X:$X,종합!G$52)</f>
        <v>4.3478260869565216E-2</v>
      </c>
      <c r="R55" s="295">
        <f>SUMIFS(숨김!$AC:$AC,숨김!$W:$W,종합!$C$5,숨김!$X:$X,종합!H$52)/SUMIFS(숨김!$AA:$AA,숨김!$W:$W,종합!$C$5,숨김!$X:$X,종합!H$52)</f>
        <v>1</v>
      </c>
      <c r="S55" s="295" t="e">
        <f>SUMIFS(숨김!$AC:$AC,숨김!$W:$W,종합!$C$5,숨김!$X:$X,종합!I$52)/SUMIFS(숨김!$AA:$AA,숨김!$W:$W,종합!$C$5,숨김!$X:$X,종합!I$52)</f>
        <v>#DIV/0!</v>
      </c>
      <c r="T55" s="295" t="e">
        <f>SUMIFS(숨김!$AC:$AC,숨김!$W:$W,종합!$C$5,숨김!$X:$X,종합!J$52)/SUMIFS(숨김!$AA:$AA,숨김!$W:$W,종합!$C$5,숨김!$X:$X,종합!J$52)</f>
        <v>#DIV/0!</v>
      </c>
      <c r="AA55" s="41"/>
    </row>
    <row r="56" spans="2:27" ht="25.5" customHeight="1">
      <c r="B56" s="201" t="s">
        <v>106</v>
      </c>
      <c r="C56" s="204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46%(11명)</v>
      </c>
      <c r="D56" s="204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38%(6명)</v>
      </c>
      <c r="E56" s="204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32%(7명)</v>
      </c>
      <c r="F56" s="204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35%(7명)</v>
      </c>
      <c r="G56" s="204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30%(7명)</v>
      </c>
      <c r="H56" s="204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0%(0명)</v>
      </c>
      <c r="I56" s="204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204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205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95">
        <f>SUMIFS(숨김!$AD:$AD,숨김!$W:$W,종합!$C$5,숨김!$X:$X,종합!C$52)/SUMIFS(숨김!$AA:$AA,숨김!$W:$W,종합!$C$5,숨김!$X:$X,종합!C$52)</f>
        <v>0.125</v>
      </c>
      <c r="N56" s="295">
        <f>SUMIFS(숨김!$AD:$AD,숨김!$W:$W,종합!$C$5,숨김!$X:$X,종합!D$52)/SUMIFS(숨김!$AA:$AA,숨김!$W:$W,종합!$C$5,숨김!$X:$X,종합!D$52)</f>
        <v>0.25</v>
      </c>
      <c r="O56" s="295">
        <f>SUMIFS(숨김!$AD:$AD,숨김!$W:$W,종합!$C$5,숨김!$X:$X,종합!E$52)/SUMIFS(숨김!$AA:$AA,숨김!$W:$W,종합!$C$5,숨김!$X:$X,종합!E$52)</f>
        <v>0.27272727272727271</v>
      </c>
      <c r="P56" s="295">
        <f>SUMIFS(숨김!$AD:$AD,숨김!$W:$W,종합!$C$5,숨김!$X:$X,종합!F$52)/SUMIFS(숨김!$AA:$AA,숨김!$W:$W,종합!$C$5,숨김!$X:$X,종합!F$52)</f>
        <v>0</v>
      </c>
      <c r="Q56" s="295">
        <f>SUMIFS(숨김!$AD:$AD,숨김!$W:$W,종합!$C$5,숨김!$X:$X,종합!G$52)/SUMIFS(숨김!$AA:$AA,숨김!$W:$W,종합!$C$5,숨김!$X:$X,종합!G$52)</f>
        <v>0</v>
      </c>
      <c r="R56" s="295">
        <f>SUMIFS(숨김!$AD:$AD,숨김!$W:$W,종합!$C$5,숨김!$X:$X,종합!H$52)/SUMIFS(숨김!$AA:$AA,숨김!$W:$W,종합!$C$5,숨김!$X:$X,종합!H$52)</f>
        <v>0</v>
      </c>
      <c r="S56" s="295" t="e">
        <f>SUMIFS(숨김!$AD:$AD,숨김!$W:$W,종합!$C$5,숨김!$X:$X,종합!I$52)/SUMIFS(숨김!$AA:$AA,숨김!$W:$W,종합!$C$5,숨김!$X:$X,종합!I$52)</f>
        <v>#DIV/0!</v>
      </c>
      <c r="T56" s="295" t="e">
        <f>SUMIFS(숨김!$AD:$AD,숨김!$W:$W,종합!$C$5,숨김!$X:$X,종합!J$52)/SUMIFS(숨김!$AA:$AA,숨김!$W:$W,종합!$C$5,숨김!$X:$X,종합!J$52)</f>
        <v>#DIV/0!</v>
      </c>
      <c r="AA56" s="41"/>
    </row>
    <row r="57" spans="2:27" ht="25.5" customHeight="1">
      <c r="B57" s="201" t="s">
        <v>110</v>
      </c>
      <c r="C57" s="204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17%(4명)</v>
      </c>
      <c r="D57" s="204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38%(6명)</v>
      </c>
      <c r="E57" s="204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32%(7명)</v>
      </c>
      <c r="F57" s="204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30%(6명)</v>
      </c>
      <c r="G57" s="204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52%(12명)</v>
      </c>
      <c r="H57" s="204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0%(0명)</v>
      </c>
      <c r="I57" s="204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204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205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95">
        <f>SUMIFS(숨김!$AE:$AE,숨김!$W:$W,종합!$C$5,숨김!$X:$X,종합!C$52)/SUMIFS(숨김!$AA:$AA,숨김!$W:$W,종합!$C$5,숨김!$X:$X,종합!C$52)</f>
        <v>0.45833333333333331</v>
      </c>
      <c r="N57" s="295">
        <f>SUMIFS(숨김!$AE:$AE,숨김!$W:$W,종합!$C$5,숨김!$X:$X,종합!D$52)/SUMIFS(숨김!$AA:$AA,숨김!$W:$W,종합!$C$5,숨김!$X:$X,종합!D$52)</f>
        <v>0.375</v>
      </c>
      <c r="O57" s="295">
        <f>SUMIFS(숨김!$AE:$AE,숨김!$W:$W,종합!$C$5,숨김!$X:$X,종합!E$52)/SUMIFS(숨김!$AA:$AA,숨김!$W:$W,종합!$C$5,숨김!$X:$X,종합!E$52)</f>
        <v>0.31818181818181818</v>
      </c>
      <c r="P57" s="295">
        <f>SUMIFS(숨김!$AE:$AE,숨김!$W:$W,종합!$C$5,숨김!$X:$X,종합!F$52)/SUMIFS(숨김!$AA:$AA,숨김!$W:$W,종합!$C$5,숨김!$X:$X,종합!F$52)</f>
        <v>0.35</v>
      </c>
      <c r="Q57" s="295">
        <f>SUMIFS(숨김!$AE:$AE,숨김!$W:$W,종합!$C$5,숨김!$X:$X,종합!G$52)/SUMIFS(숨김!$AA:$AA,숨김!$W:$W,종합!$C$5,숨김!$X:$X,종합!G$52)</f>
        <v>0.30434782608695654</v>
      </c>
      <c r="R57" s="295">
        <f>SUMIFS(숨김!$AE:$AE,숨김!$W:$W,종합!$C$5,숨김!$X:$X,종합!H$52)/SUMIFS(숨김!$AA:$AA,숨김!$W:$W,종합!$C$5,숨김!$X:$X,종합!H$52)</f>
        <v>0</v>
      </c>
      <c r="S57" s="295" t="e">
        <f>SUMIFS(숨김!$AE:$AE,숨김!$W:$W,종합!$C$5,숨김!$X:$X,종합!I$52)/SUMIFS(숨김!$AA:$AA,숨김!$W:$W,종합!$C$5,숨김!$X:$X,종합!I$52)</f>
        <v>#DIV/0!</v>
      </c>
      <c r="T57" s="295" t="e">
        <f>SUMIFS(숨김!$AE:$AE,숨김!$W:$W,종합!$C$5,숨김!$X:$X,종합!J$52)/SUMIFS(숨김!$AA:$AA,숨김!$W:$W,종합!$C$5,숨김!$X:$X,종합!J$52)</f>
        <v>#DIV/0!</v>
      </c>
      <c r="AA57" s="41"/>
    </row>
    <row r="58" spans="2:27" ht="25.5" customHeight="1">
      <c r="B58" s="206" t="s">
        <v>107</v>
      </c>
      <c r="C58" s="204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13%(3명)</v>
      </c>
      <c r="D58" s="204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0%(0명)</v>
      </c>
      <c r="E58" s="204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0%(0명)</v>
      </c>
      <c r="F58" s="204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20%(4명)</v>
      </c>
      <c r="G58" s="204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13%(3명)</v>
      </c>
      <c r="H58" s="204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0%(0명)</v>
      </c>
      <c r="I58" s="204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204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205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95">
        <f>SUMIFS(숨김!$AF:$AF,숨김!$W:$W,종합!$C$5,숨김!$X:$X,종합!C$52)/SUMIFS(숨김!$AA:$AA,숨김!$W:$W,종합!$C$5,숨김!$X:$X,종합!C$52)</f>
        <v>0.16666666666666666</v>
      </c>
      <c r="N58" s="295">
        <f>SUMIFS(숨김!$AF:$AF,숨김!$W:$W,종합!$C$5,숨김!$X:$X,종합!D$52)/SUMIFS(숨김!$AA:$AA,숨김!$W:$W,종합!$C$5,숨김!$X:$X,종합!D$52)</f>
        <v>0.375</v>
      </c>
      <c r="O58" s="295">
        <f>SUMIFS(숨김!$AF:$AF,숨김!$W:$W,종합!$C$5,숨김!$X:$X,종합!E$52)/SUMIFS(숨김!$AA:$AA,숨김!$W:$W,종합!$C$5,숨김!$X:$X,종합!E$52)</f>
        <v>0.31818181818181818</v>
      </c>
      <c r="P58" s="295">
        <f>SUMIFS(숨김!$AF:$AF,숨김!$W:$W,종합!$C$5,숨김!$X:$X,종합!F$52)/SUMIFS(숨김!$AA:$AA,숨김!$W:$W,종합!$C$5,숨김!$X:$X,종합!F$52)</f>
        <v>0.3</v>
      </c>
      <c r="Q58" s="295">
        <f>SUMIFS(숨김!$AF:$AF,숨김!$W:$W,종합!$C$5,숨김!$X:$X,종합!G$52)/SUMIFS(숨김!$AA:$AA,숨김!$W:$W,종합!$C$5,숨김!$X:$X,종합!G$52)</f>
        <v>0.52173913043478259</v>
      </c>
      <c r="R58" s="295">
        <f>SUMIFS(숨김!$AF:$AF,숨김!$W:$W,종합!$C$5,숨김!$X:$X,종합!H$52)/SUMIFS(숨김!$AA:$AA,숨김!$W:$W,종합!$C$5,숨김!$X:$X,종합!H$52)</f>
        <v>0</v>
      </c>
      <c r="S58" s="295" t="e">
        <f>SUMIFS(숨김!$AF:$AF,숨김!$W:$W,종합!$C$5,숨김!$X:$X,종합!I$52)/SUMIFS(숨김!$AA:$AA,숨김!$W:$W,종합!$C$5,숨김!$X:$X,종합!I$52)</f>
        <v>#DIV/0!</v>
      </c>
      <c r="T58" s="295" t="e">
        <f>SUMIFS(숨김!$AF:$AF,숨김!$W:$W,종합!$C$5,숨김!$X:$X,종합!J$52)/SUMIFS(숨김!$AA:$AA,숨김!$W:$W,종합!$C$5,숨김!$X:$X,종합!J$52)</f>
        <v>#DIV/0!</v>
      </c>
      <c r="AA58" s="41"/>
    </row>
    <row r="59" spans="2:27" ht="25.5" customHeight="1">
      <c r="B59" s="207" t="s">
        <v>108</v>
      </c>
      <c r="C59" s="208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0%(0명)</v>
      </c>
      <c r="D59" s="208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208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208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10%(2명)</v>
      </c>
      <c r="G59" s="208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0%(0명)</v>
      </c>
      <c r="H59" s="208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0%(0명)</v>
      </c>
      <c r="I59" s="208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208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209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95">
        <f>SUMIFS(숨김!$AG:$AG,숨김!$W:$W,종합!$C$5,숨김!$X:$X,종합!C$52)/SUMIFS(숨김!$AA:$AA,숨김!$W:$W,종합!$C$5,숨김!$X:$X,종합!C$52)</f>
        <v>0.125</v>
      </c>
      <c r="N59" s="295">
        <f>SUMIFS(숨김!$AG:$AG,숨김!$W:$W,종합!$C$5,숨김!$X:$X,종합!D$52)/SUMIFS(숨김!$AA:$AA,숨김!$W:$W,종합!$C$5,숨김!$X:$X,종합!D$52)</f>
        <v>0</v>
      </c>
      <c r="O59" s="295">
        <f>SUMIFS(숨김!$AG:$AG,숨김!$W:$W,종합!$C$5,숨김!$X:$X,종합!E$52)/SUMIFS(숨김!$AA:$AA,숨김!$W:$W,종합!$C$5,숨김!$X:$X,종합!E$52)</f>
        <v>0</v>
      </c>
      <c r="P59" s="295">
        <f>SUMIFS(숨김!$AG:$AG,숨김!$W:$W,종합!$C$5,숨김!$X:$X,종합!F$52)/SUMIFS(숨김!$AA:$AA,숨김!$W:$W,종합!$C$5,숨김!$X:$X,종합!F$52)</f>
        <v>0.2</v>
      </c>
      <c r="Q59" s="295">
        <f>SUMIFS(숨김!$AG:$AG,숨김!$W:$W,종합!$C$5,숨김!$X:$X,종합!G$52)/SUMIFS(숨김!$AA:$AA,숨김!$W:$W,종합!$C$5,숨김!$X:$X,종합!G$52)</f>
        <v>0.13043478260869565</v>
      </c>
      <c r="R59" s="295">
        <f>SUMIFS(숨김!$AG:$AG,숨김!$W:$W,종합!$C$5,숨김!$X:$X,종합!H$52)/SUMIFS(숨김!$AA:$AA,숨김!$W:$W,종합!$C$5,숨김!$X:$X,종합!H$52)</f>
        <v>0</v>
      </c>
      <c r="S59" s="295" t="e">
        <f>SUMIFS(숨김!$AG:$AG,숨김!$W:$W,종합!$C$5,숨김!$X:$X,종합!I$52)/SUMIFS(숨김!$AA:$AA,숨김!$W:$W,종합!$C$5,숨김!$X:$X,종합!I$52)</f>
        <v>#DIV/0!</v>
      </c>
      <c r="T59" s="295" t="e">
        <f>SUMIFS(숨김!$AG:$AG,숨김!$W:$W,종합!$C$5,숨김!$X:$X,종합!J$52)/SUMIFS(숨김!$AA:$AA,숨김!$W:$W,종합!$C$5,숨김!$X:$X,종합!J$52)</f>
        <v>#DIV/0!</v>
      </c>
      <c r="AA59" s="41"/>
    </row>
    <row r="60" spans="2:27" ht="15.75" customHeight="1">
      <c r="B60" s="50"/>
      <c r="C60" s="50"/>
      <c r="D60" s="51"/>
      <c r="E60" s="51"/>
      <c r="F60" s="51"/>
      <c r="G60" s="51"/>
      <c r="H60" s="51"/>
      <c r="I60" s="51"/>
      <c r="J60" s="51"/>
      <c r="K60" s="51"/>
      <c r="M60" s="295">
        <f>SUMIFS(숨김!$AH:$AH,숨김!$W:$W,종합!$C$5,숨김!$X:$X,종합!C$52)/SUMIFS(숨김!$AA:$AA,숨김!$W:$W,종합!$C$5,숨김!$X:$X,종합!C$52)</f>
        <v>0</v>
      </c>
      <c r="N60" s="295">
        <f>SUMIFS(숨김!$AH:$AH,숨김!$W:$W,종합!$C$5,숨김!$X:$X,종합!D$52)/SUMIFS(숨김!$AA:$AA,숨김!$W:$W,종합!$C$5,숨김!$X:$X,종합!D$52)</f>
        <v>0</v>
      </c>
      <c r="O60" s="295">
        <f>SUMIFS(숨김!$AH:$AH,숨김!$W:$W,종합!$C$5,숨김!$X:$X,종합!E$52)/SUMIFS(숨김!$AA:$AA,숨김!$W:$W,종합!$C$5,숨김!$X:$X,종합!E$52)</f>
        <v>0</v>
      </c>
      <c r="P60" s="295">
        <f>SUMIFS(숨김!$AH:$AH,숨김!$W:$W,종합!$C$5,숨김!$X:$X,종합!F$52)/SUMIFS(숨김!$AA:$AA,숨김!$W:$W,종합!$C$5,숨김!$X:$X,종합!F$52)</f>
        <v>0.1</v>
      </c>
      <c r="Q60" s="295">
        <f>SUMIFS(숨김!$AH:$AH,숨김!$W:$W,종합!$C$5,숨김!$X:$X,종합!G$52)/SUMIFS(숨김!$AA:$AA,숨김!$W:$W,종합!$C$5,숨김!$X:$X,종합!G$52)</f>
        <v>0</v>
      </c>
      <c r="R60" s="295">
        <f>SUMIFS(숨김!$AH:$AH,숨김!$W:$W,종합!$C$5,숨김!$X:$X,종합!H$52)/SUMIFS(숨김!$AA:$AA,숨김!$W:$W,종합!$C$5,숨김!$X:$X,종합!H$52)</f>
        <v>0</v>
      </c>
      <c r="S60" s="295" t="e">
        <f>SUMIFS(숨김!$AH:$AH,숨김!$W:$W,종합!$C$5,숨김!$X:$X,종합!I$52)/SUMIFS(숨김!$AA:$AA,숨김!$W:$W,종합!$C$5,숨김!$X:$X,종합!I$52)</f>
        <v>#DIV/0!</v>
      </c>
      <c r="T60" s="295" t="e">
        <f>SUMIFS(숨김!$AH:$AH,숨김!$W:$W,종합!$C$5,숨김!$X:$X,종합!J$52)/SUMIFS(숨김!$AA:$AA,숨김!$W:$W,종합!$C$5,숨김!$X:$X,종합!J$52)</f>
        <v>#DIV/0!</v>
      </c>
      <c r="AA60" s="41"/>
    </row>
    <row r="61" spans="2:27" ht="17.25" customHeight="1">
      <c r="B61" s="58" t="s">
        <v>652</v>
      </c>
      <c r="C61" s="58"/>
      <c r="D61" s="57"/>
      <c r="E61" s="57"/>
      <c r="F61" s="57"/>
      <c r="G61" s="57"/>
      <c r="H61" s="57"/>
      <c r="I61" s="57"/>
      <c r="J61" s="57"/>
      <c r="K61" s="57"/>
      <c r="M61" s="289"/>
      <c r="N61" s="290"/>
      <c r="P61" s="291"/>
      <c r="AA61" s="41"/>
    </row>
    <row r="62" spans="2:27" ht="30.75" customHeight="1">
      <c r="B62" s="62" t="s">
        <v>78</v>
      </c>
      <c r="C62" s="62" t="s">
        <v>113</v>
      </c>
      <c r="D62" s="62" t="s">
        <v>114</v>
      </c>
      <c r="E62" s="62" t="s">
        <v>115</v>
      </c>
      <c r="F62" s="62" t="s">
        <v>116</v>
      </c>
      <c r="G62" s="62" t="s">
        <v>117</v>
      </c>
      <c r="H62" s="62" t="s">
        <v>7</v>
      </c>
      <c r="I62" s="62" t="s">
        <v>8</v>
      </c>
      <c r="J62" s="62" t="s">
        <v>118</v>
      </c>
      <c r="K62" s="62" t="s">
        <v>122</v>
      </c>
      <c r="M62" s="289"/>
      <c r="N62" s="290"/>
      <c r="P62" s="291"/>
      <c r="AA62" s="41"/>
    </row>
    <row r="63" spans="2:27" ht="27" customHeight="1">
      <c r="B63" s="93" t="str">
        <f>M53</f>
        <v>17</v>
      </c>
      <c r="C63" s="72">
        <v>1</v>
      </c>
      <c r="D63" s="94">
        <f>SUMIFS(숨김!AV:AV,숨김!$AU:$AU,종합!$C63,숨김!$AT:$AT,종합!$B63,숨김!$AS:$AS,종합!$C$5)</f>
        <v>3.7385393452812193E-2</v>
      </c>
      <c r="E63" s="94">
        <f>SUMIFS(숨김!AW:AW,숨김!$AU:$AU,종합!$C63,숨김!$AT:$AT,종합!$B63,숨김!$AS:$AS,종합!$C$5)</f>
        <v>0.3997876907543193</v>
      </c>
      <c r="F63" s="94">
        <f>SUMIFS(숨김!AX:AX,숨김!$AU:$AU,종합!$C63,숨김!$AT:$AT,종합!$B63,숨김!$AS:$AS,종합!$C$5)</f>
        <v>0.19763366342163138</v>
      </c>
      <c r="G63" s="95">
        <f>SUMIFS(숨김!AY:AY,숨김!$AU:$AU,종합!$C63,숨김!$AT:$AT,종합!$B63,숨김!$AS:$AS,종합!$C$5)</f>
        <v>13.441299999999998</v>
      </c>
      <c r="H63" s="96">
        <f>SUMIFS(숨김!AZ:AZ,숨김!$AU:$AU,종합!$C63,숨김!$AT:$AT,종합!$B63,숨김!$AS:$AS,종합!$C$5)</f>
        <v>1.8188644749736302</v>
      </c>
      <c r="I63" s="96">
        <f>SUMIFS(숨김!BA:BA,숨김!$AU:$AU,종합!$C63,숨김!$AT:$AT,종합!$B63,숨김!$AS:$AS,종합!$C$5)</f>
        <v>27.273811766508949</v>
      </c>
      <c r="J63" s="97">
        <f>SUMIFS(숨김!BB:BB,숨김!$AU:$AU,종합!$C63,숨김!$AT:$AT,종합!$B63,숨김!$AS:$AS,종합!$C$5)</f>
        <v>2.0302525168505143</v>
      </c>
      <c r="K63" s="80"/>
      <c r="M63" s="289"/>
      <c r="N63" s="290"/>
      <c r="P63" s="291"/>
      <c r="AA63" s="41"/>
    </row>
    <row r="64" spans="2:27" ht="20.25" customHeight="1">
      <c r="B64" s="93" t="str">
        <f>$B$63</f>
        <v>17</v>
      </c>
      <c r="C64" s="72">
        <v>2</v>
      </c>
      <c r="D64" s="94">
        <f>SUMIFS(숨김!AV:AV,숨김!$AU:$AU,종합!$C64,숨김!$AT:$AT,종합!$B64,숨김!$AS:$AS,종합!$C$5)</f>
        <v>2.073299990397124E-2</v>
      </c>
      <c r="E64" s="94">
        <f>SUMIFS(숨김!AW:AW,숨김!$AU:$AU,종합!$C64,숨김!$AT:$AT,종합!$B64,숨김!$AS:$AS,종합!$C$5)</f>
        <v>0.35523456972834805</v>
      </c>
      <c r="F64" s="94">
        <f>SUMIFS(숨김!AX:AX,숨김!$AU:$AU,종합!$C64,숨김!$AT:$AT,종합!$B64,숨김!$AS:$AS,종합!$C$5)</f>
        <v>0.14378855604991064</v>
      </c>
      <c r="G64" s="95">
        <f>SUMIFS(숨김!AY:AY,숨김!$AU:$AU,종합!$C64,숨김!$AT:$AT,종합!$B64,숨김!$AS:$AS,종합!$C$5)</f>
        <v>9.3094000000000001</v>
      </c>
      <c r="H64" s="96">
        <f>SUMIFS(숨김!AZ:AZ,숨김!$AU:$AU,종합!$C64,숨김!$AT:$AT,종합!$B64,숨김!$AS:$AS,종합!$C$5)</f>
        <v>0.11910694932804379</v>
      </c>
      <c r="I64" s="96">
        <f>SUMIFS(숨김!BA:BA,숨김!$AU:$AU,종합!$C64,숨김!$AT:$AT,종합!$B64,숨김!$AS:$AS,종합!$C$5)</f>
        <v>5.6994880937715768</v>
      </c>
      <c r="J64" s="97">
        <f>SUMIFS(숨김!BB:BB,숨김!$AU:$AU,종합!$C64,숨김!$AT:$AT,종합!$B64,숨김!$AS:$AS,종합!$C$5)</f>
        <v>2.3918287099391926</v>
      </c>
      <c r="K64" s="80"/>
      <c r="M64" s="289"/>
      <c r="N64" s="290"/>
      <c r="P64" s="291"/>
      <c r="AA64" s="41"/>
    </row>
    <row r="65" spans="2:27" ht="20.25" customHeight="1">
      <c r="B65" s="93" t="str">
        <f>$B$63</f>
        <v>17</v>
      </c>
      <c r="C65" s="72">
        <v>3</v>
      </c>
      <c r="D65" s="94">
        <f>SUMIFS(숨김!AV:AV,숨김!$AU:$AU,종합!$C65,숨김!$AT:$AT,종합!$B65,숨김!$AS:$AS,종합!$C$5)</f>
        <v>9.7167775786948588E-3</v>
      </c>
      <c r="E65" s="94">
        <f>SUMIFS(숨김!AW:AW,숨김!$AU:$AU,종합!$C65,숨김!$AT:$AT,종합!$B65,숨김!$AS:$AS,종합!$C$5)</f>
        <v>0.35660021101993788</v>
      </c>
      <c r="F65" s="94">
        <f>SUMIFS(숨김!AX:AX,숨김!$AU:$AU,종합!$C65,숨김!$AT:$AT,종합!$B65,숨김!$AS:$AS,종합!$C$5)</f>
        <v>0.14071904689036929</v>
      </c>
      <c r="G65" s="95">
        <f>SUMIFS(숨김!AY:AY,숨김!$AU:$AU,종합!$C65,숨김!$AT:$AT,종합!$B65,숨김!$AS:$AS,종합!$C$5)</f>
        <v>9.4536363636363649</v>
      </c>
      <c r="H65" s="96">
        <f>SUMIFS(숨김!AZ:AZ,숨김!$AU:$AU,종합!$C65,숨김!$AT:$AT,종합!$B65,숨김!$AS:$AS,종합!$C$5)</f>
        <v>0.12745969777464575</v>
      </c>
      <c r="I65" s="96">
        <f>SUMIFS(숨김!BA:BA,숨김!$AU:$AU,종합!$C65,숨김!$AT:$AT,종합!$B65,숨김!$AS:$AS,종합!$C$5)</f>
        <v>4.8204549588938939</v>
      </c>
      <c r="J65" s="97">
        <f>SUMIFS(숨김!BB:BB,숨김!$AU:$AU,종합!$C65,숨김!$AT:$AT,종합!$B65,숨김!$AS:$AS,종합!$C$5)</f>
        <v>2.4028909671696241</v>
      </c>
      <c r="K65" s="80" t="str">
        <f>INDEX(숨김!$W$3:$AQ$440,MATCH(종합!$C$5&amp;종합!$B65,숨김!$AN$3:$AN$440,0),15)</f>
        <v>B</v>
      </c>
      <c r="M65" s="289"/>
      <c r="N65" s="290"/>
      <c r="P65" s="291"/>
      <c r="AA65" s="41"/>
    </row>
    <row r="66" spans="2:27" ht="20.25" customHeight="1">
      <c r="B66" s="39" t="str">
        <f>D52</f>
        <v>60-5</v>
      </c>
      <c r="C66" s="72">
        <v>1</v>
      </c>
      <c r="D66" s="94">
        <f>SUMIFS(숨김!AV:AV,숨김!$AU:$AU,종합!$C66,숨김!$AT:$AT,종합!$B66,숨김!$AS:$AS,종합!$C$5)</f>
        <v>6.7738017455630212E-2</v>
      </c>
      <c r="E66" s="94">
        <f>SUMIFS(숨김!AW:AW,숨김!$AU:$AU,종합!$C66,숨김!$AT:$AT,종합!$B66,숨김!$AS:$AS,종합!$C$5)</f>
        <v>0.34797721945572146</v>
      </c>
      <c r="F66" s="94">
        <f>SUMIFS(숨김!AX:AX,숨김!$AU:$AU,종합!$C66,숨김!$AT:$AT,종합!$B66,숨김!$AS:$AS,종합!$C$5)</f>
        <v>0.18942810701110424</v>
      </c>
      <c r="G66" s="95">
        <f>SUMIFS(숨김!AY:AY,숨김!$AU:$AU,종합!$C66,숨김!$AT:$AT,종합!$B66,숨김!$AS:$AS,종합!$C$5)</f>
        <v>17.042749999999998</v>
      </c>
      <c r="H66" s="96">
        <f>SUMIFS(숨김!AZ:AZ,숨김!$AU:$AU,종합!$C66,숨김!$AT:$AT,종합!$B66,숨김!$AS:$AS,종합!$C$5)</f>
        <v>1.3336011128702665</v>
      </c>
      <c r="I66" s="96">
        <f>SUMIFS(숨김!BA:BA,숨김!$AU:$AU,종합!$C66,숨김!$AT:$AT,종합!$B66,숨김!$AS:$AS,종합!$C$5)</f>
        <v>28.141820930738945</v>
      </c>
      <c r="J66" s="97">
        <f>SUMIFS(숨김!BB:BB,숨김!$AU:$AU,종합!$C66,숨김!$AT:$AT,종합!$B66,숨김!$AS:$AS,종합!$C$5)</f>
        <v>3.0889005477523361</v>
      </c>
      <c r="K66" s="80"/>
    </row>
    <row r="67" spans="2:27" ht="20.25" customHeight="1">
      <c r="B67" s="39" t="str">
        <f>$B$66</f>
        <v>60-5</v>
      </c>
      <c r="C67" s="72">
        <v>2</v>
      </c>
      <c r="D67" s="94">
        <f>SUMIFS(숨김!AV:AV,숨김!$AU:$AU,종합!$C67,숨김!$AT:$AT,종합!$B67,숨김!$AS:$AS,종합!$C$5)</f>
        <v>4.2460428470261088E-2</v>
      </c>
      <c r="E67" s="94">
        <f>SUMIFS(숨김!AW:AW,숨김!$AU:$AU,종합!$C67,숨김!$AT:$AT,종합!$B67,숨김!$AS:$AS,종합!$C$5)</f>
        <v>0.2178143135763369</v>
      </c>
      <c r="F67" s="94">
        <f>SUMIFS(숨김!AX:AX,숨김!$AU:$AU,종합!$C67,숨김!$AT:$AT,종합!$B67,숨김!$AS:$AS,종합!$C$5)</f>
        <v>0.16651645442516219</v>
      </c>
      <c r="G67" s="95">
        <f>SUMIFS(숨김!AY:AY,숨김!$AU:$AU,종합!$C67,숨김!$AT:$AT,종합!$B67,숨김!$AS:$AS,종합!$C$5)</f>
        <v>12.641249999999999</v>
      </c>
      <c r="H67" s="96">
        <f>SUMIFS(숨김!AZ:AZ,숨김!$AU:$AU,종합!$C67,숨김!$AT:$AT,종합!$B67,숨김!$AS:$AS,종합!$C$5)</f>
        <v>0.79114152554941319</v>
      </c>
      <c r="I67" s="96">
        <f>SUMIFS(숨김!BA:BA,숨김!$AU:$AU,종합!$C67,숨김!$AT:$AT,종합!$B67,숨김!$AS:$AS,종합!$C$5)</f>
        <v>10.397860050078002</v>
      </c>
      <c r="J67" s="97">
        <f>SUMIFS(숨김!BB:BB,숨김!$AU:$AU,종합!$C67,숨김!$AT:$AT,종합!$B67,숨김!$AS:$AS,종합!$C$5)</f>
        <v>3.4625389126573722</v>
      </c>
      <c r="K67" s="80"/>
    </row>
    <row r="68" spans="2:27" ht="20.25" customHeight="1">
      <c r="B68" s="39" t="str">
        <f>$B$66</f>
        <v>60-5</v>
      </c>
      <c r="C68" s="72">
        <v>3</v>
      </c>
      <c r="D68" s="94">
        <f>SUMIFS(숨김!AV:AV,숨김!$AU:$AU,종합!$C68,숨김!$AT:$AT,종합!$B68,숨김!$AS:$AS,종합!$C$5)</f>
        <v>1.7278494261425682E-2</v>
      </c>
      <c r="E68" s="94">
        <f>SUMIFS(숨김!AW:AW,숨김!$AU:$AU,종합!$C68,숨김!$AT:$AT,종합!$B68,숨김!$AS:$AS,종합!$C$5)</f>
        <v>0.20013945929672067</v>
      </c>
      <c r="F68" s="94">
        <f>SUMIFS(숨김!AX:AX,숨김!$AU:$AU,종합!$C68,숨김!$AT:$AT,종합!$B68,숨김!$AS:$AS,종합!$C$5)</f>
        <v>0.17340608975763444</v>
      </c>
      <c r="G68" s="95">
        <f>SUMIFS(숨김!AY:AY,숨김!$AU:$AU,종합!$C68,숨김!$AT:$AT,종합!$B68,숨김!$AS:$AS,종합!$C$5)</f>
        <v>11.2356</v>
      </c>
      <c r="H68" s="96">
        <f>SUMIFS(숨김!AZ:AZ,숨김!$AU:$AU,종합!$C68,숨김!$AT:$AT,종합!$B68,숨김!$AS:$AS,종합!$C$5)</f>
        <v>0.25102595850628989</v>
      </c>
      <c r="I68" s="96">
        <f>SUMIFS(숨김!BA:BA,숨김!$AU:$AU,종합!$C68,숨김!$AT:$AT,종합!$B68,숨김!$AS:$AS,종합!$C$5)</f>
        <v>10.545292239356336</v>
      </c>
      <c r="J68" s="97">
        <f>SUMIFS(숨김!BB:BB,숨김!$AU:$AU,종합!$C68,숨김!$AT:$AT,종합!$B68,숨김!$AS:$AS,종합!$C$5)</f>
        <v>3.5947906377951768</v>
      </c>
      <c r="K68" s="80" t="str">
        <f>INDEX(숨김!$W$3:$AQ$440,MATCH(종합!$C$5&amp;종합!$B68,숨김!$AN$3:$AN$440,0),15)</f>
        <v>B</v>
      </c>
    </row>
    <row r="69" spans="2:27" ht="20.25" customHeight="1">
      <c r="B69" s="39" t="str">
        <f>E52</f>
        <v>70</v>
      </c>
      <c r="C69" s="72">
        <v>1</v>
      </c>
      <c r="D69" s="94">
        <f>SUMIFS(숨김!AV:AV,숨김!$AU:$AU,종합!$C69,숨김!$AT:$AT,종합!$B69,숨김!$AS:$AS,종합!$C$5)</f>
        <v>3.5789859337506967E-2</v>
      </c>
      <c r="E69" s="94">
        <f>SUMIFS(숨김!AW:AW,숨김!$AU:$AU,종합!$C69,숨김!$AT:$AT,종합!$B69,숨김!$AS:$AS,종합!$C$5)</f>
        <v>0.39484042657606505</v>
      </c>
      <c r="F69" s="94">
        <f>SUMIFS(숨김!AX:AX,숨김!$AU:$AU,종합!$C69,숨김!$AT:$AT,종합!$B69,숨김!$AS:$AS,종합!$C$5)</f>
        <v>0.2292739656849411</v>
      </c>
      <c r="G69" s="95">
        <f>SUMIFS(숨김!AY:AY,숨김!$AU:$AU,종합!$C69,숨김!$AT:$AT,종합!$B69,숨김!$AS:$AS,종합!$C$5)</f>
        <v>16.741199999999999</v>
      </c>
      <c r="H69" s="96">
        <f>SUMIFS(숨김!AZ:AZ,숨김!$AU:$AU,종합!$C69,숨김!$AT:$AT,종합!$B69,숨김!$AS:$AS,종합!$C$5)</f>
        <v>2.2317264785181141</v>
      </c>
      <c r="I69" s="96">
        <f>SUMIFS(숨김!BA:BA,숨김!$AU:$AU,종합!$C69,숨김!$AT:$AT,종합!$B69,숨김!$AS:$AS,종합!$C$5)</f>
        <v>48.363112690608219</v>
      </c>
      <c r="J69" s="97">
        <f>SUMIFS(숨김!BB:BB,숨김!$AU:$AU,종합!$C69,숨김!$AT:$AT,종합!$B69,숨김!$AS:$AS,종합!$C$5)</f>
        <v>2.28370863003971</v>
      </c>
      <c r="K69" s="80"/>
    </row>
    <row r="70" spans="2:27" ht="20.25" customHeight="1">
      <c r="B70" s="39" t="str">
        <f>$B$69</f>
        <v>70</v>
      </c>
      <c r="C70" s="72">
        <v>2</v>
      </c>
      <c r="D70" s="94">
        <f>SUMIFS(숨김!AV:AV,숨김!$AU:$AU,종합!$C70,숨김!$AT:$AT,종합!$B70,숨김!$AS:$AS,종합!$C$5)</f>
        <v>2.9702683451196751E-2</v>
      </c>
      <c r="E70" s="94">
        <f>SUMIFS(숨김!AW:AW,숨김!$AU:$AU,종합!$C70,숨김!$AT:$AT,종합!$B70,숨김!$AS:$AS,종합!$C$5)</f>
        <v>0.2914530754514183</v>
      </c>
      <c r="F70" s="94">
        <f>SUMIFS(숨김!AX:AX,숨김!$AU:$AU,종합!$C70,숨김!$AT:$AT,종합!$B70,숨김!$AS:$AS,종합!$C$5)</f>
        <v>0.21027354376138063</v>
      </c>
      <c r="G70" s="95">
        <f>SUMIFS(숨김!AY:AY,숨김!$AU:$AU,종합!$C70,숨김!$AT:$AT,종합!$B70,숨김!$AS:$AS,종합!$C$5)</f>
        <v>11.960636363636365</v>
      </c>
      <c r="H70" s="96">
        <f>SUMIFS(숨김!AZ:AZ,숨김!$AU:$AU,종합!$C70,숨김!$AT:$AT,종합!$B70,숨김!$AS:$AS,종합!$C$5)</f>
        <v>0.7210911860387087</v>
      </c>
      <c r="I70" s="96">
        <f>SUMIFS(숨김!BA:BA,숨김!$AU:$AU,종합!$C70,숨김!$AT:$AT,종합!$B70,숨김!$AS:$AS,종합!$C$5)</f>
        <v>12.964548742477341</v>
      </c>
      <c r="J70" s="97">
        <f>SUMIFS(숨김!BB:BB,숨김!$AU:$AU,종합!$C70,숨김!$AT:$AT,종합!$B70,숨김!$AS:$AS,종합!$C$5)</f>
        <v>2.7201536704628886</v>
      </c>
      <c r="K70" s="80"/>
    </row>
    <row r="71" spans="2:27" ht="20.25" customHeight="1">
      <c r="B71" s="39" t="str">
        <f>$B$69</f>
        <v>70</v>
      </c>
      <c r="C71" s="72">
        <v>3</v>
      </c>
      <c r="D71" s="94">
        <f>SUMIFS(숨김!AV:AV,숨김!$AU:$AU,종합!$C71,숨김!$AT:$AT,종합!$B71,숨김!$AS:$AS,종합!$C$5)</f>
        <v>1.26869698654238E-2</v>
      </c>
      <c r="E71" s="94">
        <f>SUMIFS(숨김!AW:AW,숨김!$AU:$AU,종합!$C71,숨김!$AT:$AT,종합!$B71,숨김!$AS:$AS,종합!$C$5)</f>
        <v>0.28993578115967911</v>
      </c>
      <c r="F71" s="94">
        <f>SUMIFS(숨김!AX:AX,숨김!$AU:$AU,종합!$C71,숨김!$AT:$AT,종합!$B71,숨김!$AS:$AS,종합!$C$5)</f>
        <v>0.21647610922124888</v>
      </c>
      <c r="G71" s="95">
        <f>SUMIFS(숨김!AY:AY,숨김!$AU:$AU,종합!$C71,숨김!$AT:$AT,종합!$B71,숨김!$AS:$AS,종합!$C$5)</f>
        <v>11.620909090909091</v>
      </c>
      <c r="H71" s="96">
        <f>SUMIFS(숨김!AZ:AZ,숨김!$AU:$AU,종합!$C71,숨김!$AT:$AT,종합!$B71,숨김!$AS:$AS,종합!$C$5)</f>
        <v>0.66690925241280763</v>
      </c>
      <c r="I71" s="96">
        <f>SUMIFS(숨김!BA:BA,숨김!$AU:$AU,종합!$C71,숨김!$AT:$AT,종합!$B71,숨김!$AS:$AS,종합!$C$5)</f>
        <v>13.078365824246136</v>
      </c>
      <c r="J71" s="97">
        <f>SUMIFS(숨김!BB:BB,숨김!$AU:$AU,종합!$C71,숨김!$AT:$AT,종합!$B71,숨김!$AS:$AS,종합!$C$5)</f>
        <v>2.7288035548583074</v>
      </c>
      <c r="K71" s="80" t="str">
        <f>INDEX(숨김!$W$3:$AQ$440,MATCH(종합!$C$5&amp;종합!$B71,숨김!$AN$3:$AN$440,0),15)</f>
        <v>B</v>
      </c>
    </row>
    <row r="72" spans="2:27" ht="20.25" customHeight="1">
      <c r="B72" s="39" t="str">
        <f>F52</f>
        <v>71</v>
      </c>
      <c r="C72" s="72">
        <v>1</v>
      </c>
      <c r="D72" s="94">
        <f>SUMIFS(숨김!AV:AV,숨김!$AU:$AU,종합!$C72,숨김!$AT:$AT,종합!$B72,숨김!$AS:$AS,종합!$C$5)</f>
        <v>4.2328006140400443E-2</v>
      </c>
      <c r="E72" s="94">
        <f>SUMIFS(숨김!AW:AW,숨김!$AU:$AU,종합!$C72,숨김!$AT:$AT,종합!$B72,숨김!$AS:$AS,종합!$C$5)</f>
        <v>0.37653062967013973</v>
      </c>
      <c r="F72" s="94">
        <f>SUMIFS(숨김!AX:AX,숨김!$AU:$AU,종합!$C72,숨김!$AT:$AT,종합!$B72,숨김!$AS:$AS,종합!$C$5)</f>
        <v>0.22900255513361881</v>
      </c>
      <c r="G72" s="95">
        <f>SUMIFS(숨김!AY:AY,숨김!$AU:$AU,종합!$C72,숨김!$AT:$AT,종합!$B72,숨김!$AS:$AS,종합!$C$5)</f>
        <v>15.931833333333335</v>
      </c>
      <c r="H72" s="96">
        <f>SUMIFS(숨김!AZ:AZ,숨김!$AU:$AU,종합!$C72,숨김!$AT:$AT,종합!$B72,숨김!$AS:$AS,종합!$C$5)</f>
        <v>1.5081109064760621</v>
      </c>
      <c r="I72" s="96">
        <f>SUMIFS(숨김!BA:BA,숨김!$AU:$AU,종합!$C72,숨김!$AT:$AT,종합!$B72,숨김!$AS:$AS,종합!$C$5)</f>
        <v>31.915489922271739</v>
      </c>
      <c r="J72" s="97">
        <f>SUMIFS(숨김!BB:BB,숨김!$AU:$AU,종합!$C72,숨김!$AT:$AT,종합!$B72,숨김!$AS:$AS,종합!$C$5)</f>
        <v>2.5752482808383221</v>
      </c>
      <c r="K72" s="80"/>
    </row>
    <row r="73" spans="2:27" ht="20.25" customHeight="1">
      <c r="B73" s="39" t="str">
        <f>$B$72</f>
        <v>71</v>
      </c>
      <c r="C73" s="72">
        <v>2</v>
      </c>
      <c r="D73" s="94">
        <f>SUMIFS(숨김!AV:AV,숨김!$AU:$AU,종합!$C73,숨김!$AT:$AT,종합!$B73,숨김!$AS:$AS,종합!$C$5)</f>
        <v>3.3865320555807633E-2</v>
      </c>
      <c r="E73" s="94">
        <f>SUMIFS(숨김!AW:AW,숨김!$AU:$AU,종합!$C73,숨김!$AT:$AT,종합!$B73,숨김!$AS:$AS,종합!$C$5)</f>
        <v>0.25757126968755006</v>
      </c>
      <c r="F73" s="94">
        <f>SUMIFS(숨김!AX:AX,숨김!$AU:$AU,종합!$C73,숨김!$AT:$AT,종합!$B73,숨김!$AS:$AS,종합!$C$5)</f>
        <v>0.20185027502253977</v>
      </c>
      <c r="G73" s="95">
        <f>SUMIFS(숨김!AY:AY,숨김!$AU:$AU,종합!$C73,숨김!$AT:$AT,종합!$B73,숨김!$AS:$AS,종합!$C$5)</f>
        <v>11.902666666666667</v>
      </c>
      <c r="H73" s="96">
        <f>SUMIFS(숨김!AZ:AZ,숨김!$AU:$AU,종합!$C73,숨김!$AT:$AT,종합!$B73,숨김!$AS:$AS,종합!$C$5)</f>
        <v>0.54210043342777714</v>
      </c>
      <c r="I73" s="96">
        <f>SUMIFS(숨김!BA:BA,숨김!$AU:$AU,종합!$C73,숨김!$AT:$AT,종합!$B73,숨김!$AS:$AS,종합!$C$5)</f>
        <v>9.973415928631491</v>
      </c>
      <c r="J73" s="97">
        <f>SUMIFS(숨김!BB:BB,숨김!$AU:$AU,종합!$C73,숨김!$AT:$AT,종합!$B73,숨김!$AS:$AS,종합!$C$5)</f>
        <v>2.9399995025490138</v>
      </c>
      <c r="K73" s="80"/>
    </row>
    <row r="74" spans="2:27" ht="20.25" customHeight="1">
      <c r="B74" s="39" t="str">
        <f>$B$72</f>
        <v>71</v>
      </c>
      <c r="C74" s="72">
        <v>3</v>
      </c>
      <c r="D74" s="94">
        <f>SUMIFS(숨김!AV:AV,숨김!$AU:$AU,종합!$C74,숨김!$AT:$AT,종합!$B74,숨김!$AS:$AS,종합!$C$5)</f>
        <v>1.0691612978274615E-2</v>
      </c>
      <c r="E74" s="94">
        <f>SUMIFS(숨김!AW:AW,숨김!$AU:$AU,종합!$C74,숨김!$AT:$AT,종합!$B74,숨김!$AS:$AS,종합!$C$5)</f>
        <v>0.2634139252400593</v>
      </c>
      <c r="F74" s="94">
        <f>SUMIFS(숨김!AX:AX,숨김!$AU:$AU,종합!$C74,숨김!$AT:$AT,종합!$B74,숨김!$AS:$AS,종합!$C$5)</f>
        <v>0.2101506656026387</v>
      </c>
      <c r="G74" s="95">
        <f>SUMIFS(숨김!AY:AY,숨김!$AU:$AU,종합!$C74,숨김!$AT:$AT,종합!$B74,숨김!$AS:$AS,종합!$C$5)</f>
        <v>11.748444444444447</v>
      </c>
      <c r="H74" s="96">
        <f>SUMIFS(숨김!AZ:AZ,숨김!$AU:$AU,종합!$C74,숨김!$AT:$AT,종합!$B74,숨김!$AS:$AS,종합!$C$5)</f>
        <v>8.1545693580817896E-2</v>
      </c>
      <c r="I74" s="96">
        <f>SUMIFS(숨김!BA:BA,숨김!$AU:$AU,종합!$C74,숨김!$AT:$AT,종합!$B74,숨김!$AS:$AS,종합!$C$5)</f>
        <v>16.131220839259974</v>
      </c>
      <c r="J74" s="97">
        <f>SUMIFS(숨김!BB:BB,숨김!$AU:$AU,종합!$C74,숨김!$AT:$AT,종합!$B74,숨김!$AS:$AS,종합!$C$5)</f>
        <v>2.9531927936101221</v>
      </c>
      <c r="K74" s="80" t="str">
        <f>INDEX(숨김!$W$3:$AQ$440,MATCH(종합!$C$5&amp;종합!$B74,숨김!$AN$3:$AN$440,0),15)</f>
        <v>C</v>
      </c>
    </row>
    <row r="75" spans="2:27" ht="20.25" customHeight="1">
      <c r="B75" s="93" t="str">
        <f>Q53</f>
        <v>800</v>
      </c>
      <c r="C75" s="72">
        <v>1</v>
      </c>
      <c r="D75" s="94">
        <f>SUMIFS(숨김!AV:AV,숨김!$AU:$AU,종합!$C75,숨김!$AT:$AT,종합!$B75,숨김!$AS:$AS,종합!$C$5)</f>
        <v>6.7540032938470135E-2</v>
      </c>
      <c r="E75" s="94">
        <f>SUMIFS(숨김!AW:AW,숨김!$AU:$AU,종합!$C75,숨김!$AT:$AT,종합!$B75,숨김!$AS:$AS,종합!$C$5)</f>
        <v>0.33982032761402914</v>
      </c>
      <c r="F75" s="94">
        <f>SUMIFS(숨김!AX:AX,숨김!$AU:$AU,종합!$C75,숨김!$AT:$AT,종합!$B75,숨김!$AS:$AS,종합!$C$5)</f>
        <v>0.20153781342126417</v>
      </c>
      <c r="G75" s="95">
        <f>SUMIFS(숨김!AY:AY,숨김!$AU:$AU,종합!$C75,숨김!$AT:$AT,종합!$B75,숨김!$AS:$AS,종합!$C$5)</f>
        <v>16.700666666666667</v>
      </c>
      <c r="H75" s="96">
        <f>SUMIFS(숨김!AZ:AZ,숨김!$AU:$AU,종합!$C75,숨김!$AT:$AT,종합!$B75,숨김!$AS:$AS,종합!$C$5)</f>
        <v>1.3021532732064058</v>
      </c>
      <c r="I75" s="96">
        <f>SUMIFS(숨김!BA:BA,숨김!$AU:$AU,종합!$C75,숨김!$AT:$AT,종합!$B75,숨김!$AS:$AS,종합!$C$5)</f>
        <v>34.5662505251155</v>
      </c>
      <c r="J75" s="97">
        <f>SUMIFS(숨김!BB:BB,숨김!$AU:$AU,종합!$C75,숨김!$AT:$AT,종합!$B75,숨김!$AS:$AS,종합!$C$5)</f>
        <v>2.2895305200742753</v>
      </c>
      <c r="K75" s="80"/>
    </row>
    <row r="76" spans="2:27" ht="20.25" customHeight="1">
      <c r="B76" s="93" t="str">
        <f>$B$75</f>
        <v>800</v>
      </c>
      <c r="C76" s="72">
        <v>2</v>
      </c>
      <c r="D76" s="94">
        <f>SUMIFS(숨김!AV:AV,숨김!$AU:$AU,종합!$C76,숨김!$AT:$AT,종합!$B76,숨김!$AS:$AS,종합!$C$5)</f>
        <v>1.6646990796454639E-2</v>
      </c>
      <c r="E76" s="94">
        <f>SUMIFS(숨김!AW:AW,숨김!$AU:$AU,종합!$C76,숨김!$AT:$AT,종합!$B76,숨김!$AS:$AS,종합!$C$5)</f>
        <v>0.33017214879493118</v>
      </c>
      <c r="F76" s="94">
        <f>SUMIFS(숨김!AX:AX,숨김!$AU:$AU,종합!$C76,숨김!$AT:$AT,종합!$B76,숨김!$AS:$AS,종합!$C$5)</f>
        <v>0.20790756914945066</v>
      </c>
      <c r="G76" s="95">
        <f>SUMIFS(숨김!AY:AY,숨김!$AU:$AU,종합!$C76,숨김!$AT:$AT,종합!$B76,숨김!$AS:$AS,종합!$C$5)</f>
        <v>11.689714285714286</v>
      </c>
      <c r="H76" s="96">
        <f>SUMIFS(숨김!AZ:AZ,숨김!$AU:$AU,종합!$C76,숨김!$AT:$AT,종합!$B76,숨김!$AS:$AS,종합!$C$5)</f>
        <v>0.35882524624778289</v>
      </c>
      <c r="I76" s="96">
        <f>SUMIFS(숨김!BA:BA,숨김!$AU:$AU,종합!$C76,숨김!$AT:$AT,종합!$B76,숨김!$AS:$AS,종합!$C$5)</f>
        <v>18.838325428008602</v>
      </c>
      <c r="J76" s="97">
        <f>SUMIFS(숨김!BB:BB,숨김!$AU:$AU,종합!$C76,숨김!$AT:$AT,종합!$B76,숨김!$AS:$AS,종합!$C$5)</f>
        <v>2.1986711255626115</v>
      </c>
      <c r="K76" s="80"/>
    </row>
    <row r="77" spans="2:27" ht="20.25" customHeight="1">
      <c r="B77" s="93" t="str">
        <f>$B$75</f>
        <v>800</v>
      </c>
      <c r="C77" s="72">
        <v>3</v>
      </c>
      <c r="D77" s="94">
        <f>SUMIFS(숨김!AV:AV,숨김!$AU:$AU,종합!$C77,숨김!$AT:$AT,종합!$B77,숨김!$AS:$AS,종합!$C$5)</f>
        <v>9.369981841812515E-3</v>
      </c>
      <c r="E77" s="94">
        <f>SUMIFS(숨김!AW:AW,숨김!$AU:$AU,종합!$C77,숨김!$AT:$AT,종합!$B77,숨김!$AS:$AS,종합!$C$5)</f>
        <v>0.34095842803203957</v>
      </c>
      <c r="F77" s="94">
        <f>SUMIFS(숨김!AX:AX,숨김!$AU:$AU,종합!$C77,숨김!$AT:$AT,종합!$B77,숨김!$AS:$AS,종합!$C$5)</f>
        <v>0.23045112698352688</v>
      </c>
      <c r="G77" s="95">
        <f>SUMIFS(숨김!AY:AY,숨김!$AU:$AU,종합!$C77,숨김!$AT:$AT,종합!$B77,숨김!$AS:$AS,종합!$C$5)</f>
        <v>11.700272727272727</v>
      </c>
      <c r="H77" s="96">
        <f>SUMIFS(숨김!AZ:AZ,숨김!$AU:$AU,종합!$C77,숨김!$AT:$AT,종합!$B77,숨김!$AS:$AS,종합!$C$5)</f>
        <v>0.57438053154978852</v>
      </c>
      <c r="I77" s="96">
        <f>SUMIFS(숨김!BA:BA,숨김!$AU:$AU,종합!$C77,숨김!$AT:$AT,종합!$B77,숨김!$AS:$AS,종합!$C$5)</f>
        <v>18.744883232059582</v>
      </c>
      <c r="J77" s="97">
        <f>SUMIFS(숨김!BB:BB,숨김!$AU:$AU,종합!$C77,숨김!$AT:$AT,종합!$B77,숨김!$AS:$AS,종합!$C$5)</f>
        <v>2.4929712656011325</v>
      </c>
      <c r="K77" s="80" t="str">
        <f>INDEX(숨김!$W$3:$AQ$440,MATCH(종합!$C$5&amp;종합!$B77,숨김!$AN$3:$AN$440,0),15)</f>
        <v>C</v>
      </c>
    </row>
    <row r="78" spans="2:27" ht="20.25" customHeight="1">
      <c r="B78" s="93" t="str">
        <f>R53</f>
        <v>801</v>
      </c>
      <c r="C78" s="72">
        <v>1</v>
      </c>
      <c r="D78" s="94">
        <f>SUMIFS(숨김!AV:AV,숨김!$AU:$AU,종합!$C78,숨김!$AT:$AT,종합!$B78,숨김!$AS:$AS,종합!$C$5)</f>
        <v>0</v>
      </c>
      <c r="E78" s="94">
        <f>SUMIFS(숨김!AW:AW,숨김!$AU:$AU,종합!$C78,숨김!$AT:$AT,종합!$B78,숨김!$AS:$AS,종합!$C$5)</f>
        <v>0</v>
      </c>
      <c r="F78" s="94">
        <f>SUMIFS(숨김!AX:AX,숨김!$AU:$AU,종합!$C78,숨김!$AT:$AT,종합!$B78,숨김!$AS:$AS,종합!$C$5)</f>
        <v>0</v>
      </c>
      <c r="G78" s="95">
        <f>SUMIFS(숨김!AY:AY,숨김!$AU:$AU,종합!$C78,숨김!$AT:$AT,종합!$B78,숨김!$AS:$AS,종합!$C$5)</f>
        <v>0</v>
      </c>
      <c r="H78" s="96">
        <f>SUMIFS(숨김!AZ:AZ,숨김!$AU:$AU,종합!$C78,숨김!$AT:$AT,종합!$B78,숨김!$AS:$AS,종합!$C$5)</f>
        <v>0</v>
      </c>
      <c r="I78" s="96">
        <f>SUMIFS(숨김!BA:BA,숨김!$AU:$AU,종합!$C78,숨김!$AT:$AT,종합!$B78,숨김!$AS:$AS,종합!$C$5)</f>
        <v>0</v>
      </c>
      <c r="J78" s="97">
        <f>SUMIFS(숨김!BB:BB,숨김!$AU:$AU,종합!$C78,숨김!$AT:$AT,종합!$B78,숨김!$AS:$AS,종합!$C$5)</f>
        <v>0</v>
      </c>
      <c r="K78" s="80"/>
    </row>
    <row r="79" spans="2:27" ht="20.25" customHeight="1">
      <c r="B79" s="93" t="str">
        <f>$B$78</f>
        <v>801</v>
      </c>
      <c r="C79" s="72">
        <v>2</v>
      </c>
      <c r="D79" s="94">
        <f>SUMIFS(숨김!AV:AV,숨김!$AU:$AU,종합!$C79,숨김!$AT:$AT,종합!$B79,숨김!$AS:$AS,종합!$C$5)</f>
        <v>2.0711709624116711E-2</v>
      </c>
      <c r="E79" s="94">
        <f>SUMIFS(숨김!AW:AW,숨김!$AU:$AU,종합!$C79,숨김!$AT:$AT,종합!$B79,숨김!$AS:$AS,종합!$C$5)</f>
        <v>0.31961032429113939</v>
      </c>
      <c r="F79" s="94">
        <f>SUMIFS(숨김!AX:AX,숨김!$AU:$AU,종합!$C79,숨김!$AT:$AT,종합!$B79,숨김!$AS:$AS,종합!$C$5)</f>
        <v>0.25279474186936912</v>
      </c>
      <c r="G79" s="95">
        <f>SUMIFS(숨김!AY:AY,숨김!$AU:$AU,종합!$C79,숨김!$AT:$AT,종합!$B79,숨김!$AS:$AS,종합!$C$5)</f>
        <v>11.382</v>
      </c>
      <c r="H79" s="96">
        <f>SUMIFS(숨김!AZ:AZ,숨김!$AU:$AU,종합!$C79,숨김!$AT:$AT,종합!$B79,숨김!$AS:$AS,종합!$C$5)</f>
        <v>1.1733089285076204</v>
      </c>
      <c r="I79" s="96">
        <f>SUMIFS(숨김!BA:BA,숨김!$AU:$AU,종합!$C79,숨김!$AT:$AT,종합!$B79,숨김!$AS:$AS,종합!$C$5)</f>
        <v>14.02637491806837</v>
      </c>
      <c r="J79" s="97">
        <f>SUMIFS(숨김!BB:BB,숨김!$AU:$AU,종합!$C79,숨김!$AT:$AT,종합!$B79,숨김!$AS:$AS,종합!$C$5)</f>
        <v>2.5038311157640596</v>
      </c>
      <c r="K79" s="80"/>
    </row>
    <row r="80" spans="2:27" ht="20.25" customHeight="1">
      <c r="B80" s="93" t="str">
        <f>$B$78</f>
        <v>801</v>
      </c>
      <c r="C80" s="72">
        <v>3</v>
      </c>
      <c r="D80" s="94">
        <f>SUMIFS(숨김!AV:AV,숨김!$AU:$AU,종합!$C80,숨김!$AT:$AT,종합!$B80,숨김!$AS:$AS,종합!$C$5)</f>
        <v>1.86673961686037E-2</v>
      </c>
      <c r="E80" s="94">
        <f>SUMIFS(숨김!AW:AW,숨김!$AU:$AU,종합!$C80,숨김!$AT:$AT,종합!$B80,숨김!$AS:$AS,종합!$C$5)</f>
        <v>0.28823906919228326</v>
      </c>
      <c r="F80" s="94">
        <f>SUMIFS(숨김!AX:AX,숨김!$AU:$AU,종합!$C80,숨김!$AT:$AT,종합!$B80,숨김!$AS:$AS,종합!$C$5)</f>
        <v>0.21486019250594027</v>
      </c>
      <c r="G80" s="95">
        <f>SUMIFS(숨김!AY:AY,숨김!$AU:$AU,종합!$C80,숨김!$AT:$AT,종합!$B80,숨김!$AS:$AS,종합!$C$5)</f>
        <v>10.519</v>
      </c>
      <c r="H80" s="96">
        <f>SUMIFS(숨김!AZ:AZ,숨김!$AU:$AU,종합!$C80,숨김!$AT:$AT,종합!$B80,숨김!$AS:$AS,종합!$C$5)</f>
        <v>0.32970873530323314</v>
      </c>
      <c r="I80" s="96">
        <f>SUMIFS(숨김!BA:BA,숨김!$AU:$AU,종합!$C80,숨김!$AT:$AT,종합!$B80,숨김!$AS:$AS,종합!$C$5)</f>
        <v>7.6840452477614614</v>
      </c>
      <c r="J80" s="97">
        <f>SUMIFS(숨김!BB:BB,숨김!$AU:$AU,종합!$C80,숨김!$AT:$AT,종합!$B80,숨김!$AS:$AS,종합!$C$5)</f>
        <v>2.9369254071222279</v>
      </c>
      <c r="K80" s="80" t="str">
        <f>INDEX(숨김!$W$3:$AQ$440,MATCH(종합!$C$5&amp;종합!$B80,숨김!$AN$3:$AN$440,0),15)</f>
        <v>S</v>
      </c>
    </row>
    <row r="81" spans="2:11" ht="20.25" customHeight="1">
      <c r="B81" s="91" t="s">
        <v>646</v>
      </c>
      <c r="C81" s="90"/>
      <c r="D81" s="91"/>
      <c r="E81" s="91"/>
      <c r="F81" s="91"/>
      <c r="G81" s="91"/>
      <c r="H81" s="91"/>
      <c r="I81" s="91"/>
      <c r="J81" s="91"/>
      <c r="K81" s="90"/>
    </row>
    <row r="82" spans="2:11" ht="20.25" customHeight="1">
      <c r="B82" s="282" t="str">
        <f>C52</f>
        <v>17</v>
      </c>
      <c r="C82" s="60"/>
      <c r="D82" s="73">
        <f>(SUMIFS(D$63:D$80,$B$63:$B$80,$B82,$C$63:$C$80,MAX($C$63:$C$80))/SUMIFS(D$63:D$80,$B$63:$B$80,$B82,$C$63:$C$80,MAX($C$63:$C$80)-1))-1</f>
        <v>-0.53133759592437524</v>
      </c>
      <c r="E82" s="73">
        <f t="shared" ref="E82:J87" si="8">(SUMIFS(E$63:E$80,$B$63:$B$80,$B82,$C$63:$C$80,MAX($C$63:$C$80))/SUMIFS(E$63:E$80,$B$63:$B$80,$B82,$C$63:$C$80,MAX($C$63:$C$80)-1))-1</f>
        <v>3.8443366945795088E-3</v>
      </c>
      <c r="F82" s="73">
        <f t="shared" si="8"/>
        <v>-2.1347381487549555E-2</v>
      </c>
      <c r="G82" s="73">
        <f t="shared" si="8"/>
        <v>1.5493626188193055E-2</v>
      </c>
      <c r="H82" s="73">
        <f t="shared" si="8"/>
        <v>7.0128136886428383E-2</v>
      </c>
      <c r="I82" s="73">
        <f t="shared" si="8"/>
        <v>-0.15423019057418397</v>
      </c>
      <c r="J82" s="92">
        <f t="shared" si="8"/>
        <v>4.6250206732876276E-3</v>
      </c>
      <c r="K82" s="61"/>
    </row>
    <row r="83" spans="2:11" ht="20.25" customHeight="1">
      <c r="B83" s="43" t="str">
        <f>D52</f>
        <v>60-5</v>
      </c>
      <c r="C83" s="60"/>
      <c r="D83" s="73">
        <f t="shared" ref="D83:D87" si="9">(SUMIFS(D$63:D$80,$B$63:$B$80,$B83,$C$63:$C$80,MAX($C$63:$C$80))/SUMIFS(D$63:D$80,$B$63:$B$80,$B83,$C$63:$C$80,MAX($C$63:$C$80)-1))-1</f>
        <v>-0.59306830185363324</v>
      </c>
      <c r="E83" s="73">
        <f t="shared" si="8"/>
        <v>-8.1146431515033424E-2</v>
      </c>
      <c r="F83" s="73">
        <f t="shared" si="8"/>
        <v>4.1375102275965636E-2</v>
      </c>
      <c r="G83" s="73">
        <f t="shared" si="8"/>
        <v>-0.11119549095223968</v>
      </c>
      <c r="H83" s="73">
        <f t="shared" si="8"/>
        <v>-0.68270410489202504</v>
      </c>
      <c r="I83" s="73">
        <f t="shared" si="8"/>
        <v>1.4179089598078232E-2</v>
      </c>
      <c r="J83" s="92">
        <f t="shared" si="8"/>
        <v>3.8195014835604058E-2</v>
      </c>
      <c r="K83" s="61"/>
    </row>
    <row r="84" spans="2:11" ht="20.25" customHeight="1">
      <c r="B84" s="43" t="str">
        <f>E52</f>
        <v>70</v>
      </c>
      <c r="C84" s="60"/>
      <c r="D84" s="73">
        <f t="shared" si="9"/>
        <v>-0.57286788965484425</v>
      </c>
      <c r="E84" s="73">
        <f t="shared" si="8"/>
        <v>-5.205964251326356E-3</v>
      </c>
      <c r="F84" s="73">
        <f t="shared" si="8"/>
        <v>2.9497602736495265E-2</v>
      </c>
      <c r="G84" s="73">
        <f t="shared" si="8"/>
        <v>-2.8403779063138956E-2</v>
      </c>
      <c r="H84" s="73">
        <f t="shared" si="8"/>
        <v>-7.5138810007577272E-2</v>
      </c>
      <c r="I84" s="73">
        <f t="shared" si="8"/>
        <v>8.779100918174132E-3</v>
      </c>
      <c r="J84" s="92">
        <f t="shared" si="8"/>
        <v>3.1799249025319387E-3</v>
      </c>
      <c r="K84" s="61"/>
    </row>
    <row r="85" spans="2:11" ht="20.25" customHeight="1">
      <c r="B85" s="43" t="str">
        <f>F52</f>
        <v>71</v>
      </c>
      <c r="C85" s="60"/>
      <c r="D85" s="73">
        <f t="shared" si="9"/>
        <v>-0.68429021775666943</v>
      </c>
      <c r="E85" s="73">
        <f t="shared" si="8"/>
        <v>2.268364619857155E-2</v>
      </c>
      <c r="F85" s="73">
        <f t="shared" si="8"/>
        <v>4.1121522272744349E-2</v>
      </c>
      <c r="G85" s="73">
        <f t="shared" si="8"/>
        <v>-1.2956947089354243E-2</v>
      </c>
      <c r="H85" s="73">
        <f t="shared" si="8"/>
        <v>-0.8495745648731674</v>
      </c>
      <c r="I85" s="73">
        <f t="shared" si="8"/>
        <v>0.61742184971457714</v>
      </c>
      <c r="J85" s="92">
        <f t="shared" si="8"/>
        <v>4.4875147256553394E-3</v>
      </c>
      <c r="K85" s="61"/>
    </row>
    <row r="86" spans="2:11" ht="20.25" customHeight="1">
      <c r="B86" s="43" t="str">
        <f>G52</f>
        <v>800</v>
      </c>
      <c r="C86" s="60"/>
      <c r="D86" s="73">
        <f t="shared" si="9"/>
        <v>-0.43713659985875231</v>
      </c>
      <c r="E86" s="73">
        <f t="shared" si="8"/>
        <v>3.2668652630079009E-2</v>
      </c>
      <c r="F86" s="73">
        <f t="shared" si="8"/>
        <v>0.10843067391101657</v>
      </c>
      <c r="G86" s="73">
        <f t="shared" si="8"/>
        <v>9.0322494633965356E-4</v>
      </c>
      <c r="H86" s="73">
        <f t="shared" si="8"/>
        <v>0.600724970040587</v>
      </c>
      <c r="I86" s="73">
        <f t="shared" si="8"/>
        <v>-4.9602177383607504E-3</v>
      </c>
      <c r="J86" s="92">
        <f t="shared" si="8"/>
        <v>0.13385364305596781</v>
      </c>
      <c r="K86" s="61"/>
    </row>
    <row r="87" spans="2:11" ht="20.25" customHeight="1">
      <c r="B87" s="43" t="str">
        <f>H52</f>
        <v>801</v>
      </c>
      <c r="C87" s="60"/>
      <c r="D87" s="73">
        <f t="shared" si="9"/>
        <v>-9.8703269436175023E-2</v>
      </c>
      <c r="E87" s="73">
        <f t="shared" si="8"/>
        <v>-9.8154698752094816E-2</v>
      </c>
      <c r="F87" s="73">
        <f t="shared" si="8"/>
        <v>-0.15006067405876433</v>
      </c>
      <c r="G87" s="73">
        <f t="shared" si="8"/>
        <v>-7.5821472500439246E-2</v>
      </c>
      <c r="H87" s="73">
        <f t="shared" si="8"/>
        <v>-0.71899239212080046</v>
      </c>
      <c r="I87" s="73">
        <f t="shared" si="8"/>
        <v>-0.45217169135675273</v>
      </c>
      <c r="J87" s="92">
        <f t="shared" si="8"/>
        <v>0.17297264525207678</v>
      </c>
      <c r="K87" s="61"/>
    </row>
    <row r="88" spans="2:11" ht="20.25" customHeight="1" thickBot="1"/>
    <row r="89" spans="2:11" ht="17.25" thickTop="1">
      <c r="B89" s="26" t="s">
        <v>52</v>
      </c>
      <c r="C89" s="26"/>
      <c r="D89" s="26"/>
      <c r="E89" s="26"/>
      <c r="F89" s="181" t="s">
        <v>80</v>
      </c>
      <c r="G89" s="44"/>
      <c r="H89" s="26"/>
      <c r="I89" s="26"/>
    </row>
    <row r="90" spans="2:11">
      <c r="B90" s="27" t="s">
        <v>34</v>
      </c>
      <c r="C90" s="27" t="s">
        <v>53</v>
      </c>
      <c r="D90" s="27"/>
      <c r="E90" s="27"/>
      <c r="F90" s="98" t="s">
        <v>81</v>
      </c>
      <c r="G90" s="45"/>
      <c r="H90" s="47" t="s">
        <v>84</v>
      </c>
      <c r="I90" s="47"/>
    </row>
    <row r="91" spans="2:11">
      <c r="B91" s="27" t="s">
        <v>35</v>
      </c>
      <c r="C91" s="27" t="s">
        <v>54</v>
      </c>
      <c r="D91" s="27"/>
      <c r="E91" s="27"/>
      <c r="F91" s="98" t="s">
        <v>82</v>
      </c>
      <c r="G91" s="45"/>
      <c r="H91" s="47" t="s">
        <v>85</v>
      </c>
      <c r="I91" s="47"/>
    </row>
    <row r="92" spans="2:11">
      <c r="B92" s="27" t="s">
        <v>4</v>
      </c>
      <c r="C92" s="27" t="s">
        <v>55</v>
      </c>
      <c r="D92" s="27"/>
      <c r="E92" s="27"/>
      <c r="F92" s="98" t="s">
        <v>83</v>
      </c>
      <c r="G92" s="45"/>
      <c r="H92" s="47" t="s">
        <v>86</v>
      </c>
      <c r="I92" s="47"/>
    </row>
    <row r="93" spans="2:11">
      <c r="B93" s="27" t="s">
        <v>5</v>
      </c>
      <c r="C93" s="27" t="s">
        <v>56</v>
      </c>
      <c r="D93" s="27"/>
      <c r="E93" s="27"/>
      <c r="F93" s="98" t="s">
        <v>90</v>
      </c>
      <c r="G93" s="45"/>
      <c r="H93" s="47" t="s">
        <v>87</v>
      </c>
      <c r="I93" s="47"/>
    </row>
    <row r="94" spans="2:11">
      <c r="B94" s="27" t="s">
        <v>57</v>
      </c>
      <c r="C94" s="27" t="s">
        <v>58</v>
      </c>
      <c r="D94" s="27"/>
      <c r="E94" s="27"/>
      <c r="F94" s="98" t="s">
        <v>91</v>
      </c>
      <c r="G94" s="45"/>
      <c r="H94" s="47" t="s">
        <v>88</v>
      </c>
      <c r="I94" s="47"/>
    </row>
    <row r="95" spans="2:11" ht="17.25" thickBot="1">
      <c r="B95" s="28" t="s">
        <v>59</v>
      </c>
      <c r="C95" s="28" t="s">
        <v>60</v>
      </c>
      <c r="D95" s="28"/>
      <c r="E95" s="28"/>
      <c r="F95" s="99" t="s">
        <v>92</v>
      </c>
      <c r="G95" s="46"/>
      <c r="H95" s="48" t="s">
        <v>89</v>
      </c>
      <c r="I95" s="48"/>
    </row>
    <row r="96" spans="2:11" ht="17.25" thickTop="1"/>
    <row r="97" ht="6.75" customHeight="1"/>
  </sheetData>
  <sheetProtection algorithmName="SHA-512" hashValue="S62mHAD6tAaAcD4bf+HkdbOGmYgdJyGXVabEd/cGFg/cBVjSsCMc2qqsk2bzmfeAwxBgjKHd5P5Q6xIs/7l+kQ==" saltValue="56u5PQMxKD9KUlvuD5xTnQ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80">
    <cfRule type="expression" dxfId="32" priority="1">
      <formula>$B63&lt;&gt;$B64</formula>
    </cfRule>
  </conditionalFormatting>
  <conditionalFormatting sqref="C53:K53">
    <cfRule type="containsText" dxfId="31" priority="2" operator="containsText" text="F">
      <formula>NOT(ISERROR(SEARCH("F",C53)))</formula>
    </cfRule>
    <cfRule type="containsText" dxfId="30" priority="3" operator="containsText" text="D">
      <formula>NOT(ISERROR(SEARCH("D",C53)))</formula>
    </cfRule>
    <cfRule type="containsText" dxfId="29" priority="4" operator="containsText" text="S">
      <formula>NOT(ISERROR(SEARCH("S",C53)))</formula>
    </cfRule>
    <cfRule type="containsText" dxfId="28" priority="5" operator="containsText" text="A">
      <formula>NOT(ISERROR(SEARCH("A",C53)))</formula>
    </cfRule>
  </conditionalFormatting>
  <conditionalFormatting sqref="D40:K40 D42:K43 D44:D49 D50:K51 D60:K60 D81:K81 K82:K87">
    <cfRule type="containsText" dxfId="27" priority="60" operator="containsText" text="악화">
      <formula>NOT(ISERROR(SEARCH("악화",D40)))</formula>
    </cfRule>
  </conditionalFormatting>
  <conditionalFormatting sqref="D40:K40 D42:K43 D50:K51 D60:K60 D81:K81 K82:K87 D44:D49">
    <cfRule type="containsText" dxfId="26" priority="59" operator="containsText" text="개선">
      <formula>NOT(ISERROR(SEARCH("개선",D40)))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4 J15 K17:K21 K23:K52 K54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183"/>
    <col min="3" max="3" width="9.28515625" style="183" bestFit="1" customWidth="1"/>
    <col min="4" max="6" width="9.140625" style="183"/>
    <col min="7" max="10" width="9.28515625" style="183" bestFit="1" customWidth="1"/>
    <col min="11" max="12" width="9.140625" style="183"/>
    <col min="13" max="20" width="9.28515625" style="183" bestFit="1" customWidth="1"/>
    <col min="21" max="25" width="9.140625" style="183"/>
    <col min="26" max="36" width="9.28515625" style="183" bestFit="1" customWidth="1"/>
    <col min="37" max="37" width="9.140625" style="183"/>
    <col min="38" max="38" width="9.28515625" style="183" bestFit="1" customWidth="1"/>
    <col min="39" max="39" width="9.140625" style="183"/>
    <col min="40" max="40" width="15.140625" style="183" customWidth="1"/>
    <col min="41" max="43" width="9.85546875" style="183" customWidth="1"/>
    <col min="44" max="46" width="9.140625" style="183"/>
    <col min="47" max="52" width="9.28515625" style="183" bestFit="1" customWidth="1"/>
    <col min="53" max="53" width="9.5703125" style="183" bestFit="1" customWidth="1"/>
    <col min="54" max="54" width="9.28515625" style="183" bestFit="1" customWidth="1"/>
    <col min="55" max="16384" width="9.140625" style="183"/>
  </cols>
  <sheetData>
    <row r="2" spans="2:67" ht="16.5">
      <c r="F2" s="182" t="s">
        <v>997</v>
      </c>
      <c r="G2" s="182"/>
      <c r="L2" s="182" t="s">
        <v>998</v>
      </c>
      <c r="M2" s="182"/>
      <c r="W2" s="182" t="s">
        <v>999</v>
      </c>
      <c r="AA2" s="189">
        <v>0</v>
      </c>
      <c r="AO2" s="296" t="s">
        <v>1000</v>
      </c>
      <c r="AP2" s="296">
        <v>12</v>
      </c>
      <c r="AQ2" s="296"/>
      <c r="AS2" s="182" t="s">
        <v>1001</v>
      </c>
    </row>
    <row r="3" spans="2:67" ht="49.5">
      <c r="B3" s="183" t="s">
        <v>68</v>
      </c>
      <c r="C3" s="183" t="s">
        <v>1002</v>
      </c>
      <c r="F3" s="183" t="s">
        <v>131</v>
      </c>
      <c r="G3" s="183" t="s">
        <v>132</v>
      </c>
      <c r="H3" s="183" t="s">
        <v>133</v>
      </c>
      <c r="I3" s="183" t="s">
        <v>109</v>
      </c>
      <c r="J3" s="183" t="s">
        <v>120</v>
      </c>
      <c r="L3" s="297" t="s">
        <v>38</v>
      </c>
      <c r="M3" s="297" t="s">
        <v>165</v>
      </c>
      <c r="N3" s="298" t="s">
        <v>166</v>
      </c>
      <c r="O3" s="299" t="s">
        <v>74</v>
      </c>
      <c r="P3" s="299" t="s">
        <v>69</v>
      </c>
      <c r="Q3" s="299" t="s">
        <v>71</v>
      </c>
      <c r="R3" s="299" t="s">
        <v>72</v>
      </c>
      <c r="S3" s="299" t="s">
        <v>70</v>
      </c>
      <c r="T3" s="299" t="s">
        <v>73</v>
      </c>
      <c r="U3" s="300" t="s">
        <v>68</v>
      </c>
      <c r="W3" s="190" t="s">
        <v>38</v>
      </c>
      <c r="X3" s="190" t="s">
        <v>32</v>
      </c>
      <c r="Y3" s="191" t="s">
        <v>10</v>
      </c>
      <c r="Z3" s="191" t="s">
        <v>165</v>
      </c>
      <c r="AA3" s="190" t="s">
        <v>127</v>
      </c>
      <c r="AB3" s="190" t="s">
        <v>335</v>
      </c>
      <c r="AC3" s="189" t="s">
        <v>74</v>
      </c>
      <c r="AD3" s="189" t="s">
        <v>69</v>
      </c>
      <c r="AE3" s="189" t="s">
        <v>71</v>
      </c>
      <c r="AF3" s="189" t="s">
        <v>72</v>
      </c>
      <c r="AG3" s="189" t="s">
        <v>70</v>
      </c>
      <c r="AH3" s="189" t="s">
        <v>73</v>
      </c>
      <c r="AI3" s="189" t="s">
        <v>331</v>
      </c>
      <c r="AJ3" s="300" t="s">
        <v>336</v>
      </c>
      <c r="AK3" s="300" t="s">
        <v>68</v>
      </c>
      <c r="AL3" s="300" t="s">
        <v>337</v>
      </c>
      <c r="AM3" s="300" t="s">
        <v>338</v>
      </c>
      <c r="AN3" s="301" t="s">
        <v>339</v>
      </c>
      <c r="AO3" s="296" t="s">
        <v>1003</v>
      </c>
      <c r="AP3" s="296" t="s">
        <v>337</v>
      </c>
      <c r="AQ3" s="296" t="s">
        <v>338</v>
      </c>
      <c r="AS3" s="184" t="s">
        <v>0</v>
      </c>
      <c r="AT3" s="185" t="s">
        <v>10</v>
      </c>
      <c r="AU3" s="184" t="s">
        <v>94</v>
      </c>
      <c r="AV3" s="302" t="s">
        <v>12</v>
      </c>
      <c r="AW3" s="302" t="s">
        <v>13</v>
      </c>
      <c r="AX3" s="302" t="s">
        <v>6</v>
      </c>
      <c r="AY3" s="302" t="s">
        <v>16</v>
      </c>
      <c r="AZ3" s="302" t="s">
        <v>7</v>
      </c>
      <c r="BA3" s="302" t="s">
        <v>8</v>
      </c>
      <c r="BB3" s="302" t="s">
        <v>95</v>
      </c>
      <c r="BD3" s="183" t="s">
        <v>0</v>
      </c>
      <c r="BE3" s="183" t="s">
        <v>959</v>
      </c>
      <c r="BF3" s="183" t="s">
        <v>960</v>
      </c>
      <c r="BG3" s="303"/>
      <c r="BH3" s="303"/>
      <c r="BI3" s="303"/>
      <c r="BJ3" s="303"/>
      <c r="BK3" s="303"/>
      <c r="BL3" s="303"/>
      <c r="BM3" s="303"/>
      <c r="BN3" s="303"/>
      <c r="BO3" s="303"/>
    </row>
    <row r="4" spans="2:67" ht="16.5">
      <c r="B4" s="299" t="s">
        <v>74</v>
      </c>
      <c r="C4" s="183">
        <v>6</v>
      </c>
      <c r="F4" s="183" t="s">
        <v>134</v>
      </c>
      <c r="G4" s="183">
        <v>1.7711054686986105</v>
      </c>
      <c r="H4" s="309">
        <v>2.2266098866143942</v>
      </c>
      <c r="I4" s="183">
        <v>0.2571865007285441</v>
      </c>
      <c r="J4" s="183">
        <v>1</v>
      </c>
      <c r="L4" s="195" t="s">
        <v>63</v>
      </c>
      <c r="M4" s="186">
        <v>55</v>
      </c>
      <c r="N4" s="187">
        <v>130</v>
      </c>
      <c r="O4" s="188">
        <v>9.2307692307692313E-2</v>
      </c>
      <c r="P4" s="188">
        <v>0.23076923076923078</v>
      </c>
      <c r="Q4" s="188">
        <v>0.23846153846153847</v>
      </c>
      <c r="R4" s="188">
        <v>0.3</v>
      </c>
      <c r="S4" s="188">
        <v>6.9230769230769235E-2</v>
      </c>
      <c r="T4" s="188">
        <v>6.9230769230769235E-2</v>
      </c>
      <c r="U4" s="189" t="s">
        <v>71</v>
      </c>
      <c r="W4" s="190" t="s">
        <v>63</v>
      </c>
      <c r="X4" s="190" t="s">
        <v>64</v>
      </c>
      <c r="Y4" s="191" t="s">
        <v>64</v>
      </c>
      <c r="Z4" s="192">
        <v>24</v>
      </c>
      <c r="AA4" s="189">
        <v>62</v>
      </c>
      <c r="AB4" s="193">
        <v>1.0763888888888891</v>
      </c>
      <c r="AC4" s="190">
        <v>9</v>
      </c>
      <c r="AD4" s="190">
        <v>17</v>
      </c>
      <c r="AE4" s="190">
        <v>10</v>
      </c>
      <c r="AF4" s="190">
        <v>18</v>
      </c>
      <c r="AG4" s="190">
        <v>5</v>
      </c>
      <c r="AH4" s="190">
        <v>3</v>
      </c>
      <c r="AI4" s="190">
        <v>0</v>
      </c>
      <c r="AJ4" s="194">
        <v>0.9199822556563233</v>
      </c>
      <c r="AK4" s="189" t="s">
        <v>71</v>
      </c>
      <c r="AL4" s="189">
        <v>37</v>
      </c>
      <c r="AM4" s="189" t="s">
        <v>597</v>
      </c>
      <c r="AN4" s="195" t="s">
        <v>341</v>
      </c>
      <c r="AO4" s="196">
        <v>1</v>
      </c>
      <c r="AP4" s="196">
        <v>1</v>
      </c>
      <c r="AQ4" s="196" t="s">
        <v>1004</v>
      </c>
      <c r="AS4" s="184" t="s">
        <v>63</v>
      </c>
      <c r="AT4" s="185" t="s">
        <v>64</v>
      </c>
      <c r="AU4" s="184">
        <v>1</v>
      </c>
      <c r="AV4" s="197">
        <v>6.2778964938500423E-2</v>
      </c>
      <c r="AW4" s="197">
        <v>0.40881868485508399</v>
      </c>
      <c r="AX4" s="197">
        <v>0.16861151747355468</v>
      </c>
      <c r="AY4" s="198">
        <v>22.067347826086952</v>
      </c>
      <c r="AZ4" s="198">
        <v>2.0250837164652924</v>
      </c>
      <c r="BA4" s="198">
        <v>24.08651435734431</v>
      </c>
      <c r="BB4" s="198">
        <v>2.5403822383684203</v>
      </c>
      <c r="BD4" s="183" t="s">
        <v>63</v>
      </c>
      <c r="BE4" s="183">
        <v>4</v>
      </c>
      <c r="BF4" s="183">
        <v>55</v>
      </c>
    </row>
    <row r="5" spans="2:67" ht="16.5">
      <c r="B5" s="299" t="s">
        <v>69</v>
      </c>
      <c r="C5" s="183">
        <v>5</v>
      </c>
      <c r="F5" s="183" t="s">
        <v>137</v>
      </c>
      <c r="G5" s="183">
        <v>1.6245051003765973</v>
      </c>
      <c r="H5" s="183">
        <v>2.0256030346784732</v>
      </c>
      <c r="I5" s="183">
        <v>0.24690469374881752</v>
      </c>
      <c r="J5" s="183">
        <v>2</v>
      </c>
      <c r="L5" s="195" t="s">
        <v>134</v>
      </c>
      <c r="M5" s="186">
        <v>67</v>
      </c>
      <c r="N5" s="187">
        <v>145</v>
      </c>
      <c r="O5" s="188">
        <v>0.33103448275862069</v>
      </c>
      <c r="P5" s="188">
        <v>0.18620689655172415</v>
      </c>
      <c r="Q5" s="188">
        <v>0.21379310344827587</v>
      </c>
      <c r="R5" s="188">
        <v>0.16551724137931034</v>
      </c>
      <c r="S5" s="188">
        <v>7.586206896551724E-2</v>
      </c>
      <c r="T5" s="188">
        <v>2.7586206896551724E-2</v>
      </c>
      <c r="U5" s="189" t="s">
        <v>69</v>
      </c>
      <c r="W5" s="190" t="s">
        <v>63</v>
      </c>
      <c r="X5" s="190" t="s">
        <v>96</v>
      </c>
      <c r="Y5" s="191" t="s">
        <v>96</v>
      </c>
      <c r="Z5" s="192">
        <v>13</v>
      </c>
      <c r="AA5" s="189">
        <v>32</v>
      </c>
      <c r="AB5" s="193">
        <v>1.0256410256410258</v>
      </c>
      <c r="AC5" s="190">
        <v>1</v>
      </c>
      <c r="AD5" s="190">
        <v>4</v>
      </c>
      <c r="AE5" s="190">
        <v>12</v>
      </c>
      <c r="AF5" s="190">
        <v>9</v>
      </c>
      <c r="AG5" s="190">
        <v>1</v>
      </c>
      <c r="AH5" s="190">
        <v>5</v>
      </c>
      <c r="AI5" s="190">
        <v>0</v>
      </c>
      <c r="AJ5" s="194">
        <v>0.88369059570231112</v>
      </c>
      <c r="AK5" s="189" t="s">
        <v>72</v>
      </c>
      <c r="AL5" s="189">
        <v>21</v>
      </c>
      <c r="AM5" s="189" t="s">
        <v>423</v>
      </c>
      <c r="AN5" s="195" t="s">
        <v>343</v>
      </c>
      <c r="AO5" s="196">
        <v>2</v>
      </c>
      <c r="AP5" s="196">
        <v>2</v>
      </c>
      <c r="AQ5" s="196" t="s">
        <v>1005</v>
      </c>
      <c r="AS5" s="184" t="s">
        <v>63</v>
      </c>
      <c r="AT5" s="185" t="s">
        <v>96</v>
      </c>
      <c r="AU5" s="184">
        <v>1</v>
      </c>
      <c r="AV5" s="197">
        <v>2.4997381769556209E-2</v>
      </c>
      <c r="AW5" s="197">
        <v>0.41654539255497558</v>
      </c>
      <c r="AX5" s="197">
        <v>0.13993675676950024</v>
      </c>
      <c r="AY5" s="198">
        <v>22.758153846153846</v>
      </c>
      <c r="AZ5" s="198">
        <v>1.4300029155522749</v>
      </c>
      <c r="BA5" s="198">
        <v>22.360623795893019</v>
      </c>
      <c r="BB5" s="198">
        <v>2.4294869503453316</v>
      </c>
      <c r="BD5" s="183" t="s">
        <v>134</v>
      </c>
      <c r="BE5" s="183">
        <v>4</v>
      </c>
      <c r="BF5" s="183">
        <v>67</v>
      </c>
    </row>
    <row r="6" spans="2:67" ht="16.5">
      <c r="B6" s="299" t="s">
        <v>71</v>
      </c>
      <c r="C6" s="183">
        <v>4</v>
      </c>
      <c r="F6" s="183" t="s">
        <v>141</v>
      </c>
      <c r="G6" s="183">
        <v>2.1215573252044813</v>
      </c>
      <c r="H6" s="183">
        <v>2.6192389296623744</v>
      </c>
      <c r="I6" s="183">
        <v>0.23458315198243596</v>
      </c>
      <c r="J6" s="183">
        <v>3</v>
      </c>
      <c r="L6" s="195" t="s">
        <v>152</v>
      </c>
      <c r="M6" s="186">
        <v>49</v>
      </c>
      <c r="N6" s="187">
        <v>107</v>
      </c>
      <c r="O6" s="188">
        <v>8.4112149532710276E-2</v>
      </c>
      <c r="P6" s="188">
        <v>0.12149532710280374</v>
      </c>
      <c r="Q6" s="188">
        <v>0.35514018691588783</v>
      </c>
      <c r="R6" s="188">
        <v>0.32710280373831774</v>
      </c>
      <c r="S6" s="188">
        <v>9.3457943925233641E-2</v>
      </c>
      <c r="T6" s="188">
        <v>1.8691588785046728E-2</v>
      </c>
      <c r="U6" s="189" t="s">
        <v>71</v>
      </c>
      <c r="W6" s="190" t="s">
        <v>63</v>
      </c>
      <c r="X6" s="190" t="s">
        <v>97</v>
      </c>
      <c r="Y6" s="191" t="s">
        <v>97</v>
      </c>
      <c r="Z6" s="192">
        <v>8</v>
      </c>
      <c r="AA6" s="189">
        <v>21</v>
      </c>
      <c r="AB6" s="193">
        <v>1.09375</v>
      </c>
      <c r="AC6" s="190">
        <v>0</v>
      </c>
      <c r="AD6" s="190">
        <v>6</v>
      </c>
      <c r="AE6" s="190">
        <v>5</v>
      </c>
      <c r="AF6" s="190">
        <v>7</v>
      </c>
      <c r="AG6" s="190">
        <v>2</v>
      </c>
      <c r="AH6" s="190">
        <v>1</v>
      </c>
      <c r="AI6" s="190">
        <v>0</v>
      </c>
      <c r="AJ6" s="194">
        <v>0.89334061206169724</v>
      </c>
      <c r="AK6" s="189" t="s">
        <v>72</v>
      </c>
      <c r="AL6" s="189">
        <v>7</v>
      </c>
      <c r="AM6" s="189" t="s">
        <v>642</v>
      </c>
      <c r="AN6" s="195" t="s">
        <v>344</v>
      </c>
      <c r="AO6" s="196">
        <v>3</v>
      </c>
      <c r="AP6" s="196">
        <v>3</v>
      </c>
      <c r="AQ6" s="196" t="s">
        <v>1006</v>
      </c>
      <c r="AS6" s="184" t="s">
        <v>63</v>
      </c>
      <c r="AT6" s="185" t="s">
        <v>97</v>
      </c>
      <c r="AU6" s="184">
        <v>1</v>
      </c>
      <c r="AV6" s="197">
        <v>3.9922266969322405E-2</v>
      </c>
      <c r="AW6" s="197">
        <v>0.41243454300114496</v>
      </c>
      <c r="AX6" s="197">
        <v>0.13785110007534288</v>
      </c>
      <c r="AY6" s="198">
        <v>21.869285714285713</v>
      </c>
      <c r="AZ6" s="198">
        <v>0.90133411587724199</v>
      </c>
      <c r="BA6" s="198">
        <v>18.89463368838959</v>
      </c>
      <c r="BB6" s="198">
        <v>2.6762872736682759</v>
      </c>
      <c r="BD6" s="183" t="s">
        <v>152</v>
      </c>
      <c r="BE6" s="183">
        <v>6</v>
      </c>
      <c r="BF6" s="183">
        <v>49</v>
      </c>
    </row>
    <row r="7" spans="2:67" ht="16.5">
      <c r="B7" s="299" t="s">
        <v>72</v>
      </c>
      <c r="C7" s="183">
        <v>3</v>
      </c>
      <c r="F7" s="183" t="s">
        <v>139</v>
      </c>
      <c r="G7" s="183">
        <v>2.1056171949687608</v>
      </c>
      <c r="H7" s="183">
        <v>2.5982256672085726</v>
      </c>
      <c r="I7" s="183">
        <v>0.23394968155506546</v>
      </c>
      <c r="J7" s="183">
        <v>4</v>
      </c>
      <c r="L7" s="195" t="s">
        <v>149</v>
      </c>
      <c r="M7" s="186">
        <v>48</v>
      </c>
      <c r="N7" s="187">
        <v>112</v>
      </c>
      <c r="O7" s="188">
        <v>0.28828828828828829</v>
      </c>
      <c r="P7" s="188">
        <v>0.16216216216216217</v>
      </c>
      <c r="Q7" s="188">
        <v>0.31531531531531531</v>
      </c>
      <c r="R7" s="188">
        <v>0.14414414414414414</v>
      </c>
      <c r="S7" s="188">
        <v>8.1081081081081086E-2</v>
      </c>
      <c r="T7" s="188">
        <v>9.0090090090090089E-3</v>
      </c>
      <c r="U7" s="189" t="s">
        <v>71</v>
      </c>
      <c r="W7" s="190" t="s">
        <v>63</v>
      </c>
      <c r="X7" s="190" t="s">
        <v>98</v>
      </c>
      <c r="Y7" s="191" t="s">
        <v>98</v>
      </c>
      <c r="Z7" s="192">
        <v>5</v>
      </c>
      <c r="AA7" s="189">
        <v>15</v>
      </c>
      <c r="AB7" s="193">
        <v>1.25</v>
      </c>
      <c r="AC7" s="190">
        <v>2</v>
      </c>
      <c r="AD7" s="190">
        <v>3</v>
      </c>
      <c r="AE7" s="190">
        <v>4</v>
      </c>
      <c r="AF7" s="190">
        <v>5</v>
      </c>
      <c r="AG7" s="190">
        <v>1</v>
      </c>
      <c r="AH7" s="190">
        <v>0</v>
      </c>
      <c r="AI7" s="190">
        <v>0</v>
      </c>
      <c r="AJ7" s="194">
        <v>0.91320719940608475</v>
      </c>
      <c r="AK7" s="189" t="s">
        <v>71</v>
      </c>
      <c r="AL7" s="189">
        <v>46</v>
      </c>
      <c r="AM7" s="189" t="s">
        <v>605</v>
      </c>
      <c r="AN7" s="195" t="s">
        <v>345</v>
      </c>
      <c r="AO7" s="196">
        <v>4</v>
      </c>
      <c r="AP7" s="196">
        <v>4</v>
      </c>
      <c r="AQ7" s="196" t="s">
        <v>1007</v>
      </c>
      <c r="AS7" s="184" t="s">
        <v>63</v>
      </c>
      <c r="AT7" s="185" t="s">
        <v>98</v>
      </c>
      <c r="AU7" s="184">
        <v>1</v>
      </c>
      <c r="AV7" s="197">
        <v>3.3409697729386366E-2</v>
      </c>
      <c r="AW7" s="197">
        <v>0.42245958544705575</v>
      </c>
      <c r="AX7" s="197">
        <v>0.17553892111319783</v>
      </c>
      <c r="AY7" s="198">
        <v>22.303000000000001</v>
      </c>
      <c r="AZ7" s="198">
        <v>2.7604405035670854</v>
      </c>
      <c r="BA7" s="198">
        <v>34.279652071569444</v>
      </c>
      <c r="BB7" s="198">
        <v>2.2527317374790212</v>
      </c>
      <c r="BD7" s="183" t="s">
        <v>149</v>
      </c>
      <c r="BE7" s="183">
        <v>12</v>
      </c>
      <c r="BF7" s="183">
        <v>48</v>
      </c>
    </row>
    <row r="8" spans="2:67" ht="16.5">
      <c r="B8" s="299" t="s">
        <v>70</v>
      </c>
      <c r="C8" s="183">
        <v>2</v>
      </c>
      <c r="F8" s="183" t="s">
        <v>147</v>
      </c>
      <c r="G8" s="183">
        <v>1.9609510860763544</v>
      </c>
      <c r="H8" s="183">
        <v>2.4139186626867639</v>
      </c>
      <c r="I8" s="183">
        <v>0.23099381714652933</v>
      </c>
      <c r="J8" s="183">
        <v>5</v>
      </c>
      <c r="L8" s="195" t="s">
        <v>157</v>
      </c>
      <c r="M8" s="186">
        <v>46</v>
      </c>
      <c r="N8" s="187">
        <v>94</v>
      </c>
      <c r="O8" s="188">
        <v>9.5744680851063829E-2</v>
      </c>
      <c r="P8" s="188">
        <v>0.10638297872340426</v>
      </c>
      <c r="Q8" s="188">
        <v>0.24468085106382978</v>
      </c>
      <c r="R8" s="188">
        <v>0.21276595744680851</v>
      </c>
      <c r="S8" s="188">
        <v>0.18085106382978725</v>
      </c>
      <c r="T8" s="188">
        <v>0.15957446808510639</v>
      </c>
      <c r="U8" s="189" t="s">
        <v>72</v>
      </c>
      <c r="W8" s="190" t="s">
        <v>134</v>
      </c>
      <c r="X8" s="190" t="s">
        <v>167</v>
      </c>
      <c r="Y8" s="191" t="s">
        <v>167</v>
      </c>
      <c r="Z8" s="192">
        <v>28</v>
      </c>
      <c r="AA8" s="189">
        <v>64</v>
      </c>
      <c r="AB8" s="193">
        <v>0.95238095238095233</v>
      </c>
      <c r="AC8" s="190">
        <v>17</v>
      </c>
      <c r="AD8" s="190">
        <v>12</v>
      </c>
      <c r="AE8" s="190">
        <v>14</v>
      </c>
      <c r="AF8" s="190">
        <v>12</v>
      </c>
      <c r="AG8" s="190">
        <v>6</v>
      </c>
      <c r="AH8" s="190">
        <v>3</v>
      </c>
      <c r="AI8" s="190">
        <v>0</v>
      </c>
      <c r="AJ8" s="194">
        <v>0.9484896699332781</v>
      </c>
      <c r="AK8" s="189" t="s">
        <v>71</v>
      </c>
      <c r="AL8" s="189">
        <v>3</v>
      </c>
      <c r="AM8" s="189" t="s">
        <v>459</v>
      </c>
      <c r="AN8" s="195" t="s">
        <v>346</v>
      </c>
      <c r="AO8" s="196">
        <v>5</v>
      </c>
      <c r="AP8" s="196">
        <v>1</v>
      </c>
      <c r="AQ8" s="196" t="s">
        <v>1008</v>
      </c>
      <c r="AS8" s="184" t="s">
        <v>63</v>
      </c>
      <c r="AT8" s="185" t="s">
        <v>99</v>
      </c>
      <c r="AU8" s="184">
        <v>1</v>
      </c>
      <c r="AV8" s="197">
        <v>8.8844439637456044E-2</v>
      </c>
      <c r="AW8" s="197">
        <v>0.44904534891181735</v>
      </c>
      <c r="AX8" s="197">
        <v>0.19533393223597251</v>
      </c>
      <c r="AY8" s="198">
        <v>24.977999999999998</v>
      </c>
      <c r="AZ8" s="198">
        <v>4.4849399359541469</v>
      </c>
      <c r="BA8" s="198">
        <v>50.586479886751853</v>
      </c>
      <c r="BB8" s="198">
        <v>2.2862497976587228</v>
      </c>
      <c r="BD8" s="183" t="s">
        <v>157</v>
      </c>
      <c r="BE8" s="183">
        <v>7</v>
      </c>
      <c r="BF8" s="183">
        <v>46</v>
      </c>
    </row>
    <row r="9" spans="2:67" ht="16.5">
      <c r="B9" s="299" t="s">
        <v>73</v>
      </c>
      <c r="C9" s="183">
        <v>1</v>
      </c>
      <c r="F9" s="183" t="s">
        <v>136</v>
      </c>
      <c r="G9" s="183">
        <v>1.6193928632609071</v>
      </c>
      <c r="H9" s="183">
        <v>1.989116717867448</v>
      </c>
      <c r="I9" s="183">
        <v>0.22831016672633875</v>
      </c>
      <c r="J9" s="183">
        <v>6</v>
      </c>
      <c r="L9" s="195" t="s">
        <v>135</v>
      </c>
      <c r="M9" s="186">
        <v>57</v>
      </c>
      <c r="N9" s="187">
        <v>129</v>
      </c>
      <c r="O9" s="188">
        <v>0.24031007751937986</v>
      </c>
      <c r="P9" s="188">
        <v>0.17829457364341086</v>
      </c>
      <c r="Q9" s="188">
        <v>0.19379844961240311</v>
      </c>
      <c r="R9" s="188">
        <v>0.17829457364341086</v>
      </c>
      <c r="S9" s="188">
        <v>0.15503875968992248</v>
      </c>
      <c r="T9" s="188">
        <v>5.4263565891472867E-2</v>
      </c>
      <c r="U9" s="189" t="s">
        <v>71</v>
      </c>
      <c r="W9" s="190" t="s">
        <v>134</v>
      </c>
      <c r="X9" s="190" t="s">
        <v>168</v>
      </c>
      <c r="Y9" s="191" t="s">
        <v>168</v>
      </c>
      <c r="Z9" s="192">
        <v>18</v>
      </c>
      <c r="AA9" s="189">
        <v>43</v>
      </c>
      <c r="AB9" s="193">
        <v>0.99537037037037046</v>
      </c>
      <c r="AC9" s="190">
        <v>20</v>
      </c>
      <c r="AD9" s="190">
        <v>8</v>
      </c>
      <c r="AE9" s="190">
        <v>8</v>
      </c>
      <c r="AF9" s="190">
        <v>5</v>
      </c>
      <c r="AG9" s="190">
        <v>1</v>
      </c>
      <c r="AH9" s="190">
        <v>1</v>
      </c>
      <c r="AI9" s="190">
        <v>0</v>
      </c>
      <c r="AJ9" s="194">
        <v>0.98857185218614285</v>
      </c>
      <c r="AK9" s="189" t="s">
        <v>69</v>
      </c>
      <c r="AL9" s="189">
        <v>5</v>
      </c>
      <c r="AM9" s="189" t="s">
        <v>396</v>
      </c>
      <c r="AN9" s="195" t="s">
        <v>348</v>
      </c>
      <c r="AO9" s="196">
        <v>6</v>
      </c>
      <c r="AP9" s="196">
        <v>2</v>
      </c>
      <c r="AQ9" s="196" t="s">
        <v>1009</v>
      </c>
      <c r="AS9" s="184" t="s">
        <v>63</v>
      </c>
      <c r="AT9" s="185" t="s">
        <v>100</v>
      </c>
      <c r="AU9" s="184">
        <v>1</v>
      </c>
      <c r="AV9" s="197">
        <v>4.6311514272893858E-2</v>
      </c>
      <c r="AW9" s="197">
        <v>0.4135383278134645</v>
      </c>
      <c r="AX9" s="197">
        <v>0.15619330890811217</v>
      </c>
      <c r="AY9" s="198">
        <v>22.410568627450981</v>
      </c>
      <c r="AZ9" s="198">
        <v>1.775297089243036</v>
      </c>
      <c r="BA9" s="198">
        <v>24.131159012097406</v>
      </c>
      <c r="BB9" s="198">
        <v>2.4919791350519866</v>
      </c>
      <c r="BD9" s="183" t="s">
        <v>135</v>
      </c>
      <c r="BE9" s="183">
        <v>6</v>
      </c>
      <c r="BF9" s="183">
        <v>57</v>
      </c>
    </row>
    <row r="10" spans="2:67" ht="16.5">
      <c r="C10" s="183">
        <v>0</v>
      </c>
      <c r="F10" s="183" t="s">
        <v>143</v>
      </c>
      <c r="G10" s="183">
        <v>1.6200035645275037</v>
      </c>
      <c r="H10" s="183">
        <v>1.9838249608699396</v>
      </c>
      <c r="I10" s="183">
        <v>0.22458061470287527</v>
      </c>
      <c r="J10" s="183">
        <v>7</v>
      </c>
      <c r="L10" s="195" t="s">
        <v>142</v>
      </c>
      <c r="M10" s="186">
        <v>106</v>
      </c>
      <c r="N10" s="187">
        <v>251</v>
      </c>
      <c r="O10" s="188">
        <v>0.27091633466135456</v>
      </c>
      <c r="P10" s="188">
        <v>0.23107569721115537</v>
      </c>
      <c r="Q10" s="188">
        <v>0.20318725099601595</v>
      </c>
      <c r="R10" s="188">
        <v>0.15936254980079681</v>
      </c>
      <c r="S10" s="188">
        <v>7.9681274900398405E-2</v>
      </c>
      <c r="T10" s="188">
        <v>5.5776892430278883E-2</v>
      </c>
      <c r="U10" s="189" t="s">
        <v>71</v>
      </c>
      <c r="W10" s="190" t="s">
        <v>134</v>
      </c>
      <c r="X10" s="190" t="s">
        <v>169</v>
      </c>
      <c r="Y10" s="191" t="s">
        <v>169</v>
      </c>
      <c r="Z10" s="192">
        <v>8</v>
      </c>
      <c r="AA10" s="189">
        <v>20</v>
      </c>
      <c r="AB10" s="193">
        <v>1.0416666666666667</v>
      </c>
      <c r="AC10" s="190">
        <v>2</v>
      </c>
      <c r="AD10" s="190">
        <v>2</v>
      </c>
      <c r="AE10" s="190">
        <v>6</v>
      </c>
      <c r="AF10" s="190">
        <v>6</v>
      </c>
      <c r="AG10" s="190">
        <v>4</v>
      </c>
      <c r="AH10" s="190">
        <v>0</v>
      </c>
      <c r="AI10" s="190">
        <v>0</v>
      </c>
      <c r="AJ10" s="194">
        <v>0.90172740365340365</v>
      </c>
      <c r="AK10" s="189" t="s">
        <v>71</v>
      </c>
      <c r="AL10" s="189">
        <v>64</v>
      </c>
      <c r="AM10" s="189" t="s">
        <v>961</v>
      </c>
      <c r="AN10" s="195" t="s">
        <v>349</v>
      </c>
      <c r="AO10" s="196">
        <v>7</v>
      </c>
      <c r="AP10" s="196">
        <v>3</v>
      </c>
      <c r="AQ10" s="196" t="s">
        <v>1010</v>
      </c>
      <c r="AS10" s="184" t="s">
        <v>134</v>
      </c>
      <c r="AT10" s="185" t="s">
        <v>167</v>
      </c>
      <c r="AU10" s="184">
        <v>1</v>
      </c>
      <c r="AV10" s="197">
        <v>7.1838157954911483E-2</v>
      </c>
      <c r="AW10" s="197">
        <v>0.42223470101076843</v>
      </c>
      <c r="AX10" s="197">
        <v>0.24464059252028597</v>
      </c>
      <c r="AY10" s="198">
        <v>20.183958333333333</v>
      </c>
      <c r="AZ10" s="198">
        <v>5.0789215066556785</v>
      </c>
      <c r="BA10" s="198">
        <v>70.520142350760992</v>
      </c>
      <c r="BB10" s="198">
        <v>1.6949429106640221</v>
      </c>
      <c r="BD10" s="183" t="s">
        <v>142</v>
      </c>
      <c r="BE10" s="183">
        <v>5</v>
      </c>
      <c r="BF10" s="183">
        <v>106</v>
      </c>
    </row>
    <row r="11" spans="2:67" ht="16.5">
      <c r="F11" s="183" t="s">
        <v>142</v>
      </c>
      <c r="G11" s="183">
        <v>1.9244754801457915</v>
      </c>
      <c r="H11" s="183">
        <v>2.3499900179660043</v>
      </c>
      <c r="I11" s="183">
        <v>0.22110675984709216</v>
      </c>
      <c r="J11" s="183">
        <v>8</v>
      </c>
      <c r="L11" s="195" t="s">
        <v>158</v>
      </c>
      <c r="M11" s="186">
        <v>26</v>
      </c>
      <c r="N11" s="187">
        <v>62</v>
      </c>
      <c r="O11" s="188">
        <v>0.19354838709677419</v>
      </c>
      <c r="P11" s="188">
        <v>4.8387096774193547E-2</v>
      </c>
      <c r="Q11" s="188">
        <v>0.24193548387096775</v>
      </c>
      <c r="R11" s="188">
        <v>0.30645161290322581</v>
      </c>
      <c r="S11" s="188">
        <v>0.12903225806451613</v>
      </c>
      <c r="T11" s="188">
        <v>8.0645161290322578E-2</v>
      </c>
      <c r="U11" s="189" t="s">
        <v>71</v>
      </c>
      <c r="W11" s="190" t="s">
        <v>134</v>
      </c>
      <c r="X11" s="190" t="s">
        <v>170</v>
      </c>
      <c r="Y11" s="191" t="s">
        <v>170</v>
      </c>
      <c r="Z11" s="192">
        <v>6</v>
      </c>
      <c r="AA11" s="189">
        <v>17</v>
      </c>
      <c r="AB11" s="193">
        <v>1.1805555555555556</v>
      </c>
      <c r="AC11" s="190">
        <v>9</v>
      </c>
      <c r="AD11" s="190">
        <v>5</v>
      </c>
      <c r="AE11" s="190">
        <v>3</v>
      </c>
      <c r="AF11" s="190">
        <v>0</v>
      </c>
      <c r="AG11" s="190">
        <v>0</v>
      </c>
      <c r="AH11" s="190">
        <v>0</v>
      </c>
      <c r="AI11" s="190">
        <v>0</v>
      </c>
      <c r="AJ11" s="194">
        <v>1.0284722230581553</v>
      </c>
      <c r="AK11" s="189" t="s">
        <v>74</v>
      </c>
      <c r="AL11" s="189">
        <v>6</v>
      </c>
      <c r="AM11" s="189" t="s">
        <v>575</v>
      </c>
      <c r="AN11" s="195" t="s">
        <v>351</v>
      </c>
      <c r="AO11" s="196">
        <v>8</v>
      </c>
      <c r="AP11" s="196">
        <v>4</v>
      </c>
      <c r="AQ11" s="196" t="s">
        <v>1011</v>
      </c>
      <c r="AS11" s="184" t="s">
        <v>134</v>
      </c>
      <c r="AT11" s="185" t="s">
        <v>168</v>
      </c>
      <c r="AU11" s="184">
        <v>1</v>
      </c>
      <c r="AV11" s="197">
        <v>9.2291408694588864E-2</v>
      </c>
      <c r="AW11" s="197">
        <v>0.45018897025048032</v>
      </c>
      <c r="AX11" s="197">
        <v>0.21788062227600094</v>
      </c>
      <c r="AY11" s="198">
        <v>21.492529411764707</v>
      </c>
      <c r="AZ11" s="198">
        <v>5.3155674944750331</v>
      </c>
      <c r="BA11" s="198">
        <v>72.375914557536646</v>
      </c>
      <c r="BB11" s="198">
        <v>1.6925242491798287</v>
      </c>
      <c r="BD11" s="183" t="s">
        <v>158</v>
      </c>
      <c r="BE11" s="183">
        <v>4</v>
      </c>
      <c r="BF11" s="183">
        <v>26</v>
      </c>
    </row>
    <row r="12" spans="2:67" ht="16.5">
      <c r="F12" s="183" t="s">
        <v>148</v>
      </c>
      <c r="G12" s="183">
        <v>1.9709564947031954</v>
      </c>
      <c r="H12" s="183">
        <v>2.4040474991633141</v>
      </c>
      <c r="I12" s="183">
        <v>0.21973646076106679</v>
      </c>
      <c r="J12" s="183">
        <v>9</v>
      </c>
      <c r="L12" s="195" t="s">
        <v>147</v>
      </c>
      <c r="M12" s="186">
        <v>60</v>
      </c>
      <c r="N12" s="187">
        <v>132</v>
      </c>
      <c r="O12" s="188">
        <v>0.33076923076923076</v>
      </c>
      <c r="P12" s="188">
        <v>0.2</v>
      </c>
      <c r="Q12" s="188">
        <v>0.2076923076923077</v>
      </c>
      <c r="R12" s="188">
        <v>0.11538461538461539</v>
      </c>
      <c r="S12" s="188">
        <v>9.2307692307692313E-2</v>
      </c>
      <c r="T12" s="188">
        <v>5.3846153846153849E-2</v>
      </c>
      <c r="U12" s="189" t="s">
        <v>69</v>
      </c>
      <c r="W12" s="190" t="s">
        <v>152</v>
      </c>
      <c r="X12" s="190" t="s">
        <v>171</v>
      </c>
      <c r="Y12" s="191" t="s">
        <v>171</v>
      </c>
      <c r="Z12" s="192">
        <v>11</v>
      </c>
      <c r="AA12" s="189">
        <v>24</v>
      </c>
      <c r="AB12" s="193">
        <v>0.90909090909090917</v>
      </c>
      <c r="AC12" s="190">
        <v>3</v>
      </c>
      <c r="AD12" s="190">
        <v>3</v>
      </c>
      <c r="AE12" s="190">
        <v>11</v>
      </c>
      <c r="AF12" s="190">
        <v>4</v>
      </c>
      <c r="AG12" s="190">
        <v>3</v>
      </c>
      <c r="AH12" s="190">
        <v>0</v>
      </c>
      <c r="AI12" s="190">
        <v>0</v>
      </c>
      <c r="AJ12" s="194">
        <v>0.92446513068099634</v>
      </c>
      <c r="AK12" s="189" t="s">
        <v>71</v>
      </c>
      <c r="AL12" s="189">
        <v>30</v>
      </c>
      <c r="AM12" s="189" t="s">
        <v>440</v>
      </c>
      <c r="AN12" s="195" t="s">
        <v>352</v>
      </c>
      <c r="AO12" s="196">
        <v>9</v>
      </c>
      <c r="AP12" s="196">
        <v>1</v>
      </c>
      <c r="AQ12" s="196" t="s">
        <v>1012</v>
      </c>
      <c r="AS12" s="184" t="s">
        <v>134</v>
      </c>
      <c r="AT12" s="185" t="s">
        <v>169</v>
      </c>
      <c r="AU12" s="184">
        <v>1</v>
      </c>
      <c r="AV12" s="197">
        <v>1.8128085741823979E-2</v>
      </c>
      <c r="AW12" s="197">
        <v>0.3931413319378278</v>
      </c>
      <c r="AX12" s="197">
        <v>0.21376913901822775</v>
      </c>
      <c r="AY12" s="198">
        <v>19.474999999999998</v>
      </c>
      <c r="AZ12" s="198">
        <v>5.0707664920624929</v>
      </c>
      <c r="BA12" s="198">
        <v>96.231271956067317</v>
      </c>
      <c r="BB12" s="198">
        <v>2.0050704626049076</v>
      </c>
      <c r="BD12" s="183" t="s">
        <v>147</v>
      </c>
      <c r="BE12" s="183">
        <v>8</v>
      </c>
      <c r="BF12" s="183">
        <v>60</v>
      </c>
    </row>
    <row r="13" spans="2:67" ht="16.5">
      <c r="F13" s="183" t="s">
        <v>135</v>
      </c>
      <c r="G13" s="183">
        <v>1.8754618208813343</v>
      </c>
      <c r="H13" s="183">
        <v>2.2833020691168078</v>
      </c>
      <c r="I13" s="183">
        <v>0.21746123738409007</v>
      </c>
      <c r="J13" s="183">
        <v>10</v>
      </c>
      <c r="L13" s="195" t="s">
        <v>150</v>
      </c>
      <c r="M13" s="186">
        <v>48</v>
      </c>
      <c r="N13" s="187">
        <v>101</v>
      </c>
      <c r="O13" s="188">
        <v>0.21782178217821782</v>
      </c>
      <c r="P13" s="188">
        <v>0.13861386138613863</v>
      </c>
      <c r="Q13" s="188">
        <v>0.27722772277227725</v>
      </c>
      <c r="R13" s="188">
        <v>0.19801980198019803</v>
      </c>
      <c r="S13" s="188">
        <v>0.13861386138613863</v>
      </c>
      <c r="T13" s="188">
        <v>2.9702970297029702E-2</v>
      </c>
      <c r="U13" s="189" t="s">
        <v>71</v>
      </c>
      <c r="W13" s="190" t="s">
        <v>152</v>
      </c>
      <c r="X13" s="190" t="s">
        <v>172</v>
      </c>
      <c r="Y13" s="191" t="s">
        <v>172</v>
      </c>
      <c r="Z13" s="192">
        <v>5</v>
      </c>
      <c r="AA13" s="189">
        <v>16</v>
      </c>
      <c r="AB13" s="193">
        <v>1.3333333333333333</v>
      </c>
      <c r="AC13" s="190">
        <v>0</v>
      </c>
      <c r="AD13" s="190">
        <v>4</v>
      </c>
      <c r="AE13" s="190">
        <v>6</v>
      </c>
      <c r="AF13" s="190">
        <v>6</v>
      </c>
      <c r="AG13" s="190">
        <v>0</v>
      </c>
      <c r="AH13" s="190">
        <v>0</v>
      </c>
      <c r="AI13" s="190">
        <v>0</v>
      </c>
      <c r="AJ13" s="194">
        <v>0.90927988153740047</v>
      </c>
      <c r="AK13" s="189" t="s">
        <v>71</v>
      </c>
      <c r="AL13" s="189">
        <v>53</v>
      </c>
      <c r="AM13" s="189" t="s">
        <v>638</v>
      </c>
      <c r="AN13" s="195" t="s">
        <v>354</v>
      </c>
      <c r="AO13" s="196">
        <v>10</v>
      </c>
      <c r="AP13" s="196">
        <v>2</v>
      </c>
      <c r="AQ13" s="196" t="s">
        <v>1013</v>
      </c>
      <c r="AS13" s="184" t="s">
        <v>134</v>
      </c>
      <c r="AT13" s="185" t="s">
        <v>170</v>
      </c>
      <c r="AU13" s="184">
        <v>1</v>
      </c>
      <c r="AV13" s="197">
        <v>6.4190239701056001E-2</v>
      </c>
      <c r="AW13" s="197">
        <v>0.40810322205664806</v>
      </c>
      <c r="AX13" s="197">
        <v>0.25221904618407442</v>
      </c>
      <c r="AY13" s="198">
        <v>20.867333333333335</v>
      </c>
      <c r="AZ13" s="198">
        <v>2.4259059927598128</v>
      </c>
      <c r="BA13" s="198">
        <v>54.292296574554236</v>
      </c>
      <c r="BB13" s="198">
        <v>2.2015591499802447</v>
      </c>
      <c r="BD13" s="183" t="s">
        <v>150</v>
      </c>
      <c r="BE13" s="183">
        <v>4</v>
      </c>
      <c r="BF13" s="183">
        <v>48</v>
      </c>
    </row>
    <row r="14" spans="2:67" ht="16.5">
      <c r="F14" s="183" t="s">
        <v>144</v>
      </c>
      <c r="G14" s="183">
        <v>2.100909691872539</v>
      </c>
      <c r="H14" s="183">
        <v>2.5385722474723398</v>
      </c>
      <c r="I14" s="183">
        <v>0.20832049911184547</v>
      </c>
      <c r="J14" s="183">
        <v>11</v>
      </c>
      <c r="L14" s="195" t="s">
        <v>145</v>
      </c>
      <c r="M14" s="186">
        <v>44</v>
      </c>
      <c r="N14" s="187">
        <v>112</v>
      </c>
      <c r="O14" s="188">
        <v>0.17857142857142858</v>
      </c>
      <c r="P14" s="188">
        <v>0.23214285714285715</v>
      </c>
      <c r="Q14" s="188">
        <v>0.2767857142857143</v>
      </c>
      <c r="R14" s="188">
        <v>0.19642857142857142</v>
      </c>
      <c r="S14" s="188">
        <v>8.9285714285714288E-2</v>
      </c>
      <c r="T14" s="188">
        <v>2.6785714285714284E-2</v>
      </c>
      <c r="U14" s="189" t="s">
        <v>71</v>
      </c>
      <c r="W14" s="190" t="s">
        <v>152</v>
      </c>
      <c r="X14" s="190" t="s">
        <v>173</v>
      </c>
      <c r="Y14" s="191" t="s">
        <v>173</v>
      </c>
      <c r="Z14" s="192">
        <v>11</v>
      </c>
      <c r="AA14" s="189">
        <v>22</v>
      </c>
      <c r="AB14" s="193">
        <v>0.83333333333333337</v>
      </c>
      <c r="AC14" s="190">
        <v>2</v>
      </c>
      <c r="AD14" s="190">
        <v>6</v>
      </c>
      <c r="AE14" s="190">
        <v>7</v>
      </c>
      <c r="AF14" s="190">
        <v>7</v>
      </c>
      <c r="AG14" s="190">
        <v>0</v>
      </c>
      <c r="AH14" s="190">
        <v>0</v>
      </c>
      <c r="AI14" s="190">
        <v>0</v>
      </c>
      <c r="AJ14" s="194">
        <v>0.92194916107095615</v>
      </c>
      <c r="AK14" s="189" t="s">
        <v>71</v>
      </c>
      <c r="AL14" s="189">
        <v>35</v>
      </c>
      <c r="AM14" s="189" t="s">
        <v>444</v>
      </c>
      <c r="AN14" s="195" t="s">
        <v>355</v>
      </c>
      <c r="AO14" s="196">
        <v>11</v>
      </c>
      <c r="AP14" s="196">
        <v>3</v>
      </c>
      <c r="AQ14" s="196" t="s">
        <v>1014</v>
      </c>
      <c r="AS14" s="184" t="s">
        <v>134</v>
      </c>
      <c r="AT14" s="185" t="s">
        <v>99</v>
      </c>
      <c r="AU14" s="184">
        <v>1</v>
      </c>
      <c r="AV14" s="197">
        <v>8.3959305888321914E-2</v>
      </c>
      <c r="AW14" s="197">
        <v>0.42870259249320353</v>
      </c>
      <c r="AX14" s="197">
        <v>0.26680620918295334</v>
      </c>
      <c r="AY14" s="198">
        <v>18.046333333333333</v>
      </c>
      <c r="AZ14" s="198">
        <v>5.6803902600241676</v>
      </c>
      <c r="BA14" s="198">
        <v>57.085574844540396</v>
      </c>
      <c r="BB14" s="198">
        <v>1.7366356845904709</v>
      </c>
      <c r="BD14" s="183" t="s">
        <v>145</v>
      </c>
      <c r="BE14" s="183">
        <v>4</v>
      </c>
      <c r="BF14" s="183">
        <v>44</v>
      </c>
    </row>
    <row r="15" spans="2:67" ht="16.5">
      <c r="F15" s="183" t="s">
        <v>154</v>
      </c>
      <c r="G15" s="183">
        <v>2.0674464768237248</v>
      </c>
      <c r="H15" s="183">
        <v>2.4972205719597111</v>
      </c>
      <c r="I15" s="183">
        <v>0.20787676970301061</v>
      </c>
      <c r="J15" s="183">
        <v>12</v>
      </c>
      <c r="L15" s="195" t="s">
        <v>137</v>
      </c>
      <c r="M15" s="186">
        <v>62</v>
      </c>
      <c r="N15" s="187">
        <v>149</v>
      </c>
      <c r="O15" s="188">
        <v>0.14093959731543623</v>
      </c>
      <c r="P15" s="188">
        <v>0.20134228187919462</v>
      </c>
      <c r="Q15" s="188">
        <v>0.28187919463087246</v>
      </c>
      <c r="R15" s="188">
        <v>0.20805369127516779</v>
      </c>
      <c r="S15" s="188">
        <v>0.14093959731543623</v>
      </c>
      <c r="T15" s="188">
        <v>2.6845637583892617E-2</v>
      </c>
      <c r="U15" s="189" t="s">
        <v>71</v>
      </c>
      <c r="W15" s="190" t="s">
        <v>152</v>
      </c>
      <c r="X15" s="190" t="s">
        <v>174</v>
      </c>
      <c r="Y15" s="191" t="s">
        <v>174</v>
      </c>
      <c r="Z15" s="192">
        <v>9</v>
      </c>
      <c r="AA15" s="189">
        <v>20</v>
      </c>
      <c r="AB15" s="193">
        <v>0.92592592592592604</v>
      </c>
      <c r="AC15" s="190">
        <v>1</v>
      </c>
      <c r="AD15" s="190">
        <v>0</v>
      </c>
      <c r="AE15" s="190">
        <v>7</v>
      </c>
      <c r="AF15" s="190">
        <v>6</v>
      </c>
      <c r="AG15" s="190">
        <v>4</v>
      </c>
      <c r="AH15" s="190">
        <v>2</v>
      </c>
      <c r="AI15" s="190">
        <v>0</v>
      </c>
      <c r="AJ15" s="194">
        <v>0.8711335162620133</v>
      </c>
      <c r="AK15" s="189" t="s">
        <v>72</v>
      </c>
      <c r="AL15" s="189">
        <v>27</v>
      </c>
      <c r="AM15" s="189" t="s">
        <v>962</v>
      </c>
      <c r="AN15" s="195" t="s">
        <v>357</v>
      </c>
      <c r="AO15" s="196">
        <v>12</v>
      </c>
      <c r="AP15" s="196">
        <v>4</v>
      </c>
      <c r="AQ15" s="196" t="s">
        <v>1015</v>
      </c>
      <c r="AS15" s="184" t="s">
        <v>134</v>
      </c>
      <c r="AT15" s="185" t="s">
        <v>100</v>
      </c>
      <c r="AU15" s="184">
        <v>1</v>
      </c>
      <c r="AV15" s="197">
        <v>7.2810907347990048E-2</v>
      </c>
      <c r="AW15" s="197">
        <v>0.4266474047995869</v>
      </c>
      <c r="AX15" s="197">
        <v>0.2357022066717534</v>
      </c>
      <c r="AY15" s="198">
        <v>20.463946428571425</v>
      </c>
      <c r="AZ15" s="198">
        <v>4.7314697334380797</v>
      </c>
      <c r="BA15" s="198">
        <v>71.066628803726573</v>
      </c>
      <c r="BB15" s="198">
        <v>1.7711054686986105</v>
      </c>
      <c r="BD15" s="183" t="s">
        <v>137</v>
      </c>
      <c r="BE15" s="183">
        <v>3</v>
      </c>
      <c r="BF15" s="183">
        <v>62</v>
      </c>
    </row>
    <row r="16" spans="2:67" ht="16.5">
      <c r="F16" s="183" t="s">
        <v>151</v>
      </c>
      <c r="G16" s="183">
        <v>2.2561611729832642</v>
      </c>
      <c r="H16" s="183">
        <v>2.6976308732333947</v>
      </c>
      <c r="I16" s="183">
        <v>0.19567294461786444</v>
      </c>
      <c r="J16" s="183">
        <v>13</v>
      </c>
      <c r="L16" s="195" t="s">
        <v>155</v>
      </c>
      <c r="M16" s="186">
        <v>127</v>
      </c>
      <c r="N16" s="187">
        <v>296</v>
      </c>
      <c r="O16" s="188">
        <v>5.0675675675675678E-2</v>
      </c>
      <c r="P16" s="188">
        <v>0.13513513513513514</v>
      </c>
      <c r="Q16" s="188">
        <v>0.29729729729729731</v>
      </c>
      <c r="R16" s="188">
        <v>0.32094594594594594</v>
      </c>
      <c r="S16" s="188">
        <v>0.13851351351351351</v>
      </c>
      <c r="T16" s="188">
        <v>5.7432432432432436E-2</v>
      </c>
      <c r="U16" s="189" t="s">
        <v>72</v>
      </c>
      <c r="W16" s="190" t="s">
        <v>152</v>
      </c>
      <c r="X16" s="190" t="s">
        <v>175</v>
      </c>
      <c r="Y16" s="191" t="s">
        <v>175</v>
      </c>
      <c r="Z16" s="192">
        <v>12</v>
      </c>
      <c r="AA16" s="189">
        <v>23</v>
      </c>
      <c r="AB16" s="193">
        <v>0.79861111111111116</v>
      </c>
      <c r="AC16" s="190">
        <v>1</v>
      </c>
      <c r="AD16" s="190">
        <v>0</v>
      </c>
      <c r="AE16" s="190">
        <v>7</v>
      </c>
      <c r="AF16" s="190">
        <v>12</v>
      </c>
      <c r="AG16" s="190">
        <v>3</v>
      </c>
      <c r="AH16" s="190">
        <v>0</v>
      </c>
      <c r="AI16" s="190">
        <v>0</v>
      </c>
      <c r="AJ16" s="194">
        <v>0.88432861114039729</v>
      </c>
      <c r="AK16" s="189" t="s">
        <v>72</v>
      </c>
      <c r="AL16" s="189">
        <v>20</v>
      </c>
      <c r="AM16" s="189" t="s">
        <v>568</v>
      </c>
      <c r="AN16" s="195" t="s">
        <v>359</v>
      </c>
      <c r="AO16" s="196">
        <v>13</v>
      </c>
      <c r="AP16" s="196">
        <v>5</v>
      </c>
      <c r="AQ16" s="196" t="s">
        <v>1016</v>
      </c>
      <c r="AS16" s="184" t="s">
        <v>152</v>
      </c>
      <c r="AT16" s="185" t="s">
        <v>171</v>
      </c>
      <c r="AU16" s="184">
        <v>1</v>
      </c>
      <c r="AV16" s="197">
        <v>3.7385393452812193E-2</v>
      </c>
      <c r="AW16" s="197">
        <v>0.3997876907543193</v>
      </c>
      <c r="AX16" s="197">
        <v>0.19763366342163138</v>
      </c>
      <c r="AY16" s="198">
        <v>13.441299999999998</v>
      </c>
      <c r="AZ16" s="198">
        <v>1.8188644749736302</v>
      </c>
      <c r="BA16" s="198">
        <v>27.273811766508949</v>
      </c>
      <c r="BB16" s="198">
        <v>2.0302525168505143</v>
      </c>
      <c r="BD16" s="183" t="s">
        <v>708</v>
      </c>
      <c r="BE16" s="183">
        <v>0</v>
      </c>
      <c r="BF16" s="183">
        <v>0</v>
      </c>
    </row>
    <row r="17" spans="6:58" ht="16.5">
      <c r="F17" s="183" t="s">
        <v>149</v>
      </c>
      <c r="G17" s="183">
        <v>2.3357119739712338</v>
      </c>
      <c r="H17" s="183">
        <v>2.7898231665392981</v>
      </c>
      <c r="I17" s="183">
        <v>0.19442088649139966</v>
      </c>
      <c r="J17" s="183">
        <v>14</v>
      </c>
      <c r="L17" s="195" t="s">
        <v>141</v>
      </c>
      <c r="M17" s="186">
        <v>49</v>
      </c>
      <c r="N17" s="187">
        <v>105</v>
      </c>
      <c r="O17" s="188">
        <v>0.18095238095238095</v>
      </c>
      <c r="P17" s="188">
        <v>0.27619047619047621</v>
      </c>
      <c r="Q17" s="188">
        <v>0.30476190476190479</v>
      </c>
      <c r="R17" s="188">
        <v>0.20952380952380953</v>
      </c>
      <c r="S17" s="188">
        <v>1.9047619047619049E-2</v>
      </c>
      <c r="T17" s="188">
        <v>9.5238095238095247E-3</v>
      </c>
      <c r="U17" s="189" t="s">
        <v>71</v>
      </c>
      <c r="W17" s="190" t="s">
        <v>152</v>
      </c>
      <c r="X17" s="190" t="s">
        <v>326</v>
      </c>
      <c r="Y17" s="191" t="s">
        <v>326</v>
      </c>
      <c r="Z17" s="192">
        <v>1</v>
      </c>
      <c r="AA17" s="189">
        <v>2</v>
      </c>
      <c r="AB17" s="193">
        <v>0.83333333333333337</v>
      </c>
      <c r="AC17" s="190">
        <v>2</v>
      </c>
      <c r="AD17" s="190">
        <v>0</v>
      </c>
      <c r="AE17" s="190">
        <v>0</v>
      </c>
      <c r="AF17" s="190">
        <v>0</v>
      </c>
      <c r="AG17" s="190">
        <v>0</v>
      </c>
      <c r="AH17" s="190">
        <v>0</v>
      </c>
      <c r="AI17" s="190">
        <v>0</v>
      </c>
      <c r="AJ17" s="194">
        <v>1.0489285714285714</v>
      </c>
      <c r="AK17" s="189" t="s">
        <v>74</v>
      </c>
      <c r="AL17" s="189">
        <v>2</v>
      </c>
      <c r="AM17" s="189" t="s">
        <v>368</v>
      </c>
      <c r="AN17" s="195" t="s">
        <v>360</v>
      </c>
      <c r="AO17" s="196">
        <v>14</v>
      </c>
      <c r="AP17" s="196">
        <v>6</v>
      </c>
      <c r="AQ17" s="196" t="s">
        <v>1017</v>
      </c>
      <c r="AS17" s="184" t="s">
        <v>152</v>
      </c>
      <c r="AT17" s="185" t="s">
        <v>172</v>
      </c>
      <c r="AU17" s="184">
        <v>1</v>
      </c>
      <c r="AV17" s="197">
        <v>6.7738017455630212E-2</v>
      </c>
      <c r="AW17" s="197">
        <v>0.34797721945572146</v>
      </c>
      <c r="AX17" s="197">
        <v>0.18942810701110424</v>
      </c>
      <c r="AY17" s="198">
        <v>17.042749999999998</v>
      </c>
      <c r="AZ17" s="198">
        <v>1.3336011128702665</v>
      </c>
      <c r="BA17" s="198">
        <v>28.141820930738945</v>
      </c>
      <c r="BB17" s="198">
        <v>3.0889005477523361</v>
      </c>
      <c r="BD17" s="183" t="s">
        <v>155</v>
      </c>
      <c r="BE17" s="183">
        <v>7</v>
      </c>
      <c r="BF17" s="183">
        <v>127</v>
      </c>
    </row>
    <row r="18" spans="6:58" ht="16.5">
      <c r="F18" s="183" t="s">
        <v>145</v>
      </c>
      <c r="G18" s="183">
        <v>1.9087877700513656</v>
      </c>
      <c r="H18" s="183">
        <v>2.2779688016344211</v>
      </c>
      <c r="I18" s="183">
        <v>0.1934112515678581</v>
      </c>
      <c r="J18" s="183">
        <v>15</v>
      </c>
      <c r="L18" s="195" t="s">
        <v>160</v>
      </c>
      <c r="M18" s="186">
        <v>79</v>
      </c>
      <c r="N18" s="187">
        <v>183</v>
      </c>
      <c r="O18" s="188">
        <v>4.3715846994535519E-2</v>
      </c>
      <c r="P18" s="188">
        <v>0.14754098360655737</v>
      </c>
      <c r="Q18" s="188">
        <v>0.20765027322404372</v>
      </c>
      <c r="R18" s="188">
        <v>0.24590163934426229</v>
      </c>
      <c r="S18" s="188">
        <v>0.24590163934426229</v>
      </c>
      <c r="T18" s="188">
        <v>0.10928961748633879</v>
      </c>
      <c r="U18" s="189" t="s">
        <v>72</v>
      </c>
      <c r="W18" s="190" t="s">
        <v>149</v>
      </c>
      <c r="X18" s="190" t="s">
        <v>176</v>
      </c>
      <c r="Y18" s="191" t="s">
        <v>176</v>
      </c>
      <c r="Z18" s="192">
        <v>20</v>
      </c>
      <c r="AA18" s="189">
        <v>46</v>
      </c>
      <c r="AB18" s="193">
        <v>0.95833333333333337</v>
      </c>
      <c r="AC18" s="190">
        <v>4</v>
      </c>
      <c r="AD18" s="190">
        <v>9</v>
      </c>
      <c r="AE18" s="190">
        <v>17</v>
      </c>
      <c r="AF18" s="190">
        <v>11</v>
      </c>
      <c r="AG18" s="190">
        <v>5</v>
      </c>
      <c r="AH18" s="190">
        <v>0</v>
      </c>
      <c r="AI18" s="190">
        <v>0</v>
      </c>
      <c r="AJ18" s="194">
        <v>0.91401509992844021</v>
      </c>
      <c r="AK18" s="189" t="s">
        <v>71</v>
      </c>
      <c r="AL18" s="189">
        <v>44</v>
      </c>
      <c r="AM18" s="189" t="s">
        <v>611</v>
      </c>
      <c r="AN18" s="195" t="s">
        <v>362</v>
      </c>
      <c r="AO18" s="196">
        <v>15</v>
      </c>
      <c r="AP18" s="196">
        <v>1</v>
      </c>
      <c r="AQ18" s="196" t="s">
        <v>1018</v>
      </c>
      <c r="AS18" s="184" t="s">
        <v>152</v>
      </c>
      <c r="AT18" s="185" t="s">
        <v>173</v>
      </c>
      <c r="AU18" s="184">
        <v>1</v>
      </c>
      <c r="AV18" s="197">
        <v>3.5789859337506967E-2</v>
      </c>
      <c r="AW18" s="197">
        <v>0.39484042657606505</v>
      </c>
      <c r="AX18" s="197">
        <v>0.2292739656849411</v>
      </c>
      <c r="AY18" s="198">
        <v>16.741199999999999</v>
      </c>
      <c r="AZ18" s="198">
        <v>2.2317264785181141</v>
      </c>
      <c r="BA18" s="198">
        <v>48.363112690608219</v>
      </c>
      <c r="BB18" s="198">
        <v>2.28370863003971</v>
      </c>
      <c r="BD18" s="183" t="s">
        <v>141</v>
      </c>
      <c r="BE18" s="183">
        <v>6</v>
      </c>
      <c r="BF18" s="183">
        <v>49</v>
      </c>
    </row>
    <row r="19" spans="6:58" ht="16.5">
      <c r="F19" s="183" t="s">
        <v>146</v>
      </c>
      <c r="G19" s="183">
        <v>1.8025798211869086</v>
      </c>
      <c r="H19" s="183">
        <v>2.148934811007297</v>
      </c>
      <c r="I19" s="183">
        <v>0.1921440514031334</v>
      </c>
      <c r="J19" s="183">
        <v>16</v>
      </c>
      <c r="L19" s="195" t="s">
        <v>161</v>
      </c>
      <c r="M19" s="186">
        <v>43</v>
      </c>
      <c r="N19" s="187">
        <v>81</v>
      </c>
      <c r="O19" s="188">
        <v>0.14285714285714285</v>
      </c>
      <c r="P19" s="188">
        <v>9.0909090909090912E-2</v>
      </c>
      <c r="Q19" s="188">
        <v>0.12987012987012986</v>
      </c>
      <c r="R19" s="188">
        <v>0.25974025974025972</v>
      </c>
      <c r="S19" s="188">
        <v>0.20779220779220781</v>
      </c>
      <c r="T19" s="188">
        <v>0.16883116883116883</v>
      </c>
      <c r="U19" s="189" t="s">
        <v>72</v>
      </c>
      <c r="W19" s="190" t="s">
        <v>149</v>
      </c>
      <c r="X19" s="190" t="s">
        <v>177</v>
      </c>
      <c r="Y19" s="191" t="s">
        <v>177</v>
      </c>
      <c r="Z19" s="192">
        <v>2</v>
      </c>
      <c r="AA19" s="189">
        <v>5</v>
      </c>
      <c r="AB19" s="193">
        <v>1.0416666666666667</v>
      </c>
      <c r="AC19" s="190">
        <v>3</v>
      </c>
      <c r="AD19" s="190">
        <v>0</v>
      </c>
      <c r="AE19" s="190">
        <v>2</v>
      </c>
      <c r="AF19" s="190">
        <v>0</v>
      </c>
      <c r="AG19" s="190">
        <v>0</v>
      </c>
      <c r="AH19" s="190">
        <v>0</v>
      </c>
      <c r="AI19" s="190">
        <v>0</v>
      </c>
      <c r="AJ19" s="194">
        <v>0.9879533611563529</v>
      </c>
      <c r="AK19" s="189" t="s">
        <v>69</v>
      </c>
      <c r="AL19" s="189">
        <v>6</v>
      </c>
      <c r="AM19" s="189" t="s">
        <v>601</v>
      </c>
      <c r="AN19" s="195" t="s">
        <v>364</v>
      </c>
      <c r="AO19" s="196">
        <v>16</v>
      </c>
      <c r="AP19" s="196">
        <v>2</v>
      </c>
      <c r="AQ19" s="196" t="s">
        <v>1019</v>
      </c>
      <c r="AS19" s="184" t="s">
        <v>152</v>
      </c>
      <c r="AT19" s="185" t="s">
        <v>174</v>
      </c>
      <c r="AU19" s="184">
        <v>1</v>
      </c>
      <c r="AV19" s="197">
        <v>4.2328006140400443E-2</v>
      </c>
      <c r="AW19" s="197">
        <v>0.37653062967013973</v>
      </c>
      <c r="AX19" s="197">
        <v>0.22900255513361881</v>
      </c>
      <c r="AY19" s="198">
        <v>15.931833333333335</v>
      </c>
      <c r="AZ19" s="198">
        <v>1.5081109064760621</v>
      </c>
      <c r="BA19" s="198">
        <v>31.915489922271739</v>
      </c>
      <c r="BB19" s="198">
        <v>2.5752482808383221</v>
      </c>
      <c r="BD19" s="183" t="s">
        <v>160</v>
      </c>
      <c r="BE19" s="183">
        <v>5</v>
      </c>
      <c r="BF19" s="183">
        <v>79</v>
      </c>
    </row>
    <row r="20" spans="6:58" ht="16.5">
      <c r="F20" s="183" t="s">
        <v>138</v>
      </c>
      <c r="G20" s="183">
        <v>2.1137725971480705</v>
      </c>
      <c r="H20" s="183">
        <v>2.5111357158346874</v>
      </c>
      <c r="I20" s="183">
        <v>0.18798763841614008</v>
      </c>
      <c r="J20" s="183">
        <v>17</v>
      </c>
      <c r="L20" s="195" t="s">
        <v>159</v>
      </c>
      <c r="M20" s="186">
        <v>51</v>
      </c>
      <c r="N20" s="187">
        <v>119</v>
      </c>
      <c r="O20" s="188">
        <v>0.13445378151260504</v>
      </c>
      <c r="P20" s="188">
        <v>0.22689075630252101</v>
      </c>
      <c r="Q20" s="188">
        <v>0.30252100840336132</v>
      </c>
      <c r="R20" s="188">
        <v>0.19327731092436976</v>
      </c>
      <c r="S20" s="188">
        <v>0.11764705882352941</v>
      </c>
      <c r="T20" s="188">
        <v>2.5210084033613446E-2</v>
      </c>
      <c r="U20" s="189" t="s">
        <v>71</v>
      </c>
      <c r="W20" s="190" t="s">
        <v>149</v>
      </c>
      <c r="X20" s="190" t="s">
        <v>178</v>
      </c>
      <c r="Y20" s="191" t="s">
        <v>178</v>
      </c>
      <c r="Z20" s="192">
        <v>2</v>
      </c>
      <c r="AA20" s="189">
        <v>4</v>
      </c>
      <c r="AB20" s="193">
        <v>1.0416666666666667</v>
      </c>
      <c r="AC20" s="190">
        <v>2</v>
      </c>
      <c r="AD20" s="190">
        <v>1</v>
      </c>
      <c r="AE20" s="190">
        <v>1</v>
      </c>
      <c r="AF20" s="190">
        <v>0</v>
      </c>
      <c r="AG20" s="190">
        <v>0</v>
      </c>
      <c r="AH20" s="190">
        <v>0</v>
      </c>
      <c r="AI20" s="190">
        <v>1</v>
      </c>
      <c r="AJ20" s="194">
        <v>1.0201911522014011</v>
      </c>
      <c r="AK20" s="189" t="s">
        <v>74</v>
      </c>
      <c r="AL20" s="189">
        <v>7</v>
      </c>
      <c r="AM20" s="189" t="s">
        <v>350</v>
      </c>
      <c r="AN20" s="195" t="s">
        <v>366</v>
      </c>
      <c r="AO20" s="196">
        <v>17</v>
      </c>
      <c r="AP20" s="196">
        <v>3</v>
      </c>
      <c r="AQ20" s="196" t="s">
        <v>1020</v>
      </c>
      <c r="AS20" s="184" t="s">
        <v>152</v>
      </c>
      <c r="AT20" s="185" t="s">
        <v>175</v>
      </c>
      <c r="AU20" s="184">
        <v>1</v>
      </c>
      <c r="AV20" s="197">
        <v>6.7540032938470135E-2</v>
      </c>
      <c r="AW20" s="197">
        <v>0.33982032761402914</v>
      </c>
      <c r="AX20" s="197">
        <v>0.20153781342126417</v>
      </c>
      <c r="AY20" s="198">
        <v>16.700666666666667</v>
      </c>
      <c r="AZ20" s="198">
        <v>1.3021532732064058</v>
      </c>
      <c r="BA20" s="198">
        <v>34.5662505251155</v>
      </c>
      <c r="BB20" s="198">
        <v>2.2895305200742753</v>
      </c>
      <c r="BD20" s="183" t="s">
        <v>709</v>
      </c>
      <c r="BE20" s="183">
        <v>0</v>
      </c>
      <c r="BF20" s="183">
        <v>0</v>
      </c>
    </row>
    <row r="21" spans="6:58" ht="16.5">
      <c r="F21" s="183" t="s">
        <v>153</v>
      </c>
      <c r="G21" s="183">
        <v>1.732404614095995</v>
      </c>
      <c r="H21" s="183">
        <v>2.0529724465342887</v>
      </c>
      <c r="I21" s="183">
        <v>0.18504212574241663</v>
      </c>
      <c r="J21" s="183">
        <v>18</v>
      </c>
      <c r="L21" s="195" t="s">
        <v>143</v>
      </c>
      <c r="M21" s="186">
        <v>70</v>
      </c>
      <c r="N21" s="187">
        <v>167</v>
      </c>
      <c r="O21" s="188">
        <v>0.20958083832335328</v>
      </c>
      <c r="P21" s="188">
        <v>8.3832335329341312E-2</v>
      </c>
      <c r="Q21" s="188">
        <v>0.19161676646706588</v>
      </c>
      <c r="R21" s="188">
        <v>0.25149700598802394</v>
      </c>
      <c r="S21" s="188">
        <v>0.18562874251497005</v>
      </c>
      <c r="T21" s="188">
        <v>7.7844311377245512E-2</v>
      </c>
      <c r="U21" s="189" t="s">
        <v>71</v>
      </c>
      <c r="W21" s="190" t="s">
        <v>149</v>
      </c>
      <c r="X21" s="190" t="s">
        <v>179</v>
      </c>
      <c r="Y21" s="191" t="s">
        <v>179</v>
      </c>
      <c r="Z21" s="192">
        <v>2</v>
      </c>
      <c r="AA21" s="189">
        <v>4</v>
      </c>
      <c r="AB21" s="193">
        <v>0.83333333333333337</v>
      </c>
      <c r="AC21" s="190">
        <v>4</v>
      </c>
      <c r="AD21" s="190">
        <v>0</v>
      </c>
      <c r="AE21" s="190">
        <v>0</v>
      </c>
      <c r="AF21" s="190">
        <v>0</v>
      </c>
      <c r="AG21" s="190">
        <v>0</v>
      </c>
      <c r="AH21" s="190">
        <v>0</v>
      </c>
      <c r="AI21" s="190">
        <v>0</v>
      </c>
      <c r="AJ21" s="194">
        <v>1.0343182961044153</v>
      </c>
      <c r="AK21" s="189" t="s">
        <v>74</v>
      </c>
      <c r="AL21" s="189">
        <v>5</v>
      </c>
      <c r="AM21" s="189" t="s">
        <v>583</v>
      </c>
      <c r="AN21" s="195" t="s">
        <v>367</v>
      </c>
      <c r="AO21" s="196">
        <v>18</v>
      </c>
      <c r="AP21" s="196">
        <v>4</v>
      </c>
      <c r="AQ21" s="196" t="s">
        <v>1021</v>
      </c>
      <c r="AS21" s="184" t="s">
        <v>152</v>
      </c>
      <c r="AT21" s="185" t="s">
        <v>100</v>
      </c>
      <c r="AU21" s="184">
        <v>1</v>
      </c>
      <c r="AV21" s="197">
        <v>4.2636604954168753E-2</v>
      </c>
      <c r="AW21" s="197">
        <v>0.38520910928165225</v>
      </c>
      <c r="AX21" s="197">
        <v>0.2132860243389979</v>
      </c>
      <c r="AY21" s="198">
        <v>15.62693939393939</v>
      </c>
      <c r="AZ21" s="198">
        <v>1.7760055058155042</v>
      </c>
      <c r="BA21" s="198">
        <v>35.271237836398321</v>
      </c>
      <c r="BB21" s="198">
        <v>2.3444257506536914</v>
      </c>
      <c r="BD21" s="183" t="s">
        <v>161</v>
      </c>
      <c r="BE21" s="183">
        <v>4</v>
      </c>
      <c r="BF21" s="183">
        <v>43</v>
      </c>
    </row>
    <row r="22" spans="6:58" ht="16.5">
      <c r="F22" s="183" t="s">
        <v>150</v>
      </c>
      <c r="G22" s="183">
        <v>2.1292535923242086</v>
      </c>
      <c r="H22" s="183">
        <v>2.5104627079038875</v>
      </c>
      <c r="I22" s="183">
        <v>0.17903415401242362</v>
      </c>
      <c r="J22" s="183">
        <v>19</v>
      </c>
      <c r="L22" s="195" t="s">
        <v>140</v>
      </c>
      <c r="M22" s="186">
        <v>61</v>
      </c>
      <c r="N22" s="187">
        <v>144</v>
      </c>
      <c r="O22" s="188">
        <v>9.0277777777777776E-2</v>
      </c>
      <c r="P22" s="188">
        <v>0.14583333333333334</v>
      </c>
      <c r="Q22" s="188">
        <v>0.25</v>
      </c>
      <c r="R22" s="188">
        <v>0.22916666666666666</v>
      </c>
      <c r="S22" s="188">
        <v>0.25</v>
      </c>
      <c r="T22" s="188">
        <v>3.4722222222222224E-2</v>
      </c>
      <c r="U22" s="189" t="s">
        <v>72</v>
      </c>
      <c r="W22" s="190" t="s">
        <v>149</v>
      </c>
      <c r="X22" s="190" t="s">
        <v>180</v>
      </c>
      <c r="Y22" s="191" t="s">
        <v>180</v>
      </c>
      <c r="Z22" s="192">
        <v>2</v>
      </c>
      <c r="AA22" s="189">
        <v>5</v>
      </c>
      <c r="AB22" s="193">
        <v>1.0416666666666667</v>
      </c>
      <c r="AC22" s="190">
        <v>4</v>
      </c>
      <c r="AD22" s="190">
        <v>1</v>
      </c>
      <c r="AE22" s="190">
        <v>0</v>
      </c>
      <c r="AF22" s="190">
        <v>0</v>
      </c>
      <c r="AG22" s="190">
        <v>0</v>
      </c>
      <c r="AH22" s="190">
        <v>0</v>
      </c>
      <c r="AI22" s="190">
        <v>0</v>
      </c>
      <c r="AJ22" s="194">
        <v>1.0530133047506427</v>
      </c>
      <c r="AK22" s="189" t="s">
        <v>74</v>
      </c>
      <c r="AL22" s="189">
        <v>1</v>
      </c>
      <c r="AM22" s="189" t="s">
        <v>618</v>
      </c>
      <c r="AN22" s="195" t="s">
        <v>369</v>
      </c>
      <c r="AO22" s="196">
        <v>19</v>
      </c>
      <c r="AP22" s="196">
        <v>5</v>
      </c>
      <c r="AQ22" s="196" t="s">
        <v>1022</v>
      </c>
      <c r="AS22" s="184" t="s">
        <v>149</v>
      </c>
      <c r="AT22" s="185" t="s">
        <v>176</v>
      </c>
      <c r="AU22" s="184">
        <v>1</v>
      </c>
      <c r="AV22" s="197">
        <v>4.0843416960892498E-2</v>
      </c>
      <c r="AW22" s="197">
        <v>0.43218678783712827</v>
      </c>
      <c r="AX22" s="197">
        <v>0.17991956290150304</v>
      </c>
      <c r="AY22" s="198">
        <v>11.812055555555553</v>
      </c>
      <c r="AZ22" s="198">
        <v>0.87842463116664582</v>
      </c>
      <c r="BA22" s="198">
        <v>16.530831654644032</v>
      </c>
      <c r="BB22" s="198">
        <v>1.8852869278350517</v>
      </c>
      <c r="BD22" s="183" t="s">
        <v>159</v>
      </c>
      <c r="BE22" s="183">
        <v>6</v>
      </c>
      <c r="BF22" s="183">
        <v>51</v>
      </c>
    </row>
    <row r="23" spans="6:58" ht="16.5">
      <c r="F23" s="183" t="s">
        <v>158</v>
      </c>
      <c r="G23" s="183">
        <v>1.7423246681955449</v>
      </c>
      <c r="H23" s="183">
        <v>2.054071693736629</v>
      </c>
      <c r="I23" s="183">
        <v>0.17892590929332819</v>
      </c>
      <c r="J23" s="183">
        <v>20</v>
      </c>
      <c r="L23" s="195" t="s">
        <v>153</v>
      </c>
      <c r="M23" s="186">
        <v>33</v>
      </c>
      <c r="N23" s="187">
        <v>77</v>
      </c>
      <c r="O23" s="188">
        <v>0.14285714285714285</v>
      </c>
      <c r="P23" s="188">
        <v>0.18181818181818182</v>
      </c>
      <c r="Q23" s="188">
        <v>0.24675324675324675</v>
      </c>
      <c r="R23" s="188">
        <v>0.37662337662337664</v>
      </c>
      <c r="S23" s="188">
        <v>5.1948051948051951E-2</v>
      </c>
      <c r="T23" s="188">
        <v>0</v>
      </c>
      <c r="U23" s="189" t="s">
        <v>71</v>
      </c>
      <c r="W23" s="190" t="s">
        <v>149</v>
      </c>
      <c r="X23" s="190" t="s">
        <v>181</v>
      </c>
      <c r="Y23" s="191" t="s">
        <v>181</v>
      </c>
      <c r="Z23" s="192">
        <v>4</v>
      </c>
      <c r="AA23" s="189">
        <v>8</v>
      </c>
      <c r="AB23" s="193">
        <v>0.83333333333333337</v>
      </c>
      <c r="AC23" s="190">
        <v>5</v>
      </c>
      <c r="AD23" s="190">
        <v>1</v>
      </c>
      <c r="AE23" s="190">
        <v>1</v>
      </c>
      <c r="AF23" s="190">
        <v>0</v>
      </c>
      <c r="AG23" s="190">
        <v>1</v>
      </c>
      <c r="AH23" s="190">
        <v>0</v>
      </c>
      <c r="AI23" s="190">
        <v>0</v>
      </c>
      <c r="AJ23" s="194">
        <v>0.96415830507854527</v>
      </c>
      <c r="AK23" s="189" t="s">
        <v>69</v>
      </c>
      <c r="AL23" s="189">
        <v>25</v>
      </c>
      <c r="AM23" s="189" t="s">
        <v>552</v>
      </c>
      <c r="AN23" s="195" t="s">
        <v>371</v>
      </c>
      <c r="AO23" s="196">
        <v>20</v>
      </c>
      <c r="AP23" s="196">
        <v>6</v>
      </c>
      <c r="AQ23" s="196" t="s">
        <v>1023</v>
      </c>
      <c r="AS23" s="184" t="s">
        <v>149</v>
      </c>
      <c r="AT23" s="185" t="s">
        <v>177</v>
      </c>
      <c r="AU23" s="184">
        <v>1</v>
      </c>
      <c r="AV23" s="197">
        <v>3.4165406253505635E-3</v>
      </c>
      <c r="AW23" s="197">
        <v>0.49279550333650485</v>
      </c>
      <c r="AX23" s="197">
        <v>0.46334201979707923</v>
      </c>
      <c r="AY23" s="198">
        <v>6.4459999999999997</v>
      </c>
      <c r="AZ23" s="198">
        <v>0.24462156324690518</v>
      </c>
      <c r="BA23" s="198">
        <v>5.4680114137543505</v>
      </c>
      <c r="BB23" s="198">
        <v>3.6755230981925733</v>
      </c>
      <c r="BD23" s="183" t="s">
        <v>143</v>
      </c>
      <c r="BE23" s="183">
        <v>5</v>
      </c>
      <c r="BF23" s="183">
        <v>70</v>
      </c>
    </row>
    <row r="24" spans="6:58" ht="16.5">
      <c r="F24" s="183" t="s">
        <v>157</v>
      </c>
      <c r="G24" s="183">
        <v>1.9840105286931891</v>
      </c>
      <c r="H24" s="183">
        <v>2.3345654687646324</v>
      </c>
      <c r="I24" s="183">
        <v>0.17669006036089119</v>
      </c>
      <c r="J24" s="183">
        <v>21</v>
      </c>
      <c r="L24" s="195" t="s">
        <v>146</v>
      </c>
      <c r="M24" s="186">
        <v>47</v>
      </c>
      <c r="N24" s="187">
        <v>105</v>
      </c>
      <c r="O24" s="188">
        <v>0.14285714285714285</v>
      </c>
      <c r="P24" s="188">
        <v>0.23809523809523808</v>
      </c>
      <c r="Q24" s="188">
        <v>0.25714285714285712</v>
      </c>
      <c r="R24" s="188">
        <v>0.21904761904761905</v>
      </c>
      <c r="S24" s="188">
        <v>0.11428571428571428</v>
      </c>
      <c r="T24" s="188">
        <v>2.8571428571428571E-2</v>
      </c>
      <c r="U24" s="189" t="s">
        <v>71</v>
      </c>
      <c r="W24" s="190" t="s">
        <v>149</v>
      </c>
      <c r="X24" s="190" t="s">
        <v>182</v>
      </c>
      <c r="Y24" s="191" t="s">
        <v>182</v>
      </c>
      <c r="Z24" s="192">
        <v>4</v>
      </c>
      <c r="AA24" s="189">
        <v>10</v>
      </c>
      <c r="AB24" s="193">
        <v>1.0416666666666667</v>
      </c>
      <c r="AC24" s="190">
        <v>4</v>
      </c>
      <c r="AD24" s="190">
        <v>2</v>
      </c>
      <c r="AE24" s="190">
        <v>0</v>
      </c>
      <c r="AF24" s="190">
        <v>3</v>
      </c>
      <c r="AG24" s="190">
        <v>1</v>
      </c>
      <c r="AH24" s="190">
        <v>0</v>
      </c>
      <c r="AI24" s="190">
        <v>0</v>
      </c>
      <c r="AJ24" s="194">
        <v>0.93603630316366493</v>
      </c>
      <c r="AK24" s="189" t="s">
        <v>71</v>
      </c>
      <c r="AL24" s="189">
        <v>17</v>
      </c>
      <c r="AM24" s="189" t="s">
        <v>541</v>
      </c>
      <c r="AN24" s="195" t="s">
        <v>373</v>
      </c>
      <c r="AO24" s="196">
        <v>21</v>
      </c>
      <c r="AP24" s="196">
        <v>7</v>
      </c>
      <c r="AQ24" s="196" t="s">
        <v>1024</v>
      </c>
      <c r="AS24" s="184" t="s">
        <v>149</v>
      </c>
      <c r="AT24" s="185" t="s">
        <v>178</v>
      </c>
      <c r="AU24" s="184">
        <v>1</v>
      </c>
      <c r="AV24" s="197">
        <v>7.2411916528357431E-3</v>
      </c>
      <c r="AW24" s="197">
        <v>0.51666990494564335</v>
      </c>
      <c r="AX24" s="197">
        <v>0.42168102618342951</v>
      </c>
      <c r="AY24" s="198">
        <v>7.9909999999999997</v>
      </c>
      <c r="AZ24" s="198">
        <v>0.63891064573246892</v>
      </c>
      <c r="BA24" s="198">
        <v>6.3019822783611712</v>
      </c>
      <c r="BB24" s="198">
        <v>3.698907416697371</v>
      </c>
      <c r="BD24" s="183" t="s">
        <v>140</v>
      </c>
      <c r="BE24" s="183">
        <v>2</v>
      </c>
      <c r="BF24" s="183">
        <v>61</v>
      </c>
    </row>
    <row r="25" spans="6:58" ht="16.5">
      <c r="F25" s="183" t="s">
        <v>140</v>
      </c>
      <c r="G25" s="183">
        <v>1.8094563791853695</v>
      </c>
      <c r="H25" s="183">
        <v>2.1183935592393568</v>
      </c>
      <c r="I25" s="183">
        <v>0.17073480389346174</v>
      </c>
      <c r="J25" s="183">
        <v>22</v>
      </c>
      <c r="L25" s="195" t="s">
        <v>139</v>
      </c>
      <c r="M25" s="186">
        <v>52</v>
      </c>
      <c r="N25" s="187">
        <v>118</v>
      </c>
      <c r="O25" s="188">
        <v>0.2288135593220339</v>
      </c>
      <c r="P25" s="188">
        <v>0.3135593220338983</v>
      </c>
      <c r="Q25" s="188">
        <v>0.23728813559322035</v>
      </c>
      <c r="R25" s="188">
        <v>0.16101694915254236</v>
      </c>
      <c r="S25" s="188">
        <v>5.9322033898305086E-2</v>
      </c>
      <c r="T25" s="188">
        <v>0</v>
      </c>
      <c r="U25" s="189" t="s">
        <v>69</v>
      </c>
      <c r="W25" s="190" t="s">
        <v>149</v>
      </c>
      <c r="X25" s="190" t="s">
        <v>183</v>
      </c>
      <c r="Y25" s="191" t="s">
        <v>183</v>
      </c>
      <c r="Z25" s="192">
        <v>2</v>
      </c>
      <c r="AA25" s="189">
        <v>7</v>
      </c>
      <c r="AB25" s="193">
        <v>1.4583333333333335</v>
      </c>
      <c r="AC25" s="190">
        <v>4</v>
      </c>
      <c r="AD25" s="190">
        <v>1</v>
      </c>
      <c r="AE25" s="190">
        <v>2</v>
      </c>
      <c r="AF25" s="190">
        <v>0</v>
      </c>
      <c r="AG25" s="190">
        <v>0</v>
      </c>
      <c r="AH25" s="190">
        <v>0</v>
      </c>
      <c r="AI25" s="190">
        <v>0</v>
      </c>
      <c r="AJ25" s="194">
        <v>1.0075813110991878</v>
      </c>
      <c r="AK25" s="189" t="s">
        <v>74</v>
      </c>
      <c r="AL25" s="189">
        <v>11</v>
      </c>
      <c r="AM25" s="189" t="s">
        <v>599</v>
      </c>
      <c r="AN25" s="195" t="s">
        <v>375</v>
      </c>
      <c r="AO25" s="196">
        <v>22</v>
      </c>
      <c r="AP25" s="196">
        <v>8</v>
      </c>
      <c r="AQ25" s="196" t="s">
        <v>1025</v>
      </c>
      <c r="AS25" s="184" t="s">
        <v>149</v>
      </c>
      <c r="AT25" s="185" t="s">
        <v>179</v>
      </c>
      <c r="AU25" s="184">
        <v>1</v>
      </c>
      <c r="AV25" s="197">
        <v>5.8218916974487698E-3</v>
      </c>
      <c r="AW25" s="197">
        <v>0.51719153502251503</v>
      </c>
      <c r="AX25" s="197">
        <v>0.46024585329230372</v>
      </c>
      <c r="AY25" s="198">
        <v>9.1635000000000009</v>
      </c>
      <c r="AZ25" s="198">
        <v>0.98671097656758777</v>
      </c>
      <c r="BA25" s="198">
        <v>16.072425462756485</v>
      </c>
      <c r="BB25" s="198">
        <v>3.5347369644829389</v>
      </c>
      <c r="BD25" s="183" t="s">
        <v>153</v>
      </c>
      <c r="BE25" s="183">
        <v>3</v>
      </c>
      <c r="BF25" s="183">
        <v>33</v>
      </c>
    </row>
    <row r="26" spans="6:58" ht="16.5">
      <c r="F26" s="183" t="s">
        <v>152</v>
      </c>
      <c r="G26" s="183">
        <v>2.3444257506536914</v>
      </c>
      <c r="H26" s="183">
        <v>2.7426787739348826</v>
      </c>
      <c r="I26" s="183">
        <v>0.16987231230084676</v>
      </c>
      <c r="J26" s="183">
        <v>23</v>
      </c>
      <c r="L26" s="195" t="s">
        <v>148</v>
      </c>
      <c r="M26" s="186">
        <v>61</v>
      </c>
      <c r="N26" s="187">
        <v>149</v>
      </c>
      <c r="O26" s="188">
        <v>0.21476510067114093</v>
      </c>
      <c r="P26" s="188">
        <v>0.20805369127516779</v>
      </c>
      <c r="Q26" s="188">
        <v>0.25503355704697989</v>
      </c>
      <c r="R26" s="188">
        <v>0.2348993288590604</v>
      </c>
      <c r="S26" s="188">
        <v>5.3691275167785234E-2</v>
      </c>
      <c r="T26" s="188">
        <v>3.3557046979865772E-2</v>
      </c>
      <c r="U26" s="189" t="s">
        <v>71</v>
      </c>
      <c r="W26" s="190" t="s">
        <v>149</v>
      </c>
      <c r="X26" s="190" t="s">
        <v>184</v>
      </c>
      <c r="Y26" s="191" t="s">
        <v>184</v>
      </c>
      <c r="Z26" s="192">
        <v>1</v>
      </c>
      <c r="AA26" s="189">
        <v>3</v>
      </c>
      <c r="AB26" s="193">
        <v>1.25</v>
      </c>
      <c r="AC26" s="190">
        <v>0</v>
      </c>
      <c r="AD26" s="190">
        <v>2</v>
      </c>
      <c r="AE26" s="190">
        <v>1</v>
      </c>
      <c r="AF26" s="190">
        <v>0</v>
      </c>
      <c r="AG26" s="190">
        <v>0</v>
      </c>
      <c r="AH26" s="190">
        <v>0</v>
      </c>
      <c r="AI26" s="190">
        <v>0</v>
      </c>
      <c r="AJ26" s="194">
        <v>0.96233333333333337</v>
      </c>
      <c r="AK26" s="189" t="s">
        <v>69</v>
      </c>
      <c r="AL26" s="189">
        <v>28</v>
      </c>
      <c r="AM26" s="189" t="s">
        <v>431</v>
      </c>
      <c r="AN26" s="195" t="s">
        <v>376</v>
      </c>
      <c r="AO26" s="196">
        <v>23</v>
      </c>
      <c r="AP26" s="196">
        <v>9</v>
      </c>
      <c r="AQ26" s="196" t="s">
        <v>1026</v>
      </c>
      <c r="AS26" s="184" t="s">
        <v>149</v>
      </c>
      <c r="AT26" s="185" t="s">
        <v>180</v>
      </c>
      <c r="AU26" s="184">
        <v>1</v>
      </c>
      <c r="AV26" s="197">
        <v>3.0672054149782457E-3</v>
      </c>
      <c r="AW26" s="197">
        <v>0.4960760758038128</v>
      </c>
      <c r="AX26" s="197">
        <v>0.44274915188555075</v>
      </c>
      <c r="AY26" s="198">
        <v>8.5685000000000002</v>
      </c>
      <c r="AZ26" s="198">
        <v>1.0040747504963894</v>
      </c>
      <c r="BA26" s="198">
        <v>9.3713643379663019</v>
      </c>
      <c r="BB26" s="198">
        <v>3.7336865928163032</v>
      </c>
      <c r="BD26" s="183" t="s">
        <v>146</v>
      </c>
      <c r="BE26" s="183">
        <v>4</v>
      </c>
      <c r="BF26" s="183">
        <v>47</v>
      </c>
    </row>
    <row r="27" spans="6:58" ht="16.5">
      <c r="F27" s="183" t="s">
        <v>63</v>
      </c>
      <c r="G27" s="183">
        <v>2.4919791350519866</v>
      </c>
      <c r="H27" s="183">
        <v>2.9053206400475258</v>
      </c>
      <c r="I27" s="183">
        <v>0.16586876638793213</v>
      </c>
      <c r="J27" s="183">
        <v>24</v>
      </c>
      <c r="L27" s="195" t="s">
        <v>151</v>
      </c>
      <c r="M27" s="186">
        <v>34</v>
      </c>
      <c r="N27" s="187">
        <v>88</v>
      </c>
      <c r="O27" s="188">
        <v>0.18604651162790697</v>
      </c>
      <c r="P27" s="188">
        <v>0.18604651162790697</v>
      </c>
      <c r="Q27" s="188">
        <v>0.2558139534883721</v>
      </c>
      <c r="R27" s="188">
        <v>0.23255813953488372</v>
      </c>
      <c r="S27" s="188">
        <v>9.3023255813953487E-2</v>
      </c>
      <c r="T27" s="188">
        <v>4.6511627906976744E-2</v>
      </c>
      <c r="U27" s="189" t="s">
        <v>71</v>
      </c>
      <c r="W27" s="190" t="s">
        <v>149</v>
      </c>
      <c r="X27" s="190" t="s">
        <v>185</v>
      </c>
      <c r="Y27" s="191" t="s">
        <v>185</v>
      </c>
      <c r="Z27" s="192">
        <v>2</v>
      </c>
      <c r="AA27" s="189">
        <v>5</v>
      </c>
      <c r="AB27" s="193">
        <v>1.0416666666666667</v>
      </c>
      <c r="AC27" s="190">
        <v>1</v>
      </c>
      <c r="AD27" s="190">
        <v>0</v>
      </c>
      <c r="AE27" s="190">
        <v>2</v>
      </c>
      <c r="AF27" s="190">
        <v>2</v>
      </c>
      <c r="AG27" s="190">
        <v>0</v>
      </c>
      <c r="AH27" s="190">
        <v>0</v>
      </c>
      <c r="AI27" s="190">
        <v>0</v>
      </c>
      <c r="AJ27" s="194">
        <v>0.91001678594657753</v>
      </c>
      <c r="AK27" s="189" t="s">
        <v>71</v>
      </c>
      <c r="AL27" s="189">
        <v>51</v>
      </c>
      <c r="AM27" s="189" t="s">
        <v>488</v>
      </c>
      <c r="AN27" s="195" t="s">
        <v>378</v>
      </c>
      <c r="AO27" s="196">
        <v>24</v>
      </c>
      <c r="AP27" s="196">
        <v>10</v>
      </c>
      <c r="AQ27" s="196" t="s">
        <v>1027</v>
      </c>
      <c r="AS27" s="184" t="s">
        <v>149</v>
      </c>
      <c r="AT27" s="185" t="s">
        <v>181</v>
      </c>
      <c r="AU27" s="184">
        <v>1</v>
      </c>
      <c r="AV27" s="197">
        <v>1.767668324983529E-2</v>
      </c>
      <c r="AW27" s="197">
        <v>0.53867420766205876</v>
      </c>
      <c r="AX27" s="197">
        <v>0.48995583794643288</v>
      </c>
      <c r="AY27" s="198">
        <v>9.4116666666666671</v>
      </c>
      <c r="AZ27" s="198">
        <v>1.3340381726264261</v>
      </c>
      <c r="BA27" s="198">
        <v>9.2978418092144857</v>
      </c>
      <c r="BB27" s="198">
        <v>3.6423375505350073</v>
      </c>
      <c r="BD27" s="183" t="s">
        <v>139</v>
      </c>
      <c r="BE27" s="183">
        <v>4</v>
      </c>
      <c r="BF27" s="183">
        <v>52</v>
      </c>
    </row>
    <row r="28" spans="6:58" ht="16.5">
      <c r="F28" s="183" t="s">
        <v>155</v>
      </c>
      <c r="G28" s="183">
        <v>1.932779127135916</v>
      </c>
      <c r="H28" s="183">
        <v>2.2388260304531258</v>
      </c>
      <c r="I28" s="183">
        <v>0.15834551347350523</v>
      </c>
      <c r="J28" s="183">
        <v>25</v>
      </c>
      <c r="L28" s="195" t="s">
        <v>162</v>
      </c>
      <c r="M28" s="186">
        <v>45</v>
      </c>
      <c r="N28" s="187">
        <v>105</v>
      </c>
      <c r="O28" s="188">
        <v>0</v>
      </c>
      <c r="P28" s="188">
        <v>0</v>
      </c>
      <c r="Q28" s="188">
        <v>1.9047619047619049E-2</v>
      </c>
      <c r="R28" s="188">
        <v>0.23809523809523808</v>
      </c>
      <c r="S28" s="188">
        <v>0.37142857142857144</v>
      </c>
      <c r="T28" s="188">
        <v>0.37142857142857144</v>
      </c>
      <c r="U28" s="189" t="s">
        <v>70</v>
      </c>
      <c r="W28" s="190" t="s">
        <v>149</v>
      </c>
      <c r="X28" s="190" t="s">
        <v>186</v>
      </c>
      <c r="Y28" s="191" t="s">
        <v>186</v>
      </c>
      <c r="Z28" s="192">
        <v>2</v>
      </c>
      <c r="AA28" s="189">
        <v>6</v>
      </c>
      <c r="AB28" s="193">
        <v>1.25</v>
      </c>
      <c r="AC28" s="190">
        <v>0</v>
      </c>
      <c r="AD28" s="190">
        <v>1</v>
      </c>
      <c r="AE28" s="190">
        <v>4</v>
      </c>
      <c r="AF28" s="190">
        <v>0</v>
      </c>
      <c r="AG28" s="190">
        <v>1</v>
      </c>
      <c r="AH28" s="190">
        <v>0</v>
      </c>
      <c r="AI28" s="190">
        <v>0</v>
      </c>
      <c r="AJ28" s="194">
        <v>0.91888319386495532</v>
      </c>
      <c r="AK28" s="189" t="s">
        <v>71</v>
      </c>
      <c r="AL28" s="189">
        <v>40</v>
      </c>
      <c r="AM28" s="189" t="s">
        <v>356</v>
      </c>
      <c r="AN28" s="195" t="s">
        <v>379</v>
      </c>
      <c r="AO28" s="196">
        <v>25</v>
      </c>
      <c r="AP28" s="196">
        <v>11</v>
      </c>
      <c r="AQ28" s="196" t="s">
        <v>1028</v>
      </c>
      <c r="AS28" s="184" t="s">
        <v>149</v>
      </c>
      <c r="AT28" s="185" t="s">
        <v>182</v>
      </c>
      <c r="AU28" s="184">
        <v>1</v>
      </c>
      <c r="AV28" s="197">
        <v>3.8866958264391079E-2</v>
      </c>
      <c r="AW28" s="197">
        <v>0.41103800666472962</v>
      </c>
      <c r="AX28" s="197">
        <v>0.20156926454850077</v>
      </c>
      <c r="AY28" s="198">
        <v>10.17825</v>
      </c>
      <c r="AZ28" s="198">
        <v>0.21963610548342791</v>
      </c>
      <c r="BA28" s="198">
        <v>22.523328365542493</v>
      </c>
      <c r="BB28" s="198">
        <v>2.3542019092809654</v>
      </c>
      <c r="BD28" s="183" t="s">
        <v>148</v>
      </c>
      <c r="BE28" s="183">
        <v>6</v>
      </c>
      <c r="BF28" s="183">
        <v>61</v>
      </c>
    </row>
    <row r="29" spans="6:58" ht="16.5">
      <c r="F29" s="183" t="s">
        <v>159</v>
      </c>
      <c r="G29" s="183">
        <v>2.3676337393819513</v>
      </c>
      <c r="H29" s="183">
        <v>2.6993809491766374</v>
      </c>
      <c r="I29" s="183">
        <v>0.14011762219661805</v>
      </c>
      <c r="J29" s="183">
        <v>26</v>
      </c>
      <c r="L29" s="195" t="s">
        <v>164</v>
      </c>
      <c r="M29" s="186">
        <v>42</v>
      </c>
      <c r="N29" s="187">
        <v>96</v>
      </c>
      <c r="O29" s="188">
        <v>2.0833333333333332E-2</v>
      </c>
      <c r="P29" s="188">
        <v>3.125E-2</v>
      </c>
      <c r="Q29" s="188">
        <v>0.11458333333333333</v>
      </c>
      <c r="R29" s="188">
        <v>0.21875</v>
      </c>
      <c r="S29" s="188">
        <v>0.26041666666666669</v>
      </c>
      <c r="T29" s="188">
        <v>0.35416666666666669</v>
      </c>
      <c r="U29" s="189" t="s">
        <v>70</v>
      </c>
      <c r="W29" s="190" t="s">
        <v>149</v>
      </c>
      <c r="X29" s="190" t="s">
        <v>187</v>
      </c>
      <c r="Y29" s="191" t="s">
        <v>187</v>
      </c>
      <c r="Z29" s="192">
        <v>2</v>
      </c>
      <c r="AA29" s="189">
        <v>7</v>
      </c>
      <c r="AB29" s="193">
        <v>1.4583333333333335</v>
      </c>
      <c r="AC29" s="190">
        <v>1</v>
      </c>
      <c r="AD29" s="190">
        <v>0</v>
      </c>
      <c r="AE29" s="190">
        <v>5</v>
      </c>
      <c r="AF29" s="190">
        <v>0</v>
      </c>
      <c r="AG29" s="190">
        <v>0</v>
      </c>
      <c r="AH29" s="190">
        <v>1</v>
      </c>
      <c r="AI29" s="190">
        <v>0</v>
      </c>
      <c r="AJ29" s="194">
        <v>0.90749393844494308</v>
      </c>
      <c r="AK29" s="189" t="s">
        <v>71</v>
      </c>
      <c r="AL29" s="189">
        <v>55</v>
      </c>
      <c r="AM29" s="189" t="s">
        <v>388</v>
      </c>
      <c r="AN29" s="195" t="s">
        <v>381</v>
      </c>
      <c r="AO29" s="196">
        <v>26</v>
      </c>
      <c r="AP29" s="196">
        <v>12</v>
      </c>
      <c r="AQ29" s="196" t="s">
        <v>1029</v>
      </c>
      <c r="AS29" s="184" t="s">
        <v>149</v>
      </c>
      <c r="AT29" s="185" t="s">
        <v>183</v>
      </c>
      <c r="AU29" s="184">
        <v>1</v>
      </c>
      <c r="AV29" s="197">
        <v>2.9325856772225812E-2</v>
      </c>
      <c r="AW29" s="197">
        <v>0.44382908534051568</v>
      </c>
      <c r="AX29" s="197">
        <v>0.26185878554832248</v>
      </c>
      <c r="AY29" s="198">
        <v>7.7104999999999997</v>
      </c>
      <c r="AZ29" s="198">
        <v>0.27289878171781595</v>
      </c>
      <c r="BA29" s="198">
        <v>9.4274124593427331</v>
      </c>
      <c r="BB29" s="198">
        <v>2.4470058042649598</v>
      </c>
      <c r="BD29" s="183" t="s">
        <v>151</v>
      </c>
      <c r="BE29" s="183">
        <v>7</v>
      </c>
      <c r="BF29" s="183">
        <v>34</v>
      </c>
    </row>
    <row r="30" spans="6:58" ht="16.5">
      <c r="F30" s="183" t="s">
        <v>156</v>
      </c>
      <c r="G30" s="183">
        <v>1.8703212966418323</v>
      </c>
      <c r="H30" s="183">
        <v>2.1250313529397866</v>
      </c>
      <c r="I30" s="183">
        <v>0.13618518740886221</v>
      </c>
      <c r="J30" s="183">
        <v>27</v>
      </c>
      <c r="L30" s="195" t="s">
        <v>136</v>
      </c>
      <c r="M30" s="186">
        <v>73</v>
      </c>
      <c r="N30" s="187">
        <v>163</v>
      </c>
      <c r="O30" s="188">
        <v>0.28834355828220859</v>
      </c>
      <c r="P30" s="188">
        <v>0.19018404907975461</v>
      </c>
      <c r="Q30" s="188">
        <v>0.26380368098159507</v>
      </c>
      <c r="R30" s="188">
        <v>0.20858895705521471</v>
      </c>
      <c r="S30" s="188">
        <v>3.6809815950920248E-2</v>
      </c>
      <c r="T30" s="188">
        <v>1.2269938650306749E-2</v>
      </c>
      <c r="U30" s="189" t="s">
        <v>71</v>
      </c>
      <c r="W30" s="190" t="s">
        <v>157</v>
      </c>
      <c r="X30" s="190" t="s">
        <v>188</v>
      </c>
      <c r="Y30" s="191" t="s">
        <v>188</v>
      </c>
      <c r="Z30" s="192">
        <v>2</v>
      </c>
      <c r="AA30" s="189">
        <v>5</v>
      </c>
      <c r="AB30" s="193">
        <v>1.0416666666666667</v>
      </c>
      <c r="AC30" s="190">
        <v>0</v>
      </c>
      <c r="AD30" s="190">
        <v>0</v>
      </c>
      <c r="AE30" s="190">
        <v>1</v>
      </c>
      <c r="AF30" s="190">
        <v>1</v>
      </c>
      <c r="AG30" s="190">
        <v>2</v>
      </c>
      <c r="AH30" s="190">
        <v>1</v>
      </c>
      <c r="AI30" s="190">
        <v>0</v>
      </c>
      <c r="AJ30" s="194">
        <v>0.80868528343846302</v>
      </c>
      <c r="AK30" s="189" t="s">
        <v>70</v>
      </c>
      <c r="AL30" s="189">
        <v>11</v>
      </c>
      <c r="AM30" s="189" t="s">
        <v>963</v>
      </c>
      <c r="AN30" s="195" t="s">
        <v>383</v>
      </c>
      <c r="AO30" s="196">
        <v>27</v>
      </c>
      <c r="AP30" s="196">
        <v>1</v>
      </c>
      <c r="AQ30" s="196" t="s">
        <v>1030</v>
      </c>
      <c r="AS30" s="184" t="s">
        <v>149</v>
      </c>
      <c r="AT30" s="185" t="s">
        <v>184</v>
      </c>
      <c r="AU30" s="184">
        <v>1</v>
      </c>
      <c r="AV30" s="197">
        <v>2.9174302087371321E-2</v>
      </c>
      <c r="AW30" s="197">
        <v>0.48597566458485003</v>
      </c>
      <c r="AX30" s="197">
        <v>0.26840649130775901</v>
      </c>
      <c r="AY30" s="198">
        <v>10.912000000000001</v>
      </c>
      <c r="AZ30" s="198">
        <v>0.57911344278409538</v>
      </c>
      <c r="BA30" s="198">
        <v>20.948799321581191</v>
      </c>
      <c r="BB30" s="198">
        <v>2.3070762907055031</v>
      </c>
      <c r="BD30" s="183" t="s">
        <v>162</v>
      </c>
      <c r="BE30" s="183">
        <v>3</v>
      </c>
      <c r="BF30" s="183">
        <v>45</v>
      </c>
    </row>
    <row r="31" spans="6:58" ht="16.5">
      <c r="F31" s="183" t="s">
        <v>163</v>
      </c>
      <c r="G31" s="183">
        <v>2.394684761506801</v>
      </c>
      <c r="H31" s="183">
        <v>2.6897116958691019</v>
      </c>
      <c r="I31" s="183">
        <v>0.12320073986551017</v>
      </c>
      <c r="J31" s="183">
        <v>28</v>
      </c>
      <c r="L31" s="195" t="s">
        <v>156</v>
      </c>
      <c r="M31" s="186">
        <v>54</v>
      </c>
      <c r="N31" s="187">
        <v>123</v>
      </c>
      <c r="O31" s="188">
        <v>0.12195121951219512</v>
      </c>
      <c r="P31" s="188">
        <v>0.13821138211382114</v>
      </c>
      <c r="Q31" s="188">
        <v>0.1951219512195122</v>
      </c>
      <c r="R31" s="188">
        <v>0.29268292682926828</v>
      </c>
      <c r="S31" s="188">
        <v>0.18699186991869918</v>
      </c>
      <c r="T31" s="188">
        <v>6.5040650406504072E-2</v>
      </c>
      <c r="U31" s="189" t="s">
        <v>72</v>
      </c>
      <c r="W31" s="190" t="s">
        <v>157</v>
      </c>
      <c r="X31" s="190" t="s">
        <v>189</v>
      </c>
      <c r="Y31" s="191" t="s">
        <v>189</v>
      </c>
      <c r="Z31" s="192">
        <v>9</v>
      </c>
      <c r="AA31" s="189">
        <v>12</v>
      </c>
      <c r="AB31" s="193">
        <v>0.55555555555555558</v>
      </c>
      <c r="AC31" s="190">
        <v>0</v>
      </c>
      <c r="AD31" s="190">
        <v>0</v>
      </c>
      <c r="AE31" s="190">
        <v>8</v>
      </c>
      <c r="AF31" s="190">
        <v>2</v>
      </c>
      <c r="AG31" s="190">
        <v>2</v>
      </c>
      <c r="AH31" s="190">
        <v>0</v>
      </c>
      <c r="AI31" s="190">
        <v>0</v>
      </c>
      <c r="AJ31" s="194">
        <v>0.90394034670962375</v>
      </c>
      <c r="AK31" s="189" t="s">
        <v>71</v>
      </c>
      <c r="AL31" s="189">
        <v>61</v>
      </c>
      <c r="AM31" s="189" t="s">
        <v>964</v>
      </c>
      <c r="AN31" s="195" t="s">
        <v>385</v>
      </c>
      <c r="AO31" s="196">
        <v>28</v>
      </c>
      <c r="AP31" s="196">
        <v>2</v>
      </c>
      <c r="AQ31" s="196" t="s">
        <v>1031</v>
      </c>
      <c r="AS31" s="184" t="s">
        <v>149</v>
      </c>
      <c r="AT31" s="185" t="s">
        <v>185</v>
      </c>
      <c r="AU31" s="184">
        <v>1</v>
      </c>
      <c r="AV31" s="197">
        <v>3.9037833394534482E-2</v>
      </c>
      <c r="AW31" s="197">
        <v>0.39893583163741075</v>
      </c>
      <c r="AX31" s="197">
        <v>0.17872837453979687</v>
      </c>
      <c r="AY31" s="198">
        <v>6.8469999999999995</v>
      </c>
      <c r="AZ31" s="198">
        <v>0.16667638945605159</v>
      </c>
      <c r="BA31" s="198">
        <v>7.6927564364331511</v>
      </c>
      <c r="BB31" s="198">
        <v>2.4416413670733594</v>
      </c>
      <c r="BD31" s="183" t="s">
        <v>164</v>
      </c>
      <c r="BE31" s="183">
        <v>5</v>
      </c>
      <c r="BF31" s="183">
        <v>42</v>
      </c>
    </row>
    <row r="32" spans="6:58" ht="16.5">
      <c r="F32" s="183" t="s">
        <v>161</v>
      </c>
      <c r="G32" s="183">
        <v>2.0554093654867969</v>
      </c>
      <c r="H32" s="183">
        <v>2.2813097021781128</v>
      </c>
      <c r="I32" s="183">
        <v>0.10990527750067658</v>
      </c>
      <c r="J32" s="183">
        <v>29</v>
      </c>
      <c r="L32" s="195" t="s">
        <v>138</v>
      </c>
      <c r="M32" s="186">
        <v>55</v>
      </c>
      <c r="N32" s="187">
        <v>128</v>
      </c>
      <c r="O32" s="188">
        <v>0.109375</v>
      </c>
      <c r="P32" s="188">
        <v>0.1796875</v>
      </c>
      <c r="Q32" s="188">
        <v>0.28125</v>
      </c>
      <c r="R32" s="188">
        <v>0.2109375</v>
      </c>
      <c r="S32" s="188">
        <v>0.1640625</v>
      </c>
      <c r="T32" s="188">
        <v>5.46875E-2</v>
      </c>
      <c r="U32" s="189" t="s">
        <v>71</v>
      </c>
      <c r="W32" s="190" t="s">
        <v>157</v>
      </c>
      <c r="X32" s="190" t="s">
        <v>190</v>
      </c>
      <c r="Y32" s="191" t="s">
        <v>190</v>
      </c>
      <c r="Z32" s="192">
        <v>3</v>
      </c>
      <c r="AA32" s="189">
        <v>0</v>
      </c>
      <c r="AB32" s="193">
        <v>0</v>
      </c>
      <c r="AC32" s="190">
        <v>0</v>
      </c>
      <c r="AD32" s="190">
        <v>0</v>
      </c>
      <c r="AE32" s="190">
        <v>0</v>
      </c>
      <c r="AF32" s="190">
        <v>0</v>
      </c>
      <c r="AG32" s="190">
        <v>0</v>
      </c>
      <c r="AH32" s="190">
        <v>0</v>
      </c>
      <c r="AI32" s="190">
        <v>0</v>
      </c>
      <c r="AJ32" s="194">
        <v>0.91287605639368541</v>
      </c>
      <c r="AK32" s="189" t="s">
        <v>71</v>
      </c>
      <c r="AL32" s="189">
        <v>48</v>
      </c>
      <c r="AM32" s="189" t="s">
        <v>476</v>
      </c>
      <c r="AN32" s="195" t="s">
        <v>387</v>
      </c>
      <c r="AO32" s="196">
        <v>29</v>
      </c>
      <c r="AP32" s="196">
        <v>3</v>
      </c>
      <c r="AQ32" s="196" t="s">
        <v>1032</v>
      </c>
      <c r="AS32" s="184" t="s">
        <v>149</v>
      </c>
      <c r="AT32" s="185" t="s">
        <v>186</v>
      </c>
      <c r="AU32" s="184">
        <v>1</v>
      </c>
      <c r="AV32" s="197">
        <v>3.7634731370841133E-2</v>
      </c>
      <c r="AW32" s="197">
        <v>0.4528760526160388</v>
      </c>
      <c r="AX32" s="197">
        <v>0.3002506840519199</v>
      </c>
      <c r="AY32" s="198">
        <v>10.613</v>
      </c>
      <c r="AZ32" s="198">
        <v>0.41467509234619926</v>
      </c>
      <c r="BA32" s="198">
        <v>16.275997374588322</v>
      </c>
      <c r="BB32" s="198">
        <v>2.3302348629105754</v>
      </c>
      <c r="BD32" s="183" t="s">
        <v>136</v>
      </c>
      <c r="BE32" s="183">
        <v>6</v>
      </c>
      <c r="BF32" s="183">
        <v>73</v>
      </c>
    </row>
    <row r="33" spans="6:58" ht="16.5">
      <c r="F33" s="183" t="s">
        <v>160</v>
      </c>
      <c r="G33" s="183">
        <v>2.0181502502527811</v>
      </c>
      <c r="H33" s="183">
        <v>2.2330119492493314</v>
      </c>
      <c r="I33" s="183">
        <v>0.1064646693028124</v>
      </c>
      <c r="J33" s="183">
        <v>30</v>
      </c>
      <c r="L33" s="195" t="s">
        <v>144</v>
      </c>
      <c r="M33" s="186">
        <v>34</v>
      </c>
      <c r="N33" s="187">
        <v>87</v>
      </c>
      <c r="O33" s="188">
        <v>0.26436781609195403</v>
      </c>
      <c r="P33" s="188">
        <v>0.19540229885057472</v>
      </c>
      <c r="Q33" s="188">
        <v>0.25287356321839083</v>
      </c>
      <c r="R33" s="188">
        <v>0.19540229885057472</v>
      </c>
      <c r="S33" s="188">
        <v>5.7471264367816091E-2</v>
      </c>
      <c r="T33" s="188">
        <v>3.4482758620689655E-2</v>
      </c>
      <c r="U33" s="189" t="s">
        <v>71</v>
      </c>
      <c r="W33" s="190" t="s">
        <v>157</v>
      </c>
      <c r="X33" s="190" t="s">
        <v>191</v>
      </c>
      <c r="Y33" s="191" t="s">
        <v>191</v>
      </c>
      <c r="Z33" s="192">
        <v>6</v>
      </c>
      <c r="AA33" s="189">
        <v>12</v>
      </c>
      <c r="AB33" s="193">
        <v>0.83333333333333337</v>
      </c>
      <c r="AC33" s="190">
        <v>2</v>
      </c>
      <c r="AD33" s="190">
        <v>1</v>
      </c>
      <c r="AE33" s="190">
        <v>2</v>
      </c>
      <c r="AF33" s="190">
        <v>4</v>
      </c>
      <c r="AG33" s="190">
        <v>2</v>
      </c>
      <c r="AH33" s="190">
        <v>1</v>
      </c>
      <c r="AI33" s="190">
        <v>0</v>
      </c>
      <c r="AJ33" s="194">
        <v>0.91371731649733645</v>
      </c>
      <c r="AK33" s="189" t="s">
        <v>71</v>
      </c>
      <c r="AL33" s="189">
        <v>45</v>
      </c>
      <c r="AM33" s="189" t="s">
        <v>517</v>
      </c>
      <c r="AN33" s="195" t="s">
        <v>389</v>
      </c>
      <c r="AO33" s="196">
        <v>30</v>
      </c>
      <c r="AP33" s="196">
        <v>4</v>
      </c>
      <c r="AQ33" s="196" t="s">
        <v>1033</v>
      </c>
      <c r="AS33" s="184" t="s">
        <v>149</v>
      </c>
      <c r="AT33" s="185" t="s">
        <v>187</v>
      </c>
      <c r="AU33" s="184">
        <v>1</v>
      </c>
      <c r="AV33" s="197">
        <v>3.9112213118838335E-2</v>
      </c>
      <c r="AW33" s="197">
        <v>0.44766005905216333</v>
      </c>
      <c r="AX33" s="197">
        <v>0.27506542989282201</v>
      </c>
      <c r="AY33" s="198">
        <v>10.846499999999999</v>
      </c>
      <c r="AZ33" s="198">
        <v>0.6913673282763928</v>
      </c>
      <c r="BA33" s="198">
        <v>16.950845387919415</v>
      </c>
      <c r="BB33" s="198">
        <v>2.3222623956723916</v>
      </c>
      <c r="BD33" s="183" t="s">
        <v>156</v>
      </c>
      <c r="BE33" s="183">
        <v>3</v>
      </c>
      <c r="BF33" s="183">
        <v>54</v>
      </c>
    </row>
    <row r="34" spans="6:58" ht="16.5">
      <c r="F34" s="183" t="s">
        <v>162</v>
      </c>
      <c r="G34" s="183">
        <v>2.3439006339503594</v>
      </c>
      <c r="H34" s="183">
        <v>2.5390124459280816</v>
      </c>
      <c r="I34" s="183">
        <v>8.3242356417168262E-2</v>
      </c>
      <c r="J34" s="183">
        <v>31</v>
      </c>
      <c r="L34" s="195" t="s">
        <v>154</v>
      </c>
      <c r="M34" s="186">
        <v>52</v>
      </c>
      <c r="N34" s="187">
        <v>117</v>
      </c>
      <c r="O34" s="188">
        <v>0.21739130434782608</v>
      </c>
      <c r="P34" s="188">
        <v>0.17391304347826086</v>
      </c>
      <c r="Q34" s="188">
        <v>0.23478260869565218</v>
      </c>
      <c r="R34" s="188">
        <v>0.14782608695652175</v>
      </c>
      <c r="S34" s="188">
        <v>0.11304347826086956</v>
      </c>
      <c r="T34" s="188">
        <v>0.11304347826086956</v>
      </c>
      <c r="U34" s="189" t="s">
        <v>71</v>
      </c>
      <c r="W34" s="190" t="s">
        <v>157</v>
      </c>
      <c r="X34" s="190" t="s">
        <v>327</v>
      </c>
      <c r="Y34" s="191" t="s">
        <v>327</v>
      </c>
      <c r="Z34" s="192">
        <v>1</v>
      </c>
      <c r="AA34" s="189">
        <v>3</v>
      </c>
      <c r="AB34" s="193">
        <v>1.25</v>
      </c>
      <c r="AC34" s="190">
        <v>0</v>
      </c>
      <c r="AD34" s="190">
        <v>1</v>
      </c>
      <c r="AE34" s="190">
        <v>1</v>
      </c>
      <c r="AF34" s="190">
        <v>0</v>
      </c>
      <c r="AG34" s="190">
        <v>1</v>
      </c>
      <c r="AH34" s="190">
        <v>0</v>
      </c>
      <c r="AI34" s="190">
        <v>0</v>
      </c>
      <c r="AJ34" s="194">
        <v>0.91111111111111098</v>
      </c>
      <c r="AK34" s="189" t="s">
        <v>71</v>
      </c>
      <c r="AL34" s="189">
        <v>50</v>
      </c>
      <c r="AM34" s="189" t="s">
        <v>384</v>
      </c>
      <c r="AN34" s="195" t="s">
        <v>391</v>
      </c>
      <c r="AO34" s="196">
        <v>31</v>
      </c>
      <c r="AP34" s="196">
        <v>5</v>
      </c>
      <c r="AQ34" s="196" t="s">
        <v>1034</v>
      </c>
      <c r="AS34" s="184" t="s">
        <v>149</v>
      </c>
      <c r="AT34" s="185" t="s">
        <v>99</v>
      </c>
      <c r="AU34" s="184">
        <v>1</v>
      </c>
      <c r="AV34" s="197">
        <v>3.2801039519766428E-2</v>
      </c>
      <c r="AW34" s="197">
        <v>0.44323850825713812</v>
      </c>
      <c r="AX34" s="197">
        <v>0.18593649080523086</v>
      </c>
      <c r="AY34" s="198">
        <v>11.812000000000001</v>
      </c>
      <c r="AZ34" s="198">
        <v>1.4179904239711483</v>
      </c>
      <c r="BA34" s="198">
        <v>17.874668020481376</v>
      </c>
      <c r="BB34" s="198">
        <v>1.9681299706023738</v>
      </c>
      <c r="BD34" s="183" t="s">
        <v>138</v>
      </c>
      <c r="BE34" s="183">
        <v>4</v>
      </c>
      <c r="BF34" s="183">
        <v>55</v>
      </c>
    </row>
    <row r="35" spans="6:58" ht="16.5">
      <c r="F35" s="183" t="s">
        <v>164</v>
      </c>
      <c r="G35" s="183">
        <v>2.8330940223239724</v>
      </c>
      <c r="H35" s="183">
        <v>3.0548186115814357</v>
      </c>
      <c r="I35" s="183">
        <v>7.826234763489559E-2</v>
      </c>
      <c r="J35" s="183">
        <v>32</v>
      </c>
      <c r="L35" s="195" t="s">
        <v>163</v>
      </c>
      <c r="M35" s="186">
        <v>74</v>
      </c>
      <c r="N35" s="187">
        <v>154</v>
      </c>
      <c r="O35" s="188">
        <v>0.29870129870129869</v>
      </c>
      <c r="P35" s="188">
        <v>0.20779220779220781</v>
      </c>
      <c r="Q35" s="188">
        <v>0.16233766233766234</v>
      </c>
      <c r="R35" s="188">
        <v>0.19480519480519481</v>
      </c>
      <c r="S35" s="188">
        <v>0.11688311688311688</v>
      </c>
      <c r="T35" s="188">
        <v>1.948051948051948E-2</v>
      </c>
      <c r="U35" s="189" t="s">
        <v>71</v>
      </c>
      <c r="W35" s="190" t="s">
        <v>157</v>
      </c>
      <c r="X35" s="190" t="s">
        <v>192</v>
      </c>
      <c r="Y35" s="191" t="s">
        <v>192</v>
      </c>
      <c r="Z35" s="192">
        <v>9</v>
      </c>
      <c r="AA35" s="189">
        <v>23</v>
      </c>
      <c r="AB35" s="193">
        <v>1.0648148148148149</v>
      </c>
      <c r="AC35" s="190">
        <v>3</v>
      </c>
      <c r="AD35" s="190">
        <v>5</v>
      </c>
      <c r="AE35" s="190">
        <v>6</v>
      </c>
      <c r="AF35" s="190">
        <v>3</v>
      </c>
      <c r="AG35" s="190">
        <v>5</v>
      </c>
      <c r="AH35" s="190">
        <v>1</v>
      </c>
      <c r="AI35" s="190">
        <v>0</v>
      </c>
      <c r="AJ35" s="194">
        <v>0.91990354385832229</v>
      </c>
      <c r="AK35" s="189" t="s">
        <v>71</v>
      </c>
      <c r="AL35" s="189">
        <v>38</v>
      </c>
      <c r="AM35" s="189" t="s">
        <v>394</v>
      </c>
      <c r="AN35" s="195" t="s">
        <v>393</v>
      </c>
      <c r="AO35" s="196">
        <v>32</v>
      </c>
      <c r="AP35" s="196">
        <v>6</v>
      </c>
      <c r="AQ35" s="196" t="s">
        <v>1035</v>
      </c>
      <c r="AS35" s="184" t="s">
        <v>149</v>
      </c>
      <c r="AT35" s="185" t="s">
        <v>100</v>
      </c>
      <c r="AU35" s="184">
        <v>1</v>
      </c>
      <c r="AV35" s="197">
        <v>3.0531872573032557E-2</v>
      </c>
      <c r="AW35" s="197">
        <v>0.45371122824252375</v>
      </c>
      <c r="AX35" s="197">
        <v>0.265135899550694</v>
      </c>
      <c r="AY35" s="198">
        <v>10.283477272727271</v>
      </c>
      <c r="AZ35" s="198">
        <v>0.71114489927761848</v>
      </c>
      <c r="BA35" s="198">
        <v>14.621933092654249</v>
      </c>
      <c r="BB35" s="198">
        <v>2.3357119739712338</v>
      </c>
      <c r="BD35" s="183" t="s">
        <v>144</v>
      </c>
      <c r="BE35" s="183">
        <v>4</v>
      </c>
      <c r="BF35" s="183">
        <v>34</v>
      </c>
    </row>
    <row r="36" spans="6:58" ht="16.5">
      <c r="L36" s="192" t="s">
        <v>100</v>
      </c>
      <c r="M36" s="186">
        <v>1804</v>
      </c>
      <c r="N36" s="187">
        <v>4129</v>
      </c>
      <c r="O36" s="188">
        <v>0.17411364740165128</v>
      </c>
      <c r="P36" s="188">
        <v>0.17217095677513355</v>
      </c>
      <c r="Q36" s="188">
        <v>0.23627974745021854</v>
      </c>
      <c r="R36" s="188">
        <v>0.22268091306459448</v>
      </c>
      <c r="S36" s="188">
        <v>0.12991743564837299</v>
      </c>
      <c r="T36" s="188">
        <v>6.4837299660029143E-2</v>
      </c>
      <c r="U36" s="189" t="s">
        <v>71</v>
      </c>
      <c r="W36" s="190" t="s">
        <v>157</v>
      </c>
      <c r="X36" s="190" t="s">
        <v>193</v>
      </c>
      <c r="Y36" s="191" t="s">
        <v>193</v>
      </c>
      <c r="Z36" s="192">
        <v>14</v>
      </c>
      <c r="AA36" s="189">
        <v>35</v>
      </c>
      <c r="AB36" s="193">
        <v>1.0416666666666665</v>
      </c>
      <c r="AC36" s="190">
        <v>2</v>
      </c>
      <c r="AD36" s="190">
        <v>2</v>
      </c>
      <c r="AE36" s="190">
        <v>5</v>
      </c>
      <c r="AF36" s="190">
        <v>10</v>
      </c>
      <c r="AG36" s="190">
        <v>4</v>
      </c>
      <c r="AH36" s="190">
        <v>12</v>
      </c>
      <c r="AI36" s="190">
        <v>0</v>
      </c>
      <c r="AJ36" s="194">
        <v>0.84994931839941157</v>
      </c>
      <c r="AK36" s="189" t="s">
        <v>70</v>
      </c>
      <c r="AL36" s="189">
        <v>1</v>
      </c>
      <c r="AM36" s="189" t="s">
        <v>630</v>
      </c>
      <c r="AN36" s="195" t="s">
        <v>395</v>
      </c>
      <c r="AO36" s="196">
        <v>33</v>
      </c>
      <c r="AP36" s="196">
        <v>7</v>
      </c>
      <c r="AQ36" s="196" t="s">
        <v>1036</v>
      </c>
      <c r="AS36" s="184" t="s">
        <v>157</v>
      </c>
      <c r="AT36" s="185" t="s">
        <v>188</v>
      </c>
      <c r="AU36" s="184">
        <v>1</v>
      </c>
      <c r="AV36" s="197">
        <v>6.2818655373463567E-2</v>
      </c>
      <c r="AW36" s="197">
        <v>0.37418877616721874</v>
      </c>
      <c r="AX36" s="197">
        <v>0.15418671345880705</v>
      </c>
      <c r="AY36" s="198">
        <v>56.615000000000002</v>
      </c>
      <c r="AZ36" s="198">
        <v>6.5302608053141817</v>
      </c>
      <c r="BA36" s="198">
        <v>33.981542338764534</v>
      </c>
      <c r="BB36" s="198">
        <v>2.2283769799992452</v>
      </c>
      <c r="BD36" s="183" t="s">
        <v>154</v>
      </c>
      <c r="BE36" s="183">
        <v>10</v>
      </c>
      <c r="BF36" s="183">
        <v>52</v>
      </c>
    </row>
    <row r="37" spans="6:58" ht="16.5">
      <c r="W37" s="190" t="s">
        <v>135</v>
      </c>
      <c r="X37" s="190" t="s">
        <v>194</v>
      </c>
      <c r="Y37" s="191" t="s">
        <v>194</v>
      </c>
      <c r="Z37" s="192">
        <v>14</v>
      </c>
      <c r="AA37" s="189">
        <v>33</v>
      </c>
      <c r="AB37" s="193">
        <v>0.9821428571428571</v>
      </c>
      <c r="AC37" s="190">
        <v>11</v>
      </c>
      <c r="AD37" s="190">
        <v>10</v>
      </c>
      <c r="AE37" s="190">
        <v>5</v>
      </c>
      <c r="AF37" s="190">
        <v>4</v>
      </c>
      <c r="AG37" s="190">
        <v>1</v>
      </c>
      <c r="AH37" s="190">
        <v>2</v>
      </c>
      <c r="AI37" s="190">
        <v>0</v>
      </c>
      <c r="AJ37" s="194">
        <v>0.95550054533223949</v>
      </c>
      <c r="AK37" s="189" t="s">
        <v>69</v>
      </c>
      <c r="AL37" s="189">
        <v>33</v>
      </c>
      <c r="AM37" s="189" t="s">
        <v>374</v>
      </c>
      <c r="AN37" s="195" t="s">
        <v>397</v>
      </c>
      <c r="AO37" s="196">
        <v>34</v>
      </c>
      <c r="AP37" s="196">
        <v>1</v>
      </c>
      <c r="AQ37" s="196" t="s">
        <v>1037</v>
      </c>
      <c r="AS37" s="184" t="s">
        <v>157</v>
      </c>
      <c r="AT37" s="185" t="s">
        <v>189</v>
      </c>
      <c r="AU37" s="184">
        <v>1</v>
      </c>
      <c r="AV37" s="197">
        <v>2.5731608100916972E-2</v>
      </c>
      <c r="AW37" s="197">
        <v>0.41197637167309259</v>
      </c>
      <c r="AX37" s="197">
        <v>0.17708574651989567</v>
      </c>
      <c r="AY37" s="198">
        <v>12.716666666666665</v>
      </c>
      <c r="AZ37" s="198">
        <v>1.2958437108817178</v>
      </c>
      <c r="BA37" s="198">
        <v>21.433641797001787</v>
      </c>
      <c r="BB37" s="198">
        <v>1.8677791750782857</v>
      </c>
      <c r="BD37" s="183" t="s">
        <v>163</v>
      </c>
      <c r="BE37" s="183">
        <v>11</v>
      </c>
      <c r="BF37" s="183">
        <v>74</v>
      </c>
    </row>
    <row r="38" spans="6:58" ht="16.5">
      <c r="W38" s="190" t="s">
        <v>135</v>
      </c>
      <c r="X38" s="190" t="s">
        <v>195</v>
      </c>
      <c r="Y38" s="191" t="s">
        <v>195</v>
      </c>
      <c r="Z38" s="192">
        <v>11</v>
      </c>
      <c r="AA38" s="189">
        <v>25</v>
      </c>
      <c r="AB38" s="193">
        <v>0.94696969696969702</v>
      </c>
      <c r="AC38" s="190">
        <v>3</v>
      </c>
      <c r="AD38" s="190">
        <v>2</v>
      </c>
      <c r="AE38" s="190">
        <v>9</v>
      </c>
      <c r="AF38" s="190">
        <v>6</v>
      </c>
      <c r="AG38" s="190">
        <v>2</v>
      </c>
      <c r="AH38" s="190">
        <v>3</v>
      </c>
      <c r="AI38" s="190">
        <v>0</v>
      </c>
      <c r="AJ38" s="194">
        <v>0.90078082460818232</v>
      </c>
      <c r="AK38" s="189" t="s">
        <v>71</v>
      </c>
      <c r="AL38" s="189">
        <v>68</v>
      </c>
      <c r="AM38" s="189" t="s">
        <v>965</v>
      </c>
      <c r="AN38" s="195" t="s">
        <v>399</v>
      </c>
      <c r="AO38" s="196">
        <v>35</v>
      </c>
      <c r="AP38" s="196">
        <v>2</v>
      </c>
      <c r="AQ38" s="196" t="s">
        <v>1038</v>
      </c>
      <c r="AS38" s="184" t="s">
        <v>157</v>
      </c>
      <c r="AT38" s="185" t="s">
        <v>190</v>
      </c>
      <c r="AU38" s="184">
        <v>1</v>
      </c>
      <c r="AV38" s="197">
        <v>4.4927189708626199E-2</v>
      </c>
      <c r="AW38" s="197">
        <v>0.42429680767383665</v>
      </c>
      <c r="AX38" s="197">
        <v>0.21723424680581532</v>
      </c>
      <c r="AY38" s="198">
        <v>9.4973333333333319</v>
      </c>
      <c r="AZ38" s="198">
        <v>0.40824203556901517</v>
      </c>
      <c r="BA38" s="198">
        <v>10.045228269152735</v>
      </c>
      <c r="BB38" s="198">
        <v>1.8678447566515386</v>
      </c>
    </row>
    <row r="39" spans="6:58" ht="16.5">
      <c r="W39" s="190" t="s">
        <v>135</v>
      </c>
      <c r="X39" s="190" t="s">
        <v>196</v>
      </c>
      <c r="Y39" s="191" t="s">
        <v>196</v>
      </c>
      <c r="Z39" s="192">
        <v>8</v>
      </c>
      <c r="AA39" s="189">
        <v>19</v>
      </c>
      <c r="AB39" s="193">
        <v>0.98958333333333337</v>
      </c>
      <c r="AC39" s="190">
        <v>8</v>
      </c>
      <c r="AD39" s="190">
        <v>5</v>
      </c>
      <c r="AE39" s="190">
        <v>3</v>
      </c>
      <c r="AF39" s="190">
        <v>2</v>
      </c>
      <c r="AG39" s="190">
        <v>1</v>
      </c>
      <c r="AH39" s="190">
        <v>0</v>
      </c>
      <c r="AI39" s="190">
        <v>0</v>
      </c>
      <c r="AJ39" s="194">
        <v>0.99954908053292302</v>
      </c>
      <c r="AK39" s="189" t="s">
        <v>69</v>
      </c>
      <c r="AL39" s="189">
        <v>1</v>
      </c>
      <c r="AM39" s="189" t="s">
        <v>548</v>
      </c>
      <c r="AN39" s="195" t="s">
        <v>401</v>
      </c>
      <c r="AO39" s="196">
        <v>36</v>
      </c>
      <c r="AP39" s="196">
        <v>3</v>
      </c>
      <c r="AQ39" s="196" t="s">
        <v>1039</v>
      </c>
      <c r="AS39" s="184" t="s">
        <v>157</v>
      </c>
      <c r="AT39" s="185" t="s">
        <v>191</v>
      </c>
      <c r="AU39" s="184">
        <v>1</v>
      </c>
      <c r="AV39" s="197">
        <v>1.3653998035352286E-2</v>
      </c>
      <c r="AW39" s="197">
        <v>0.52915525892262827</v>
      </c>
      <c r="AX39" s="197">
        <v>0.21699115320287415</v>
      </c>
      <c r="AY39" s="198">
        <v>9.4396000000000004</v>
      </c>
      <c r="AZ39" s="198">
        <v>2.197035426179101</v>
      </c>
      <c r="BA39" s="198">
        <v>15.162256830050831</v>
      </c>
      <c r="BB39" s="198">
        <v>1.9401240735758545</v>
      </c>
    </row>
    <row r="40" spans="6:58" ht="16.5">
      <c r="W40" s="190" t="s">
        <v>135</v>
      </c>
      <c r="X40" s="190" t="s">
        <v>197</v>
      </c>
      <c r="Y40" s="191" t="s">
        <v>197</v>
      </c>
      <c r="Z40" s="192">
        <v>7</v>
      </c>
      <c r="AA40" s="189">
        <v>16</v>
      </c>
      <c r="AB40" s="193">
        <v>0.95238095238095233</v>
      </c>
      <c r="AC40" s="190">
        <v>5</v>
      </c>
      <c r="AD40" s="190">
        <v>2</v>
      </c>
      <c r="AE40" s="190">
        <v>5</v>
      </c>
      <c r="AF40" s="190">
        <v>0</v>
      </c>
      <c r="AG40" s="190">
        <v>2</v>
      </c>
      <c r="AH40" s="190">
        <v>2</v>
      </c>
      <c r="AI40" s="190">
        <v>0</v>
      </c>
      <c r="AJ40" s="194">
        <v>0.93485719968141168</v>
      </c>
      <c r="AK40" s="189" t="s">
        <v>71</v>
      </c>
      <c r="AL40" s="189">
        <v>20</v>
      </c>
      <c r="AM40" s="189" t="s">
        <v>448</v>
      </c>
      <c r="AN40" s="195" t="s">
        <v>402</v>
      </c>
      <c r="AO40" s="196">
        <v>37</v>
      </c>
      <c r="AP40" s="196">
        <v>4</v>
      </c>
      <c r="AQ40" s="196" t="s">
        <v>1040</v>
      </c>
      <c r="AS40" s="184" t="s">
        <v>157</v>
      </c>
      <c r="AT40" s="185" t="s">
        <v>192</v>
      </c>
      <c r="AU40" s="184">
        <v>1</v>
      </c>
      <c r="AV40" s="197">
        <v>3.2349945290273227E-2</v>
      </c>
      <c r="AW40" s="197">
        <v>0.40421094588775319</v>
      </c>
      <c r="AX40" s="197">
        <v>0.19144402221821671</v>
      </c>
      <c r="AY40" s="198">
        <v>6.0106666666666664</v>
      </c>
      <c r="AZ40" s="198">
        <v>0.36511892349310249</v>
      </c>
      <c r="BA40" s="198">
        <v>4.977787990289297</v>
      </c>
      <c r="BB40" s="198">
        <v>2.2548169211825431</v>
      </c>
    </row>
    <row r="41" spans="6:58" ht="16.5">
      <c r="W41" s="190" t="s">
        <v>135</v>
      </c>
      <c r="X41" s="190" t="s">
        <v>198</v>
      </c>
      <c r="Y41" s="191" t="s">
        <v>198</v>
      </c>
      <c r="Z41" s="192">
        <v>9</v>
      </c>
      <c r="AA41" s="189">
        <v>20</v>
      </c>
      <c r="AB41" s="193">
        <v>0.92592592592592604</v>
      </c>
      <c r="AC41" s="190">
        <v>3</v>
      </c>
      <c r="AD41" s="190">
        <v>2</v>
      </c>
      <c r="AE41" s="190">
        <v>2</v>
      </c>
      <c r="AF41" s="190">
        <v>8</v>
      </c>
      <c r="AG41" s="190">
        <v>5</v>
      </c>
      <c r="AH41" s="190">
        <v>0</v>
      </c>
      <c r="AI41" s="190">
        <v>0</v>
      </c>
      <c r="AJ41" s="194">
        <v>0.88512997828456297</v>
      </c>
      <c r="AK41" s="189" t="s">
        <v>72</v>
      </c>
      <c r="AL41" s="189">
        <v>17</v>
      </c>
      <c r="AM41" s="189" t="s">
        <v>509</v>
      </c>
      <c r="AN41" s="195" t="s">
        <v>403</v>
      </c>
      <c r="AO41" s="196">
        <v>38</v>
      </c>
      <c r="AP41" s="196">
        <v>5</v>
      </c>
      <c r="AQ41" s="196" t="s">
        <v>1041</v>
      </c>
      <c r="AS41" s="184" t="s">
        <v>157</v>
      </c>
      <c r="AT41" s="185" t="s">
        <v>193</v>
      </c>
      <c r="AU41" s="184">
        <v>1</v>
      </c>
      <c r="AV41" s="197">
        <v>4.3425443031112655E-2</v>
      </c>
      <c r="AW41" s="197">
        <v>0.37036734043785707</v>
      </c>
      <c r="AX41" s="197">
        <v>0.18705326957032975</v>
      </c>
      <c r="AY41" s="198">
        <v>13.534916666666666</v>
      </c>
      <c r="AZ41" s="198">
        <v>2.2604115091804022</v>
      </c>
      <c r="BA41" s="198">
        <v>59.418037236188951</v>
      </c>
      <c r="BB41" s="198">
        <v>2.0391642130046099</v>
      </c>
    </row>
    <row r="42" spans="6:58" ht="16.5">
      <c r="W42" s="190" t="s">
        <v>135</v>
      </c>
      <c r="X42" s="190" t="s">
        <v>199</v>
      </c>
      <c r="Y42" s="191" t="s">
        <v>199</v>
      </c>
      <c r="Z42" s="192">
        <v>6</v>
      </c>
      <c r="AA42" s="189">
        <v>16</v>
      </c>
      <c r="AB42" s="193">
        <v>1.1111111111111112</v>
      </c>
      <c r="AC42" s="190">
        <v>1</v>
      </c>
      <c r="AD42" s="190">
        <v>2</v>
      </c>
      <c r="AE42" s="190">
        <v>1</v>
      </c>
      <c r="AF42" s="190">
        <v>3</v>
      </c>
      <c r="AG42" s="190">
        <v>9</v>
      </c>
      <c r="AH42" s="190">
        <v>0</v>
      </c>
      <c r="AI42" s="190">
        <v>0</v>
      </c>
      <c r="AJ42" s="194">
        <v>0.86492003381520677</v>
      </c>
      <c r="AK42" s="189" t="s">
        <v>72</v>
      </c>
      <c r="AL42" s="189">
        <v>31</v>
      </c>
      <c r="AM42" s="189" t="s">
        <v>966</v>
      </c>
      <c r="AN42" s="195" t="s">
        <v>405</v>
      </c>
      <c r="AO42" s="196">
        <v>39</v>
      </c>
      <c r="AP42" s="196">
        <v>6</v>
      </c>
      <c r="AQ42" s="196" t="s">
        <v>1042</v>
      </c>
      <c r="AS42" s="184" t="s">
        <v>157</v>
      </c>
      <c r="AT42" s="185" t="s">
        <v>99</v>
      </c>
      <c r="AU42" s="184">
        <v>1</v>
      </c>
      <c r="AV42" s="197">
        <v>3.2993634295462891E-2</v>
      </c>
      <c r="AW42" s="197">
        <v>0.42379364858642377</v>
      </c>
      <c r="AX42" s="197">
        <v>0.20462250421931605</v>
      </c>
      <c r="AY42" s="198">
        <v>10.101000000000001</v>
      </c>
      <c r="AZ42" s="198">
        <v>0.81849001687726419</v>
      </c>
      <c r="BA42" s="198">
        <v>15.674083823199609</v>
      </c>
      <c r="BB42" s="198">
        <v>1.8468759495048592</v>
      </c>
    </row>
    <row r="43" spans="6:58" ht="16.5">
      <c r="W43" s="190" t="s">
        <v>142</v>
      </c>
      <c r="X43" s="190" t="s">
        <v>200</v>
      </c>
      <c r="Y43" s="191" t="s">
        <v>200</v>
      </c>
      <c r="Z43" s="192">
        <v>16</v>
      </c>
      <c r="AA43" s="189">
        <v>37</v>
      </c>
      <c r="AB43" s="193">
        <v>0.96354166666666674</v>
      </c>
      <c r="AC43" s="190">
        <v>11</v>
      </c>
      <c r="AD43" s="190">
        <v>8</v>
      </c>
      <c r="AE43" s="190">
        <v>8</v>
      </c>
      <c r="AF43" s="190">
        <v>3</v>
      </c>
      <c r="AG43" s="190">
        <v>3</v>
      </c>
      <c r="AH43" s="190">
        <v>4</v>
      </c>
      <c r="AI43" s="190">
        <v>0</v>
      </c>
      <c r="AJ43" s="194">
        <v>0.93595188691855435</v>
      </c>
      <c r="AK43" s="189" t="s">
        <v>71</v>
      </c>
      <c r="AL43" s="189">
        <v>18</v>
      </c>
      <c r="AM43" s="189" t="s">
        <v>634</v>
      </c>
      <c r="AN43" s="195" t="s">
        <v>406</v>
      </c>
      <c r="AO43" s="196">
        <v>40</v>
      </c>
      <c r="AP43" s="196">
        <v>1</v>
      </c>
      <c r="AQ43" s="196" t="s">
        <v>1043</v>
      </c>
      <c r="AS43" s="184" t="s">
        <v>157</v>
      </c>
      <c r="AT43" s="185" t="s">
        <v>100</v>
      </c>
      <c r="AU43" s="184">
        <v>1</v>
      </c>
      <c r="AV43" s="197">
        <v>3.2630638292533785E-2</v>
      </c>
      <c r="AW43" s="197">
        <v>0.41957359755913043</v>
      </c>
      <c r="AX43" s="197">
        <v>0.19122621864287304</v>
      </c>
      <c r="AY43" s="198">
        <v>12.861970588235296</v>
      </c>
      <c r="AZ43" s="198">
        <v>1.772713993303439</v>
      </c>
      <c r="BA43" s="198">
        <v>35.160979632005045</v>
      </c>
      <c r="BB43" s="198">
        <v>1.9840105286931891</v>
      </c>
    </row>
    <row r="44" spans="6:58" ht="16.5">
      <c r="W44" s="190" t="s">
        <v>142</v>
      </c>
      <c r="X44" s="190" t="s">
        <v>201</v>
      </c>
      <c r="Y44" s="191" t="s">
        <v>201</v>
      </c>
      <c r="Z44" s="192">
        <v>31</v>
      </c>
      <c r="AA44" s="189">
        <v>74</v>
      </c>
      <c r="AB44" s="193">
        <v>0.99462365591397861</v>
      </c>
      <c r="AC44" s="190">
        <v>19</v>
      </c>
      <c r="AD44" s="190">
        <v>16</v>
      </c>
      <c r="AE44" s="190">
        <v>13</v>
      </c>
      <c r="AF44" s="190">
        <v>17</v>
      </c>
      <c r="AG44" s="190">
        <v>8</v>
      </c>
      <c r="AH44" s="190">
        <v>1</v>
      </c>
      <c r="AI44" s="190">
        <v>0</v>
      </c>
      <c r="AJ44" s="194">
        <v>0.94281825541703546</v>
      </c>
      <c r="AK44" s="189" t="s">
        <v>71</v>
      </c>
      <c r="AL44" s="189">
        <v>10</v>
      </c>
      <c r="AM44" s="189" t="s">
        <v>411</v>
      </c>
      <c r="AN44" s="195" t="s">
        <v>408</v>
      </c>
      <c r="AO44" s="196">
        <v>41</v>
      </c>
      <c r="AP44" s="196">
        <v>2</v>
      </c>
      <c r="AQ44" s="196" t="s">
        <v>408</v>
      </c>
      <c r="AS44" s="184" t="s">
        <v>135</v>
      </c>
      <c r="AT44" s="185" t="s">
        <v>194</v>
      </c>
      <c r="AU44" s="184">
        <v>1</v>
      </c>
      <c r="AV44" s="197">
        <v>6.7733199946496278E-2</v>
      </c>
      <c r="AW44" s="197">
        <v>0.38617129133179268</v>
      </c>
      <c r="AX44" s="197">
        <v>0.18883784168951637</v>
      </c>
      <c r="AY44" s="198">
        <v>15.646666666666668</v>
      </c>
      <c r="AZ44" s="198">
        <v>4.8302487338562248</v>
      </c>
      <c r="BA44" s="198">
        <v>56.804841392957222</v>
      </c>
      <c r="BB44" s="198">
        <v>1.972870191175891</v>
      </c>
    </row>
    <row r="45" spans="6:58" ht="16.5">
      <c r="W45" s="190" t="s">
        <v>142</v>
      </c>
      <c r="X45" s="190" t="s">
        <v>202</v>
      </c>
      <c r="Y45" s="191" t="s">
        <v>202</v>
      </c>
      <c r="Z45" s="192">
        <v>10</v>
      </c>
      <c r="AA45" s="189">
        <v>26</v>
      </c>
      <c r="AB45" s="193">
        <v>1.0833333333333333</v>
      </c>
      <c r="AC45" s="190">
        <v>10</v>
      </c>
      <c r="AD45" s="190">
        <v>6</v>
      </c>
      <c r="AE45" s="190">
        <v>5</v>
      </c>
      <c r="AF45" s="190">
        <v>3</v>
      </c>
      <c r="AG45" s="190">
        <v>0</v>
      </c>
      <c r="AH45" s="190">
        <v>2</v>
      </c>
      <c r="AI45" s="190">
        <v>0</v>
      </c>
      <c r="AJ45" s="194">
        <v>0.97038786705557789</v>
      </c>
      <c r="AK45" s="189" t="s">
        <v>69</v>
      </c>
      <c r="AL45" s="189">
        <v>19</v>
      </c>
      <c r="AM45" s="189" t="s">
        <v>496</v>
      </c>
      <c r="AN45" s="195" t="s">
        <v>409</v>
      </c>
      <c r="AO45" s="196">
        <v>42</v>
      </c>
      <c r="AP45" s="196">
        <v>3</v>
      </c>
      <c r="AQ45" s="196" t="s">
        <v>1044</v>
      </c>
      <c r="AS45" s="184" t="s">
        <v>135</v>
      </c>
      <c r="AT45" s="185" t="s">
        <v>195</v>
      </c>
      <c r="AU45" s="184">
        <v>1</v>
      </c>
      <c r="AV45" s="197">
        <v>4.3131125170486319E-2</v>
      </c>
      <c r="AW45" s="197">
        <v>0.35880878829551521</v>
      </c>
      <c r="AX45" s="197">
        <v>0.23513040884448563</v>
      </c>
      <c r="AY45" s="198">
        <v>17.456900000000001</v>
      </c>
      <c r="AZ45" s="198">
        <v>6.6172498680281553</v>
      </c>
      <c r="BA45" s="198">
        <v>111.19965003791675</v>
      </c>
      <c r="BB45" s="198">
        <v>1.8662932908253584</v>
      </c>
    </row>
    <row r="46" spans="6:58" ht="16.5">
      <c r="W46" s="190" t="s">
        <v>142</v>
      </c>
      <c r="X46" s="190" t="s">
        <v>203</v>
      </c>
      <c r="Y46" s="191" t="s">
        <v>203</v>
      </c>
      <c r="Z46" s="192">
        <v>37</v>
      </c>
      <c r="AA46" s="189">
        <v>84</v>
      </c>
      <c r="AB46" s="193">
        <v>0.94594594594594594</v>
      </c>
      <c r="AC46" s="190">
        <v>23</v>
      </c>
      <c r="AD46" s="190">
        <v>22</v>
      </c>
      <c r="AE46" s="190">
        <v>17</v>
      </c>
      <c r="AF46" s="190">
        <v>13</v>
      </c>
      <c r="AG46" s="190">
        <v>6</v>
      </c>
      <c r="AH46" s="190">
        <v>3</v>
      </c>
      <c r="AI46" s="190">
        <v>0</v>
      </c>
      <c r="AJ46" s="194">
        <v>0.95328590089672371</v>
      </c>
      <c r="AK46" s="189" t="s">
        <v>69</v>
      </c>
      <c r="AL46" s="189">
        <v>35</v>
      </c>
      <c r="AM46" s="189" t="s">
        <v>513</v>
      </c>
      <c r="AN46" s="195" t="s">
        <v>410</v>
      </c>
      <c r="AO46" s="196">
        <v>43</v>
      </c>
      <c r="AP46" s="196">
        <v>4</v>
      </c>
      <c r="AQ46" s="196" t="s">
        <v>1045</v>
      </c>
      <c r="AS46" s="184" t="s">
        <v>135</v>
      </c>
      <c r="AT46" s="185" t="s">
        <v>196</v>
      </c>
      <c r="AU46" s="184">
        <v>1</v>
      </c>
      <c r="AV46" s="197">
        <v>5.2468238067196124E-2</v>
      </c>
      <c r="AW46" s="197">
        <v>0.38207449826726986</v>
      </c>
      <c r="AX46" s="197">
        <v>0.25002538203119384</v>
      </c>
      <c r="AY46" s="198">
        <v>18.727333333333334</v>
      </c>
      <c r="AZ46" s="198">
        <v>7.5018614406191908</v>
      </c>
      <c r="BA46" s="198">
        <v>85.2044262742467</v>
      </c>
      <c r="BB46" s="198">
        <v>1.682505826073567</v>
      </c>
    </row>
    <row r="47" spans="6:58" ht="16.5">
      <c r="W47" s="190" t="s">
        <v>142</v>
      </c>
      <c r="X47" s="190" t="s">
        <v>204</v>
      </c>
      <c r="Y47" s="191" t="s">
        <v>204</v>
      </c>
      <c r="Z47" s="192">
        <v>12</v>
      </c>
      <c r="AA47" s="189">
        <v>30</v>
      </c>
      <c r="AB47" s="193">
        <v>1.0416666666666667</v>
      </c>
      <c r="AC47" s="190">
        <v>5</v>
      </c>
      <c r="AD47" s="190">
        <v>6</v>
      </c>
      <c r="AE47" s="190">
        <v>8</v>
      </c>
      <c r="AF47" s="190">
        <v>4</v>
      </c>
      <c r="AG47" s="190">
        <v>3</v>
      </c>
      <c r="AH47" s="190">
        <v>4</v>
      </c>
      <c r="AI47" s="190">
        <v>0</v>
      </c>
      <c r="AJ47" s="194">
        <v>0.90687466169356568</v>
      </c>
      <c r="AK47" s="189" t="s">
        <v>71</v>
      </c>
      <c r="AL47" s="189">
        <v>57</v>
      </c>
      <c r="AM47" s="189" t="s">
        <v>572</v>
      </c>
      <c r="AN47" s="195" t="s">
        <v>412</v>
      </c>
      <c r="AO47" s="196">
        <v>44</v>
      </c>
      <c r="AP47" s="196">
        <v>5</v>
      </c>
      <c r="AQ47" s="196" t="s">
        <v>1046</v>
      </c>
      <c r="AS47" s="184" t="s">
        <v>135</v>
      </c>
      <c r="AT47" s="185" t="s">
        <v>197</v>
      </c>
      <c r="AU47" s="184">
        <v>1</v>
      </c>
      <c r="AV47" s="197">
        <v>7.1202348222222447E-2</v>
      </c>
      <c r="AW47" s="197">
        <v>0.37770500755628217</v>
      </c>
      <c r="AX47" s="197">
        <v>0.19094864232901809</v>
      </c>
      <c r="AY47" s="198">
        <v>19.113500000000002</v>
      </c>
      <c r="AZ47" s="198">
        <v>5.0514001403121336</v>
      </c>
      <c r="BA47" s="198">
        <v>80.838736602763944</v>
      </c>
      <c r="BB47" s="198">
        <v>1.8963699939031515</v>
      </c>
    </row>
    <row r="48" spans="6:58" ht="16.5">
      <c r="W48" s="190" t="s">
        <v>158</v>
      </c>
      <c r="X48" s="190" t="s">
        <v>205</v>
      </c>
      <c r="Y48" s="191" t="s">
        <v>205</v>
      </c>
      <c r="Z48" s="192">
        <v>5</v>
      </c>
      <c r="AA48" s="189">
        <v>5</v>
      </c>
      <c r="AB48" s="193">
        <v>0.41666666666666669</v>
      </c>
      <c r="AC48" s="190">
        <v>0</v>
      </c>
      <c r="AD48" s="190">
        <v>0</v>
      </c>
      <c r="AE48" s="190">
        <v>0</v>
      </c>
      <c r="AF48" s="190">
        <v>0</v>
      </c>
      <c r="AG48" s="190">
        <v>3</v>
      </c>
      <c r="AH48" s="190">
        <v>2</v>
      </c>
      <c r="AI48" s="190">
        <v>0</v>
      </c>
      <c r="AJ48" s="194">
        <v>0.81947057410282953</v>
      </c>
      <c r="AK48" s="189" t="s">
        <v>70</v>
      </c>
      <c r="AL48" s="189">
        <v>8</v>
      </c>
      <c r="AM48" s="189" t="s">
        <v>967</v>
      </c>
      <c r="AN48" s="195" t="s">
        <v>414</v>
      </c>
      <c r="AO48" s="196">
        <v>45</v>
      </c>
      <c r="AP48" s="196">
        <v>1</v>
      </c>
      <c r="AQ48" s="196" t="s">
        <v>1047</v>
      </c>
      <c r="AS48" s="184" t="s">
        <v>135</v>
      </c>
      <c r="AT48" s="185" t="s">
        <v>198</v>
      </c>
      <c r="AU48" s="184">
        <v>1</v>
      </c>
      <c r="AV48" s="197">
        <v>5.8678134529910844E-2</v>
      </c>
      <c r="AW48" s="197">
        <v>0.38053111319651817</v>
      </c>
      <c r="AX48" s="197">
        <v>0.18867870228080119</v>
      </c>
      <c r="AY48" s="198">
        <v>16.840499999999999</v>
      </c>
      <c r="AZ48" s="198">
        <v>4.8292763083776498</v>
      </c>
      <c r="BA48" s="198">
        <v>46.587073922532646</v>
      </c>
      <c r="BB48" s="198">
        <v>1.8068383913244008</v>
      </c>
    </row>
    <row r="49" spans="23:54" ht="16.5">
      <c r="W49" s="190" t="s">
        <v>158</v>
      </c>
      <c r="X49" s="190" t="s">
        <v>206</v>
      </c>
      <c r="Y49" s="191" t="s">
        <v>206</v>
      </c>
      <c r="Z49" s="192">
        <v>5</v>
      </c>
      <c r="AA49" s="189">
        <v>17</v>
      </c>
      <c r="AB49" s="193">
        <v>1.4166666666666667</v>
      </c>
      <c r="AC49" s="190">
        <v>0</v>
      </c>
      <c r="AD49" s="190">
        <v>2</v>
      </c>
      <c r="AE49" s="190">
        <v>3</v>
      </c>
      <c r="AF49" s="190">
        <v>8</v>
      </c>
      <c r="AG49" s="190">
        <v>2</v>
      </c>
      <c r="AH49" s="190">
        <v>2</v>
      </c>
      <c r="AI49" s="190">
        <v>0</v>
      </c>
      <c r="AJ49" s="194">
        <v>0.86532845089870292</v>
      </c>
      <c r="AK49" s="189" t="s">
        <v>72</v>
      </c>
      <c r="AL49" s="189">
        <v>30</v>
      </c>
      <c r="AM49" s="189" t="s">
        <v>968</v>
      </c>
      <c r="AN49" s="195" t="s">
        <v>416</v>
      </c>
      <c r="AO49" s="196">
        <v>46</v>
      </c>
      <c r="AP49" s="196">
        <v>2</v>
      </c>
      <c r="AQ49" s="196" t="s">
        <v>1048</v>
      </c>
      <c r="AS49" s="184" t="s">
        <v>135</v>
      </c>
      <c r="AT49" s="185" t="s">
        <v>199</v>
      </c>
      <c r="AU49" s="184">
        <v>1</v>
      </c>
      <c r="AV49" s="197">
        <v>5.1159500683115165E-2</v>
      </c>
      <c r="AW49" s="197">
        <v>0.43134926420723441</v>
      </c>
      <c r="AX49" s="197">
        <v>0.25417534309724493</v>
      </c>
      <c r="AY49" s="198">
        <v>9.4480000000000004</v>
      </c>
      <c r="AZ49" s="198">
        <v>4.1678441352591724</v>
      </c>
      <c r="BA49" s="198">
        <v>15.155796855487898</v>
      </c>
      <c r="BB49" s="198">
        <v>2.4259467351148554</v>
      </c>
    </row>
    <row r="50" spans="23:54" ht="16.5">
      <c r="W50" s="190" t="s">
        <v>158</v>
      </c>
      <c r="X50" s="190" t="s">
        <v>207</v>
      </c>
      <c r="Y50" s="191" t="s">
        <v>207</v>
      </c>
      <c r="Z50" s="192">
        <v>8</v>
      </c>
      <c r="AA50" s="189">
        <v>23</v>
      </c>
      <c r="AB50" s="193">
        <v>1.1979166666666667</v>
      </c>
      <c r="AC50" s="190">
        <v>12</v>
      </c>
      <c r="AD50" s="190">
        <v>0</v>
      </c>
      <c r="AE50" s="190">
        <v>4</v>
      </c>
      <c r="AF50" s="190">
        <v>5</v>
      </c>
      <c r="AG50" s="190">
        <v>2</v>
      </c>
      <c r="AH50" s="190">
        <v>0</v>
      </c>
      <c r="AI50" s="190">
        <v>0</v>
      </c>
      <c r="AJ50" s="194">
        <v>0.97185204564944072</v>
      </c>
      <c r="AK50" s="189" t="s">
        <v>69</v>
      </c>
      <c r="AL50" s="189">
        <v>15</v>
      </c>
      <c r="AM50" s="189" t="s">
        <v>581</v>
      </c>
      <c r="AN50" s="195" t="s">
        <v>418</v>
      </c>
      <c r="AO50" s="196">
        <v>47</v>
      </c>
      <c r="AP50" s="196">
        <v>3</v>
      </c>
      <c r="AQ50" s="196" t="s">
        <v>1049</v>
      </c>
      <c r="AS50" s="184" t="s">
        <v>135</v>
      </c>
      <c r="AT50" s="185" t="s">
        <v>100</v>
      </c>
      <c r="AU50" s="184">
        <v>1</v>
      </c>
      <c r="AV50" s="197">
        <v>5.9252611822716475E-2</v>
      </c>
      <c r="AW50" s="197">
        <v>0.37830108983884875</v>
      </c>
      <c r="AX50" s="197">
        <v>0.20563530477579703</v>
      </c>
      <c r="AY50" s="198">
        <v>16.934100000000004</v>
      </c>
      <c r="AZ50" s="198">
        <v>5.4526640540365525</v>
      </c>
      <c r="BA50" s="198">
        <v>72.831160037670202</v>
      </c>
      <c r="BB50" s="198">
        <v>1.8754618208813343</v>
      </c>
    </row>
    <row r="51" spans="23:54" ht="16.5">
      <c r="W51" s="190" t="s">
        <v>158</v>
      </c>
      <c r="X51" s="190" t="s">
        <v>208</v>
      </c>
      <c r="Y51" s="191" t="s">
        <v>208</v>
      </c>
      <c r="Z51" s="192">
        <v>5</v>
      </c>
      <c r="AA51" s="189">
        <v>16</v>
      </c>
      <c r="AB51" s="193">
        <v>1.3333333333333333</v>
      </c>
      <c r="AC51" s="190">
        <v>0</v>
      </c>
      <c r="AD51" s="190">
        <v>1</v>
      </c>
      <c r="AE51" s="190">
        <v>8</v>
      </c>
      <c r="AF51" s="190">
        <v>6</v>
      </c>
      <c r="AG51" s="190">
        <v>1</v>
      </c>
      <c r="AH51" s="190">
        <v>0</v>
      </c>
      <c r="AI51" s="190">
        <v>0</v>
      </c>
      <c r="AJ51" s="194">
        <v>0.90349791459398776</v>
      </c>
      <c r="AK51" s="189" t="s">
        <v>71</v>
      </c>
      <c r="AL51" s="189">
        <v>62</v>
      </c>
      <c r="AM51" s="189" t="s">
        <v>969</v>
      </c>
      <c r="AN51" s="195" t="s">
        <v>420</v>
      </c>
      <c r="AO51" s="196">
        <v>48</v>
      </c>
      <c r="AP51" s="196">
        <v>4</v>
      </c>
      <c r="AQ51" s="196" t="s">
        <v>1050</v>
      </c>
      <c r="AS51" s="184" t="s">
        <v>142</v>
      </c>
      <c r="AT51" s="185" t="s">
        <v>200</v>
      </c>
      <c r="AU51" s="184">
        <v>1</v>
      </c>
      <c r="AV51" s="197">
        <v>4.4456996974096323E-2</v>
      </c>
      <c r="AW51" s="197">
        <v>0.4118833377381666</v>
      </c>
      <c r="AX51" s="197">
        <v>0.19860660051146156</v>
      </c>
      <c r="AY51" s="198">
        <v>14.505769230769232</v>
      </c>
      <c r="AZ51" s="198">
        <v>2.2658335029036971</v>
      </c>
      <c r="BA51" s="198">
        <v>43.189304158125474</v>
      </c>
      <c r="BB51" s="198">
        <v>1.94502149162655</v>
      </c>
    </row>
    <row r="52" spans="23:54" ht="16.5">
      <c r="W52" s="190" t="s">
        <v>147</v>
      </c>
      <c r="X52" s="190" t="s">
        <v>209</v>
      </c>
      <c r="Y52" s="191" t="s">
        <v>209</v>
      </c>
      <c r="Z52" s="192">
        <v>12</v>
      </c>
      <c r="AA52" s="189">
        <v>27</v>
      </c>
      <c r="AB52" s="193">
        <v>0.97222222222222232</v>
      </c>
      <c r="AC52" s="190">
        <v>6</v>
      </c>
      <c r="AD52" s="190">
        <v>3</v>
      </c>
      <c r="AE52" s="190">
        <v>4</v>
      </c>
      <c r="AF52" s="190">
        <v>6</v>
      </c>
      <c r="AG52" s="190">
        <v>6</v>
      </c>
      <c r="AH52" s="190">
        <v>2</v>
      </c>
      <c r="AI52" s="190">
        <v>1</v>
      </c>
      <c r="AJ52" s="194">
        <v>0.93091475104038934</v>
      </c>
      <c r="AK52" s="189" t="s">
        <v>71</v>
      </c>
      <c r="AL52" s="189">
        <v>23</v>
      </c>
      <c r="AM52" s="189" t="s">
        <v>613</v>
      </c>
      <c r="AN52" s="195" t="s">
        <v>422</v>
      </c>
      <c r="AO52" s="196">
        <v>49</v>
      </c>
      <c r="AP52" s="196">
        <v>1</v>
      </c>
      <c r="AQ52" s="196" t="s">
        <v>1051</v>
      </c>
      <c r="AS52" s="184" t="s">
        <v>142</v>
      </c>
      <c r="AT52" s="185" t="s">
        <v>201</v>
      </c>
      <c r="AU52" s="184">
        <v>1</v>
      </c>
      <c r="AV52" s="197">
        <v>5.0710398735990037E-2</v>
      </c>
      <c r="AW52" s="197">
        <v>0.39489842208933323</v>
      </c>
      <c r="AX52" s="197">
        <v>0.21040151971083632</v>
      </c>
      <c r="AY52" s="198">
        <v>15.603965517241379</v>
      </c>
      <c r="AZ52" s="198">
        <v>2.6654766341083107</v>
      </c>
      <c r="BA52" s="198">
        <v>40.378337331470135</v>
      </c>
      <c r="BB52" s="198">
        <v>1.8376765178104644</v>
      </c>
    </row>
    <row r="53" spans="23:54" ht="16.5">
      <c r="W53" s="190" t="s">
        <v>147</v>
      </c>
      <c r="X53" s="190" t="s">
        <v>210</v>
      </c>
      <c r="Y53" s="191" t="s">
        <v>210</v>
      </c>
      <c r="Z53" s="192">
        <v>8</v>
      </c>
      <c r="AA53" s="189">
        <v>16</v>
      </c>
      <c r="AB53" s="193">
        <v>0.83333333333333337</v>
      </c>
      <c r="AC53" s="190">
        <v>6</v>
      </c>
      <c r="AD53" s="190">
        <v>5</v>
      </c>
      <c r="AE53" s="190">
        <v>2</v>
      </c>
      <c r="AF53" s="190">
        <v>2</v>
      </c>
      <c r="AG53" s="190">
        <v>1</v>
      </c>
      <c r="AH53" s="190">
        <v>0</v>
      </c>
      <c r="AI53" s="190">
        <v>0</v>
      </c>
      <c r="AJ53" s="194">
        <v>0.9814411407502921</v>
      </c>
      <c r="AK53" s="189" t="s">
        <v>69</v>
      </c>
      <c r="AL53" s="189">
        <v>10</v>
      </c>
      <c r="AM53" s="189" t="s">
        <v>532</v>
      </c>
      <c r="AN53" s="195" t="s">
        <v>424</v>
      </c>
      <c r="AO53" s="196">
        <v>50</v>
      </c>
      <c r="AP53" s="196">
        <v>2</v>
      </c>
      <c r="AQ53" s="196" t="s">
        <v>1052</v>
      </c>
      <c r="AS53" s="184" t="s">
        <v>142</v>
      </c>
      <c r="AT53" s="185" t="s">
        <v>202</v>
      </c>
      <c r="AU53" s="184">
        <v>1</v>
      </c>
      <c r="AV53" s="197">
        <v>3.8038974072539769E-2</v>
      </c>
      <c r="AW53" s="197">
        <v>0.40925682207921343</v>
      </c>
      <c r="AX53" s="197">
        <v>0.19004617680128419</v>
      </c>
      <c r="AY53" s="198">
        <v>16.2622</v>
      </c>
      <c r="AZ53" s="198">
        <v>2.6767386380717544</v>
      </c>
      <c r="BA53" s="198">
        <v>53.049741374011418</v>
      </c>
      <c r="BB53" s="198">
        <v>2.0683748711392766</v>
      </c>
    </row>
    <row r="54" spans="23:54" ht="16.5">
      <c r="W54" s="190" t="s">
        <v>147</v>
      </c>
      <c r="X54" s="190" t="s">
        <v>211</v>
      </c>
      <c r="Y54" s="191" t="s">
        <v>211</v>
      </c>
      <c r="Z54" s="192">
        <v>8</v>
      </c>
      <c r="AA54" s="189">
        <v>20</v>
      </c>
      <c r="AB54" s="193">
        <v>1.09375</v>
      </c>
      <c r="AC54" s="190">
        <v>7</v>
      </c>
      <c r="AD54" s="190">
        <v>4</v>
      </c>
      <c r="AE54" s="190">
        <v>7</v>
      </c>
      <c r="AF54" s="190">
        <v>0</v>
      </c>
      <c r="AG54" s="190">
        <v>0</v>
      </c>
      <c r="AH54" s="190">
        <v>2</v>
      </c>
      <c r="AI54" s="190">
        <v>1</v>
      </c>
      <c r="AJ54" s="194">
        <v>0.98314281296723993</v>
      </c>
      <c r="AK54" s="189" t="s">
        <v>69</v>
      </c>
      <c r="AL54" s="189">
        <v>9</v>
      </c>
      <c r="AM54" s="189" t="s">
        <v>363</v>
      </c>
      <c r="AN54" s="195" t="s">
        <v>426</v>
      </c>
      <c r="AO54" s="196">
        <v>51</v>
      </c>
      <c r="AP54" s="196">
        <v>3</v>
      </c>
      <c r="AQ54" s="196" t="s">
        <v>1053</v>
      </c>
      <c r="AS54" s="184" t="s">
        <v>142</v>
      </c>
      <c r="AT54" s="185" t="s">
        <v>203</v>
      </c>
      <c r="AU54" s="184">
        <v>1</v>
      </c>
      <c r="AV54" s="197">
        <v>4.0723344985278936E-2</v>
      </c>
      <c r="AW54" s="197">
        <v>0.37761276188133625</v>
      </c>
      <c r="AX54" s="197">
        <v>0.2012328723655735</v>
      </c>
      <c r="AY54" s="198">
        <v>14.838676470588231</v>
      </c>
      <c r="AZ54" s="198">
        <v>2.2952876120342558</v>
      </c>
      <c r="BA54" s="198">
        <v>37.491169567556064</v>
      </c>
      <c r="BB54" s="198">
        <v>1.9252712258556832</v>
      </c>
    </row>
    <row r="55" spans="23:54" ht="16.5">
      <c r="W55" s="190" t="s">
        <v>147</v>
      </c>
      <c r="X55" s="190" t="s">
        <v>212</v>
      </c>
      <c r="Y55" s="191" t="s">
        <v>212</v>
      </c>
      <c r="Z55" s="192">
        <v>8</v>
      </c>
      <c r="AA55" s="189">
        <v>18</v>
      </c>
      <c r="AB55" s="193">
        <v>0.9375</v>
      </c>
      <c r="AC55" s="190">
        <v>8</v>
      </c>
      <c r="AD55" s="190">
        <v>3</v>
      </c>
      <c r="AE55" s="190">
        <v>1</v>
      </c>
      <c r="AF55" s="190">
        <v>2</v>
      </c>
      <c r="AG55" s="190">
        <v>2</v>
      </c>
      <c r="AH55" s="190">
        <v>2</v>
      </c>
      <c r="AI55" s="190">
        <v>0</v>
      </c>
      <c r="AJ55" s="194">
        <v>0.97477876513347461</v>
      </c>
      <c r="AK55" s="189" t="s">
        <v>69</v>
      </c>
      <c r="AL55" s="189">
        <v>12</v>
      </c>
      <c r="AM55" s="189" t="s">
        <v>469</v>
      </c>
      <c r="AN55" s="195" t="s">
        <v>427</v>
      </c>
      <c r="AO55" s="196">
        <v>52</v>
      </c>
      <c r="AP55" s="196">
        <v>4</v>
      </c>
      <c r="AQ55" s="196" t="s">
        <v>1054</v>
      </c>
      <c r="AS55" s="184" t="s">
        <v>142</v>
      </c>
      <c r="AT55" s="185" t="s">
        <v>204</v>
      </c>
      <c r="AU55" s="184">
        <v>1</v>
      </c>
      <c r="AV55" s="197">
        <v>4.6806470329442088E-2</v>
      </c>
      <c r="AW55" s="197">
        <v>0.40652140985803903</v>
      </c>
      <c r="AX55" s="197">
        <v>0.17114653916762185</v>
      </c>
      <c r="AY55" s="198">
        <v>14.279</v>
      </c>
      <c r="AZ55" s="198">
        <v>1.8347823667723417</v>
      </c>
      <c r="BA55" s="198">
        <v>28.403737707570645</v>
      </c>
      <c r="BB55" s="198">
        <v>2.1237495411067204</v>
      </c>
    </row>
    <row r="56" spans="23:54" ht="16.5">
      <c r="W56" s="190" t="s">
        <v>147</v>
      </c>
      <c r="X56" s="190" t="s">
        <v>213</v>
      </c>
      <c r="Y56" s="191" t="s">
        <v>213</v>
      </c>
      <c r="Z56" s="192">
        <v>9</v>
      </c>
      <c r="AA56" s="189">
        <v>20</v>
      </c>
      <c r="AB56" s="193">
        <v>0.92592592592592604</v>
      </c>
      <c r="AC56" s="190">
        <v>8</v>
      </c>
      <c r="AD56" s="190">
        <v>4</v>
      </c>
      <c r="AE56" s="190">
        <v>5</v>
      </c>
      <c r="AF56" s="190">
        <v>3</v>
      </c>
      <c r="AG56" s="190">
        <v>0</v>
      </c>
      <c r="AH56" s="190">
        <v>0</v>
      </c>
      <c r="AI56" s="190">
        <v>0</v>
      </c>
      <c r="AJ56" s="194">
        <v>0.96579028417080526</v>
      </c>
      <c r="AK56" s="189" t="s">
        <v>69</v>
      </c>
      <c r="AL56" s="189">
        <v>23</v>
      </c>
      <c r="AM56" s="189" t="s">
        <v>591</v>
      </c>
      <c r="AN56" s="195" t="s">
        <v>428</v>
      </c>
      <c r="AO56" s="196">
        <v>53</v>
      </c>
      <c r="AP56" s="196">
        <v>5</v>
      </c>
      <c r="AQ56" s="196" t="s">
        <v>1055</v>
      </c>
      <c r="AS56" s="184" t="s">
        <v>142</v>
      </c>
      <c r="AT56" s="185" t="s">
        <v>100</v>
      </c>
      <c r="AU56" s="184">
        <v>1</v>
      </c>
      <c r="AV56" s="197">
        <v>4.4323265284370542E-2</v>
      </c>
      <c r="AW56" s="197">
        <v>0.39376057232507494</v>
      </c>
      <c r="AX56" s="197">
        <v>0.19834054976951324</v>
      </c>
      <c r="AY56" s="198">
        <v>15.11476041666667</v>
      </c>
      <c r="AZ56" s="198">
        <v>2.393493761537508</v>
      </c>
      <c r="BA56" s="198">
        <v>39.997825931257303</v>
      </c>
      <c r="BB56" s="198">
        <v>1.9244754801457915</v>
      </c>
    </row>
    <row r="57" spans="23:54" ht="16.5">
      <c r="W57" s="190" t="s">
        <v>147</v>
      </c>
      <c r="X57" s="190" t="s">
        <v>214</v>
      </c>
      <c r="Y57" s="191" t="s">
        <v>214</v>
      </c>
      <c r="Z57" s="192">
        <v>3</v>
      </c>
      <c r="AA57" s="189">
        <v>9</v>
      </c>
      <c r="AB57" s="193">
        <v>1.2500000000000002</v>
      </c>
      <c r="AC57" s="190">
        <v>1</v>
      </c>
      <c r="AD57" s="190">
        <v>4</v>
      </c>
      <c r="AE57" s="190">
        <v>4</v>
      </c>
      <c r="AF57" s="190">
        <v>0</v>
      </c>
      <c r="AG57" s="190">
        <v>0</v>
      </c>
      <c r="AH57" s="190">
        <v>0</v>
      </c>
      <c r="AI57" s="190">
        <v>0</v>
      </c>
      <c r="AJ57" s="194">
        <v>0.95313305988126795</v>
      </c>
      <c r="AK57" s="189" t="s">
        <v>69</v>
      </c>
      <c r="AL57" s="189">
        <v>36</v>
      </c>
      <c r="AM57" s="189" t="s">
        <v>446</v>
      </c>
      <c r="AN57" s="195" t="s">
        <v>429</v>
      </c>
      <c r="AO57" s="196">
        <v>54</v>
      </c>
      <c r="AP57" s="196">
        <v>6</v>
      </c>
      <c r="AQ57" s="196" t="s">
        <v>1056</v>
      </c>
      <c r="AS57" s="184" t="s">
        <v>158</v>
      </c>
      <c r="AT57" s="185" t="s">
        <v>205</v>
      </c>
      <c r="AU57" s="184">
        <v>1</v>
      </c>
      <c r="AV57" s="197">
        <v>0.10580851109718649</v>
      </c>
      <c r="AW57" s="197">
        <v>0.3871060304663948</v>
      </c>
      <c r="AX57" s="197">
        <v>0.19638870481257339</v>
      </c>
      <c r="AY57" s="198">
        <v>27.254000000000001</v>
      </c>
      <c r="AZ57" s="198">
        <v>6.4261268135000078</v>
      </c>
      <c r="BA57" s="198">
        <v>33.180757229706138</v>
      </c>
      <c r="BB57" s="198">
        <v>1.6246074839556042</v>
      </c>
    </row>
    <row r="58" spans="23:54" ht="16.5">
      <c r="W58" s="190" t="s">
        <v>147</v>
      </c>
      <c r="X58" s="190" t="s">
        <v>215</v>
      </c>
      <c r="Y58" s="191" t="s">
        <v>215</v>
      </c>
      <c r="Z58" s="192">
        <v>6</v>
      </c>
      <c r="AA58" s="189">
        <v>14</v>
      </c>
      <c r="AB58" s="193">
        <v>0.97222222222222232</v>
      </c>
      <c r="AC58" s="190">
        <v>5</v>
      </c>
      <c r="AD58" s="190">
        <v>2</v>
      </c>
      <c r="AE58" s="190">
        <v>4</v>
      </c>
      <c r="AF58" s="190">
        <v>2</v>
      </c>
      <c r="AG58" s="190">
        <v>1</v>
      </c>
      <c r="AH58" s="190">
        <v>0</v>
      </c>
      <c r="AI58" s="190">
        <v>0</v>
      </c>
      <c r="AJ58" s="194">
        <v>0.93872895749369889</v>
      </c>
      <c r="AK58" s="189" t="s">
        <v>71</v>
      </c>
      <c r="AL58" s="189">
        <v>13</v>
      </c>
      <c r="AM58" s="189" t="s">
        <v>644</v>
      </c>
      <c r="AN58" s="195" t="s">
        <v>430</v>
      </c>
      <c r="AO58" s="196">
        <v>55</v>
      </c>
      <c r="AP58" s="196">
        <v>7</v>
      </c>
      <c r="AQ58" s="196" t="s">
        <v>1057</v>
      </c>
      <c r="AS58" s="184" t="s">
        <v>158</v>
      </c>
      <c r="AT58" s="185" t="s">
        <v>206</v>
      </c>
      <c r="AU58" s="184">
        <v>1</v>
      </c>
      <c r="AV58" s="197">
        <v>4.9734414991513619E-2</v>
      </c>
      <c r="AW58" s="197">
        <v>0.38938162539842364</v>
      </c>
      <c r="AX58" s="197">
        <v>0.21985608345759652</v>
      </c>
      <c r="AY58" s="198">
        <v>18.080249999999999</v>
      </c>
      <c r="AZ58" s="198">
        <v>6.5445531819935709</v>
      </c>
      <c r="BA58" s="198">
        <v>42.675940540916415</v>
      </c>
      <c r="BB58" s="198">
        <v>1.6667768860486878</v>
      </c>
    </row>
    <row r="59" spans="23:54" ht="16.5">
      <c r="W59" s="190" t="s">
        <v>150</v>
      </c>
      <c r="X59" s="190" t="s">
        <v>216</v>
      </c>
      <c r="Y59" s="191" t="s">
        <v>216</v>
      </c>
      <c r="Z59" s="192">
        <v>20</v>
      </c>
      <c r="AA59" s="189">
        <v>51</v>
      </c>
      <c r="AB59" s="193">
        <v>1.0625</v>
      </c>
      <c r="AC59" s="190">
        <v>18</v>
      </c>
      <c r="AD59" s="190">
        <v>8</v>
      </c>
      <c r="AE59" s="190">
        <v>12</v>
      </c>
      <c r="AF59" s="190">
        <v>7</v>
      </c>
      <c r="AG59" s="190">
        <v>6</v>
      </c>
      <c r="AH59" s="190">
        <v>0</v>
      </c>
      <c r="AI59" s="190">
        <v>0</v>
      </c>
      <c r="AJ59" s="194">
        <v>0.94509030440136388</v>
      </c>
      <c r="AK59" s="189" t="s">
        <v>71</v>
      </c>
      <c r="AL59" s="189">
        <v>7</v>
      </c>
      <c r="AM59" s="189" t="s">
        <v>526</v>
      </c>
      <c r="AN59" s="195" t="s">
        <v>432</v>
      </c>
      <c r="AO59" s="196">
        <v>56</v>
      </c>
      <c r="AP59" s="196">
        <v>1</v>
      </c>
      <c r="AQ59" s="196" t="s">
        <v>1058</v>
      </c>
      <c r="AS59" s="184" t="s">
        <v>158</v>
      </c>
      <c r="AT59" s="185" t="s">
        <v>207</v>
      </c>
      <c r="AU59" s="184">
        <v>1</v>
      </c>
      <c r="AV59" s="197">
        <v>7.0265788207618321E-2</v>
      </c>
      <c r="AW59" s="197">
        <v>0.39576348899014469</v>
      </c>
      <c r="AX59" s="197">
        <v>0.14760096972306747</v>
      </c>
      <c r="AY59" s="198">
        <v>17.53</v>
      </c>
      <c r="AZ59" s="198">
        <v>1.9841960892339423</v>
      </c>
      <c r="BA59" s="198">
        <v>31.863234007432297</v>
      </c>
      <c r="BB59" s="198">
        <v>2.0136306066700649</v>
      </c>
    </row>
    <row r="60" spans="23:54" ht="16.5">
      <c r="W60" s="190" t="s">
        <v>150</v>
      </c>
      <c r="X60" s="190" t="s">
        <v>217</v>
      </c>
      <c r="Y60" s="191" t="s">
        <v>217</v>
      </c>
      <c r="Z60" s="192">
        <v>16</v>
      </c>
      <c r="AA60" s="189">
        <v>32</v>
      </c>
      <c r="AB60" s="193">
        <v>0.83333333333333337</v>
      </c>
      <c r="AC60" s="190">
        <v>3</v>
      </c>
      <c r="AD60" s="190">
        <v>3</v>
      </c>
      <c r="AE60" s="190">
        <v>7</v>
      </c>
      <c r="AF60" s="190">
        <v>11</v>
      </c>
      <c r="AG60" s="190">
        <v>6</v>
      </c>
      <c r="AH60" s="190">
        <v>2</v>
      </c>
      <c r="AI60" s="190">
        <v>0</v>
      </c>
      <c r="AJ60" s="194">
        <v>0.90136021968709634</v>
      </c>
      <c r="AK60" s="189" t="s">
        <v>71</v>
      </c>
      <c r="AL60" s="189">
        <v>65</v>
      </c>
      <c r="AM60" s="189" t="s">
        <v>970</v>
      </c>
      <c r="AN60" s="195" t="s">
        <v>433</v>
      </c>
      <c r="AO60" s="196">
        <v>57</v>
      </c>
      <c r="AP60" s="196">
        <v>2</v>
      </c>
      <c r="AQ60" s="196" t="s">
        <v>1059</v>
      </c>
      <c r="AS60" s="184" t="s">
        <v>158</v>
      </c>
      <c r="AT60" s="185" t="s">
        <v>208</v>
      </c>
      <c r="AU60" s="184">
        <v>1</v>
      </c>
      <c r="AV60" s="197">
        <v>6.5686794639407034E-2</v>
      </c>
      <c r="AW60" s="197">
        <v>0.41931462227621874</v>
      </c>
      <c r="AX60" s="197">
        <v>0.23080122252757274</v>
      </c>
      <c r="AY60" s="198">
        <v>22.714000000000002</v>
      </c>
      <c r="AZ60" s="198">
        <v>3.0043859743245172</v>
      </c>
      <c r="BA60" s="198">
        <v>64.546013673389766</v>
      </c>
      <c r="BB60" s="198">
        <v>1.6241175772495127</v>
      </c>
    </row>
    <row r="61" spans="23:54" ht="16.5">
      <c r="W61" s="190" t="s">
        <v>150</v>
      </c>
      <c r="X61" s="190" t="s">
        <v>218</v>
      </c>
      <c r="Y61" s="191" t="s">
        <v>218</v>
      </c>
      <c r="Z61" s="192">
        <v>2</v>
      </c>
      <c r="AA61" s="189">
        <v>4</v>
      </c>
      <c r="AB61" s="193">
        <v>0.83333333333333337</v>
      </c>
      <c r="AC61" s="190">
        <v>0</v>
      </c>
      <c r="AD61" s="190">
        <v>2</v>
      </c>
      <c r="AE61" s="190">
        <v>2</v>
      </c>
      <c r="AF61" s="190">
        <v>0</v>
      </c>
      <c r="AG61" s="190">
        <v>0</v>
      </c>
      <c r="AH61" s="190">
        <v>0</v>
      </c>
      <c r="AI61" s="190">
        <v>0</v>
      </c>
      <c r="AJ61" s="194">
        <v>0.95696623462842811</v>
      </c>
      <c r="AK61" s="189" t="s">
        <v>69</v>
      </c>
      <c r="AL61" s="189">
        <v>32</v>
      </c>
      <c r="AM61" s="189" t="s">
        <v>537</v>
      </c>
      <c r="AN61" s="195" t="s">
        <v>434</v>
      </c>
      <c r="AO61" s="196">
        <v>58</v>
      </c>
      <c r="AP61" s="196">
        <v>3</v>
      </c>
      <c r="AQ61" s="196" t="s">
        <v>1060</v>
      </c>
      <c r="AS61" s="184" t="s">
        <v>158</v>
      </c>
      <c r="AT61" s="185" t="s">
        <v>99</v>
      </c>
      <c r="AU61" s="184">
        <v>1</v>
      </c>
      <c r="AV61" s="197">
        <v>6.5103432573444725E-2</v>
      </c>
      <c r="AW61" s="197">
        <v>0.41751394724616037</v>
      </c>
      <c r="AX61" s="197">
        <v>0.24122093925270391</v>
      </c>
      <c r="AY61" s="198">
        <v>38.661000000000001</v>
      </c>
      <c r="AZ61" s="198">
        <v>11.689120404316048</v>
      </c>
      <c r="BA61" s="198">
        <v>50.050688276662356</v>
      </c>
      <c r="BB61" s="198">
        <v>2.1013199038039994</v>
      </c>
    </row>
    <row r="62" spans="23:54" ht="16.5">
      <c r="W62" s="190" t="s">
        <v>150</v>
      </c>
      <c r="X62" s="190" t="s">
        <v>98</v>
      </c>
      <c r="Y62" s="191" t="s">
        <v>98</v>
      </c>
      <c r="Z62" s="192">
        <v>5</v>
      </c>
      <c r="AA62" s="189">
        <v>14</v>
      </c>
      <c r="AB62" s="193">
        <v>1.1666666666666667</v>
      </c>
      <c r="AC62" s="190">
        <v>1</v>
      </c>
      <c r="AD62" s="190">
        <v>1</v>
      </c>
      <c r="AE62" s="190">
        <v>7</v>
      </c>
      <c r="AF62" s="190">
        <v>2</v>
      </c>
      <c r="AG62" s="190">
        <v>2</v>
      </c>
      <c r="AH62" s="190">
        <v>1</v>
      </c>
      <c r="AI62" s="190">
        <v>0</v>
      </c>
      <c r="AJ62" s="194">
        <v>0.88788817214158144</v>
      </c>
      <c r="AK62" s="189" t="s">
        <v>72</v>
      </c>
      <c r="AL62" s="189">
        <v>15</v>
      </c>
      <c r="AM62" s="189" t="s">
        <v>566</v>
      </c>
      <c r="AN62" s="195" t="s">
        <v>436</v>
      </c>
      <c r="AO62" s="196">
        <v>59</v>
      </c>
      <c r="AP62" s="196">
        <v>4</v>
      </c>
      <c r="AQ62" s="196" t="s">
        <v>1061</v>
      </c>
      <c r="AS62" s="184" t="s">
        <v>158</v>
      </c>
      <c r="AT62" s="185" t="s">
        <v>100</v>
      </c>
      <c r="AU62" s="184">
        <v>1</v>
      </c>
      <c r="AV62" s="197">
        <v>6.7715156896309539E-2</v>
      </c>
      <c r="AW62" s="197">
        <v>0.40056657245528138</v>
      </c>
      <c r="AX62" s="197">
        <v>0.20037294245033796</v>
      </c>
      <c r="AY62" s="198">
        <v>21.9374</v>
      </c>
      <c r="AZ62" s="198">
        <v>4.3916506335701442</v>
      </c>
      <c r="BA62" s="198">
        <v>45.20698076161969</v>
      </c>
      <c r="BB62" s="198">
        <v>1.7423246681955449</v>
      </c>
    </row>
    <row r="63" spans="23:54" ht="16.5">
      <c r="W63" s="190" t="s">
        <v>145</v>
      </c>
      <c r="X63" s="190" t="s">
        <v>219</v>
      </c>
      <c r="Y63" s="191" t="s">
        <v>219</v>
      </c>
      <c r="Z63" s="192">
        <v>25</v>
      </c>
      <c r="AA63" s="189">
        <v>59</v>
      </c>
      <c r="AB63" s="193">
        <v>0.98333333333333328</v>
      </c>
      <c r="AC63" s="190">
        <v>12</v>
      </c>
      <c r="AD63" s="190">
        <v>8</v>
      </c>
      <c r="AE63" s="190">
        <v>17</v>
      </c>
      <c r="AF63" s="190">
        <v>15</v>
      </c>
      <c r="AG63" s="190">
        <v>4</v>
      </c>
      <c r="AH63" s="190">
        <v>3</v>
      </c>
      <c r="AI63" s="190">
        <v>0</v>
      </c>
      <c r="AJ63" s="194">
        <v>0.92561659143080866</v>
      </c>
      <c r="AK63" s="189" t="s">
        <v>71</v>
      </c>
      <c r="AL63" s="189">
        <v>28</v>
      </c>
      <c r="AM63" s="189" t="s">
        <v>380</v>
      </c>
      <c r="AN63" s="195" t="s">
        <v>438</v>
      </c>
      <c r="AO63" s="196">
        <v>60</v>
      </c>
      <c r="AP63" s="196">
        <v>1</v>
      </c>
      <c r="AQ63" s="196" t="s">
        <v>1062</v>
      </c>
      <c r="AS63" s="184" t="s">
        <v>147</v>
      </c>
      <c r="AT63" s="185" t="s">
        <v>209</v>
      </c>
      <c r="AU63" s="184">
        <v>1</v>
      </c>
      <c r="AV63" s="197">
        <v>2.802483091645128E-2</v>
      </c>
      <c r="AW63" s="197">
        <v>0.5563906565430724</v>
      </c>
      <c r="AX63" s="197">
        <v>0.23516692247094528</v>
      </c>
      <c r="AY63" s="198">
        <v>13.788333333333334</v>
      </c>
      <c r="AZ63" s="198">
        <v>1.7276016634596951</v>
      </c>
      <c r="BA63" s="198">
        <v>41.43199760297172</v>
      </c>
      <c r="BB63" s="198">
        <v>1.792563814096239</v>
      </c>
    </row>
    <row r="64" spans="23:54" ht="16.5">
      <c r="W64" s="190" t="s">
        <v>145</v>
      </c>
      <c r="X64" s="190" t="s">
        <v>220</v>
      </c>
      <c r="Y64" s="191" t="s">
        <v>220</v>
      </c>
      <c r="Z64" s="192">
        <v>8</v>
      </c>
      <c r="AA64" s="189">
        <v>21</v>
      </c>
      <c r="AB64" s="193">
        <v>1.09375</v>
      </c>
      <c r="AC64" s="190">
        <v>5</v>
      </c>
      <c r="AD64" s="190">
        <v>10</v>
      </c>
      <c r="AE64" s="190">
        <v>5</v>
      </c>
      <c r="AF64" s="190">
        <v>1</v>
      </c>
      <c r="AG64" s="190">
        <v>0</v>
      </c>
      <c r="AH64" s="190">
        <v>0</v>
      </c>
      <c r="AI64" s="190">
        <v>0</v>
      </c>
      <c r="AJ64" s="194">
        <v>0.97096411882908273</v>
      </c>
      <c r="AK64" s="189" t="s">
        <v>69</v>
      </c>
      <c r="AL64" s="189">
        <v>18</v>
      </c>
      <c r="AM64" s="189" t="s">
        <v>398</v>
      </c>
      <c r="AN64" s="195" t="s">
        <v>439</v>
      </c>
      <c r="AO64" s="196">
        <v>61</v>
      </c>
      <c r="AP64" s="196">
        <v>2</v>
      </c>
      <c r="AQ64" s="196" t="s">
        <v>1063</v>
      </c>
      <c r="AS64" s="184" t="s">
        <v>147</v>
      </c>
      <c r="AT64" s="185" t="s">
        <v>210</v>
      </c>
      <c r="AU64" s="184">
        <v>1</v>
      </c>
      <c r="AV64" s="197">
        <v>2.2812138806905802E-2</v>
      </c>
      <c r="AW64" s="197">
        <v>0.53215597368201206</v>
      </c>
      <c r="AX64" s="197">
        <v>0.19386150131918689</v>
      </c>
      <c r="AY64" s="198">
        <v>8.3680000000000003</v>
      </c>
      <c r="AZ64" s="198">
        <v>0.62685754917581393</v>
      </c>
      <c r="BA64" s="198">
        <v>19.595102648310629</v>
      </c>
      <c r="BB64" s="198">
        <v>1.7858785962627228</v>
      </c>
    </row>
    <row r="65" spans="23:54" ht="16.5">
      <c r="W65" s="190" t="s">
        <v>145</v>
      </c>
      <c r="X65" s="190" t="s">
        <v>221</v>
      </c>
      <c r="Y65" s="191" t="s">
        <v>221</v>
      </c>
      <c r="Z65" s="192">
        <v>8</v>
      </c>
      <c r="AA65" s="189">
        <v>23</v>
      </c>
      <c r="AB65" s="193">
        <v>1.1979166666666667</v>
      </c>
      <c r="AC65" s="190">
        <v>3</v>
      </c>
      <c r="AD65" s="190">
        <v>8</v>
      </c>
      <c r="AE65" s="190">
        <v>6</v>
      </c>
      <c r="AF65" s="190">
        <v>4</v>
      </c>
      <c r="AG65" s="190">
        <v>2</v>
      </c>
      <c r="AH65" s="190">
        <v>0</v>
      </c>
      <c r="AI65" s="190">
        <v>0</v>
      </c>
      <c r="AJ65" s="194">
        <v>0.90871369327733675</v>
      </c>
      <c r="AK65" s="189" t="s">
        <v>71</v>
      </c>
      <c r="AL65" s="189">
        <v>54</v>
      </c>
      <c r="AM65" s="189" t="s">
        <v>358</v>
      </c>
      <c r="AN65" s="195" t="s">
        <v>441</v>
      </c>
      <c r="AO65" s="196">
        <v>62</v>
      </c>
      <c r="AP65" s="196">
        <v>3</v>
      </c>
      <c r="AQ65" s="196" t="s">
        <v>1064</v>
      </c>
      <c r="AS65" s="184" t="s">
        <v>147</v>
      </c>
      <c r="AT65" s="185" t="s">
        <v>211</v>
      </c>
      <c r="AU65" s="184">
        <v>1</v>
      </c>
      <c r="AV65" s="197">
        <v>2.0329760043394245E-2</v>
      </c>
      <c r="AW65" s="197">
        <v>0.58066909837381764</v>
      </c>
      <c r="AX65" s="197">
        <v>0.24753228571718422</v>
      </c>
      <c r="AY65" s="198">
        <v>12.664125000000002</v>
      </c>
      <c r="AZ65" s="198">
        <v>1.494497206849053</v>
      </c>
      <c r="BA65" s="198">
        <v>15.905013320572372</v>
      </c>
      <c r="BB65" s="198">
        <v>2.0734096538202773</v>
      </c>
    </row>
    <row r="66" spans="23:54" ht="16.5">
      <c r="W66" s="190" t="s">
        <v>145</v>
      </c>
      <c r="X66" s="190" t="s">
        <v>222</v>
      </c>
      <c r="Y66" s="191" t="s">
        <v>222</v>
      </c>
      <c r="Z66" s="192">
        <v>4</v>
      </c>
      <c r="AA66" s="189">
        <v>9</v>
      </c>
      <c r="AB66" s="193">
        <v>0.9375</v>
      </c>
      <c r="AC66" s="190">
        <v>0</v>
      </c>
      <c r="AD66" s="190">
        <v>0</v>
      </c>
      <c r="AE66" s="190">
        <v>3</v>
      </c>
      <c r="AF66" s="190">
        <v>2</v>
      </c>
      <c r="AG66" s="190">
        <v>4</v>
      </c>
      <c r="AH66" s="190">
        <v>0</v>
      </c>
      <c r="AI66" s="190">
        <v>0</v>
      </c>
      <c r="AJ66" s="194">
        <v>0.87500192411947786</v>
      </c>
      <c r="AK66" s="189" t="s">
        <v>72</v>
      </c>
      <c r="AL66" s="189">
        <v>25</v>
      </c>
      <c r="AM66" s="189" t="s">
        <v>971</v>
      </c>
      <c r="AN66" s="195" t="s">
        <v>443</v>
      </c>
      <c r="AO66" s="196">
        <v>63</v>
      </c>
      <c r="AP66" s="196">
        <v>4</v>
      </c>
      <c r="AQ66" s="196" t="s">
        <v>1065</v>
      </c>
      <c r="AS66" s="184" t="s">
        <v>147</v>
      </c>
      <c r="AT66" s="185" t="s">
        <v>212</v>
      </c>
      <c r="AU66" s="184">
        <v>1</v>
      </c>
      <c r="AV66" s="197">
        <v>1.6876009118535328E-2</v>
      </c>
      <c r="AW66" s="197">
        <v>0.50896532439155706</v>
      </c>
      <c r="AX66" s="197">
        <v>0.25126009218629214</v>
      </c>
      <c r="AY66" s="198">
        <v>11.198666666666668</v>
      </c>
      <c r="AZ66" s="198">
        <v>2.0664289667987692</v>
      </c>
      <c r="BA66" s="198">
        <v>38.098863753662819</v>
      </c>
      <c r="BB66" s="198">
        <v>2.150108822994595</v>
      </c>
    </row>
    <row r="67" spans="23:54" ht="16.5">
      <c r="W67" s="190" t="s">
        <v>137</v>
      </c>
      <c r="X67" s="190" t="s">
        <v>223</v>
      </c>
      <c r="Y67" s="191" t="s">
        <v>223</v>
      </c>
      <c r="Z67" s="192">
        <v>20</v>
      </c>
      <c r="AA67" s="189">
        <v>45</v>
      </c>
      <c r="AB67" s="193">
        <v>0.9375</v>
      </c>
      <c r="AC67" s="190">
        <v>4</v>
      </c>
      <c r="AD67" s="190">
        <v>5</v>
      </c>
      <c r="AE67" s="190">
        <v>18</v>
      </c>
      <c r="AF67" s="190">
        <v>6</v>
      </c>
      <c r="AG67" s="190">
        <v>11</v>
      </c>
      <c r="AH67" s="190">
        <v>1</v>
      </c>
      <c r="AI67" s="190">
        <v>0</v>
      </c>
      <c r="AJ67" s="194">
        <v>0.90516179127571439</v>
      </c>
      <c r="AK67" s="189" t="s">
        <v>71</v>
      </c>
      <c r="AL67" s="189">
        <v>60</v>
      </c>
      <c r="AM67" s="189" t="s">
        <v>972</v>
      </c>
      <c r="AN67" s="195" t="s">
        <v>445</v>
      </c>
      <c r="AO67" s="196">
        <v>64</v>
      </c>
      <c r="AP67" s="196">
        <v>1</v>
      </c>
      <c r="AQ67" s="196" t="s">
        <v>1066</v>
      </c>
      <c r="AS67" s="184" t="s">
        <v>147</v>
      </c>
      <c r="AT67" s="185" t="s">
        <v>213</v>
      </c>
      <c r="AU67" s="184">
        <v>1</v>
      </c>
      <c r="AV67" s="197">
        <v>2.0712172912782188E-2</v>
      </c>
      <c r="AW67" s="197">
        <v>0.58887835935339417</v>
      </c>
      <c r="AX67" s="197">
        <v>0.25907363264877964</v>
      </c>
      <c r="AY67" s="198">
        <v>15.161333333333333</v>
      </c>
      <c r="AZ67" s="198">
        <v>3.7485566450931942</v>
      </c>
      <c r="BA67" s="198">
        <v>36.922527196779839</v>
      </c>
      <c r="BB67" s="198">
        <v>2.2555093462066074</v>
      </c>
    </row>
    <row r="68" spans="23:54" ht="16.5">
      <c r="W68" s="190" t="s">
        <v>137</v>
      </c>
      <c r="X68" s="190" t="s">
        <v>224</v>
      </c>
      <c r="Y68" s="191" t="s">
        <v>224</v>
      </c>
      <c r="Z68" s="192">
        <v>34</v>
      </c>
      <c r="AA68" s="189">
        <v>82</v>
      </c>
      <c r="AB68" s="193">
        <v>1.0049019607843137</v>
      </c>
      <c r="AC68" s="190">
        <v>13</v>
      </c>
      <c r="AD68" s="190">
        <v>16</v>
      </c>
      <c r="AE68" s="190">
        <v>19</v>
      </c>
      <c r="AF68" s="190">
        <v>21</v>
      </c>
      <c r="AG68" s="190">
        <v>10</v>
      </c>
      <c r="AH68" s="190">
        <v>3</v>
      </c>
      <c r="AI68" s="190">
        <v>0</v>
      </c>
      <c r="AJ68" s="194">
        <v>0.92805783476873549</v>
      </c>
      <c r="AK68" s="189" t="s">
        <v>71</v>
      </c>
      <c r="AL68" s="189">
        <v>24</v>
      </c>
      <c r="AM68" s="189" t="s">
        <v>466</v>
      </c>
      <c r="AN68" s="195" t="s">
        <v>447</v>
      </c>
      <c r="AO68" s="196">
        <v>65</v>
      </c>
      <c r="AP68" s="196">
        <v>2</v>
      </c>
      <c r="AQ68" s="196" t="s">
        <v>1067</v>
      </c>
      <c r="AS68" s="184" t="s">
        <v>147</v>
      </c>
      <c r="AT68" s="185" t="s">
        <v>214</v>
      </c>
      <c r="AU68" s="184">
        <v>1</v>
      </c>
      <c r="AV68" s="197">
        <v>4.5916760767701417E-2</v>
      </c>
      <c r="AW68" s="197">
        <v>0.5470189819974266</v>
      </c>
      <c r="AX68" s="197">
        <v>0.28985298210212174</v>
      </c>
      <c r="AY68" s="198">
        <v>14.777000000000001</v>
      </c>
      <c r="AZ68" s="198">
        <v>1.6498107706562484</v>
      </c>
      <c r="BA68" s="198">
        <v>35.861156272348396</v>
      </c>
      <c r="BB68" s="198">
        <v>2.0390509596904431</v>
      </c>
    </row>
    <row r="69" spans="23:54" ht="16.5">
      <c r="W69" s="190" t="s">
        <v>137</v>
      </c>
      <c r="X69" s="190" t="s">
        <v>225</v>
      </c>
      <c r="Y69" s="191" t="s">
        <v>225</v>
      </c>
      <c r="Z69" s="192">
        <v>6</v>
      </c>
      <c r="AA69" s="189">
        <v>21</v>
      </c>
      <c r="AB69" s="193">
        <v>1.4583333333333335</v>
      </c>
      <c r="AC69" s="190">
        <v>4</v>
      </c>
      <c r="AD69" s="190">
        <v>9</v>
      </c>
      <c r="AE69" s="190">
        <v>4</v>
      </c>
      <c r="AF69" s="190">
        <v>4</v>
      </c>
      <c r="AG69" s="190">
        <v>0</v>
      </c>
      <c r="AH69" s="190">
        <v>0</v>
      </c>
      <c r="AI69" s="190">
        <v>0</v>
      </c>
      <c r="AJ69" s="194">
        <v>0.9474693168774595</v>
      </c>
      <c r="AK69" s="189" t="s">
        <v>71</v>
      </c>
      <c r="AL69" s="189">
        <v>4</v>
      </c>
      <c r="AM69" s="189" t="s">
        <v>464</v>
      </c>
      <c r="AN69" s="195" t="s">
        <v>449</v>
      </c>
      <c r="AO69" s="196">
        <v>66</v>
      </c>
      <c r="AP69" s="196">
        <v>3</v>
      </c>
      <c r="AQ69" s="196" t="s">
        <v>1068</v>
      </c>
      <c r="AS69" s="184" t="s">
        <v>147</v>
      </c>
      <c r="AT69" s="185" t="s">
        <v>215</v>
      </c>
      <c r="AU69" s="184">
        <v>1</v>
      </c>
      <c r="AV69" s="197">
        <v>1.6642513768987902E-2</v>
      </c>
      <c r="AW69" s="197">
        <v>0.53101912891647107</v>
      </c>
      <c r="AX69" s="197">
        <v>0.21697934074999026</v>
      </c>
      <c r="AY69" s="198">
        <v>14.77</v>
      </c>
      <c r="AZ69" s="198">
        <v>1.6661699593957524</v>
      </c>
      <c r="BA69" s="198">
        <v>38.20873525753958</v>
      </c>
      <c r="BB69" s="198">
        <v>1.8344347426512992</v>
      </c>
    </row>
    <row r="70" spans="23:54" ht="16.5">
      <c r="W70" s="190" t="s">
        <v>155</v>
      </c>
      <c r="X70" s="190" t="s">
        <v>226</v>
      </c>
      <c r="Y70" s="191" t="s">
        <v>226</v>
      </c>
      <c r="Z70" s="192">
        <v>19</v>
      </c>
      <c r="AA70" s="189">
        <v>42</v>
      </c>
      <c r="AB70" s="193">
        <v>0.92105263157894735</v>
      </c>
      <c r="AC70" s="190">
        <v>4</v>
      </c>
      <c r="AD70" s="190">
        <v>7</v>
      </c>
      <c r="AE70" s="190">
        <v>11</v>
      </c>
      <c r="AF70" s="190">
        <v>16</v>
      </c>
      <c r="AG70" s="190">
        <v>2</v>
      </c>
      <c r="AH70" s="190">
        <v>2</v>
      </c>
      <c r="AI70" s="190">
        <v>0</v>
      </c>
      <c r="AJ70" s="194">
        <v>0.91320065654318439</v>
      </c>
      <c r="AK70" s="189" t="s">
        <v>71</v>
      </c>
      <c r="AL70" s="189">
        <v>47</v>
      </c>
      <c r="AM70" s="189" t="s">
        <v>392</v>
      </c>
      <c r="AN70" s="195" t="s">
        <v>450</v>
      </c>
      <c r="AO70" s="196">
        <v>67</v>
      </c>
      <c r="AP70" s="196">
        <v>1</v>
      </c>
      <c r="AQ70" s="196" t="s">
        <v>1069</v>
      </c>
      <c r="AS70" s="184" t="s">
        <v>147</v>
      </c>
      <c r="AT70" s="185" t="s">
        <v>99</v>
      </c>
      <c r="AU70" s="184">
        <v>1</v>
      </c>
      <c r="AV70" s="197">
        <v>5.0162640594496509E-2</v>
      </c>
      <c r="AW70" s="197">
        <v>0.6227586114014021</v>
      </c>
      <c r="AX70" s="197">
        <v>0.23970768723927863</v>
      </c>
      <c r="AY70" s="198">
        <v>21.728000000000002</v>
      </c>
      <c r="AZ70" s="198">
        <v>2.8300503942477899</v>
      </c>
      <c r="BA70" s="198">
        <v>47.578710474234214</v>
      </c>
      <c r="BB70" s="198">
        <v>1.7711976378330576</v>
      </c>
    </row>
    <row r="71" spans="23:54" ht="16.5">
      <c r="W71" s="190" t="s">
        <v>155</v>
      </c>
      <c r="X71" s="190" t="s">
        <v>227</v>
      </c>
      <c r="Y71" s="191" t="s">
        <v>227</v>
      </c>
      <c r="Z71" s="192">
        <v>21</v>
      </c>
      <c r="AA71" s="189">
        <v>56</v>
      </c>
      <c r="AB71" s="193">
        <v>1.1111111111111112</v>
      </c>
      <c r="AC71" s="190">
        <v>1</v>
      </c>
      <c r="AD71" s="190">
        <v>5</v>
      </c>
      <c r="AE71" s="190">
        <v>16</v>
      </c>
      <c r="AF71" s="190">
        <v>21</v>
      </c>
      <c r="AG71" s="190">
        <v>11</v>
      </c>
      <c r="AH71" s="190">
        <v>2</v>
      </c>
      <c r="AI71" s="190">
        <v>0</v>
      </c>
      <c r="AJ71" s="194">
        <v>0.88623746905965795</v>
      </c>
      <c r="AK71" s="189" t="s">
        <v>72</v>
      </c>
      <c r="AL71" s="189">
        <v>16</v>
      </c>
      <c r="AM71" s="189" t="s">
        <v>480</v>
      </c>
      <c r="AN71" s="195" t="s">
        <v>452</v>
      </c>
      <c r="AO71" s="196">
        <v>68</v>
      </c>
      <c r="AP71" s="196">
        <v>2</v>
      </c>
      <c r="AQ71" s="196" t="s">
        <v>1070</v>
      </c>
      <c r="AS71" s="184" t="s">
        <v>147</v>
      </c>
      <c r="AT71" s="185" t="s">
        <v>100</v>
      </c>
      <c r="AU71" s="184">
        <v>1</v>
      </c>
      <c r="AV71" s="197">
        <v>2.4138346687025528E-2</v>
      </c>
      <c r="AW71" s="197">
        <v>0.55738043998398701</v>
      </c>
      <c r="AX71" s="197">
        <v>0.24220269058906124</v>
      </c>
      <c r="AY71" s="198">
        <v>13.321851063829788</v>
      </c>
      <c r="AZ71" s="198">
        <v>2.0519563259240341</v>
      </c>
      <c r="BA71" s="198">
        <v>33.60619147434214</v>
      </c>
      <c r="BB71" s="198">
        <v>1.9609510860763544</v>
      </c>
    </row>
    <row r="72" spans="23:54" ht="16.5">
      <c r="W72" s="190" t="s">
        <v>155</v>
      </c>
      <c r="X72" s="190" t="s">
        <v>228</v>
      </c>
      <c r="Y72" s="191" t="s">
        <v>228</v>
      </c>
      <c r="Z72" s="192">
        <v>23</v>
      </c>
      <c r="AA72" s="189">
        <v>56</v>
      </c>
      <c r="AB72" s="193">
        <v>1.0144927536231885</v>
      </c>
      <c r="AC72" s="190">
        <v>1</v>
      </c>
      <c r="AD72" s="190">
        <v>14</v>
      </c>
      <c r="AE72" s="190">
        <v>17</v>
      </c>
      <c r="AF72" s="190">
        <v>16</v>
      </c>
      <c r="AG72" s="190">
        <v>6</v>
      </c>
      <c r="AH72" s="190">
        <v>2</v>
      </c>
      <c r="AI72" s="190">
        <v>0</v>
      </c>
      <c r="AJ72" s="194">
        <v>0.89722757662480801</v>
      </c>
      <c r="AK72" s="189" t="s">
        <v>72</v>
      </c>
      <c r="AL72" s="189">
        <v>2</v>
      </c>
      <c r="AM72" s="189" t="s">
        <v>413</v>
      </c>
      <c r="AN72" s="195" t="s">
        <v>454</v>
      </c>
      <c r="AO72" s="196">
        <v>69</v>
      </c>
      <c r="AP72" s="196">
        <v>3</v>
      </c>
      <c r="AQ72" s="196" t="s">
        <v>1071</v>
      </c>
      <c r="AS72" s="184" t="s">
        <v>150</v>
      </c>
      <c r="AT72" s="185" t="s">
        <v>216</v>
      </c>
      <c r="AU72" s="184">
        <v>1</v>
      </c>
      <c r="AV72" s="197">
        <v>4.7950913160410523E-2</v>
      </c>
      <c r="AW72" s="197">
        <v>0.40215809825201687</v>
      </c>
      <c r="AX72" s="197">
        <v>0.15184994350370873</v>
      </c>
      <c r="AY72" s="198">
        <v>25.293049999999997</v>
      </c>
      <c r="AZ72" s="198">
        <v>1.966204308961951</v>
      </c>
      <c r="BA72" s="198">
        <v>51.694215386437868</v>
      </c>
      <c r="BB72" s="198">
        <v>2.3428171829015678</v>
      </c>
    </row>
    <row r="73" spans="23:54" ht="16.5">
      <c r="W73" s="190" t="s">
        <v>155</v>
      </c>
      <c r="X73" s="190" t="s">
        <v>229</v>
      </c>
      <c r="Y73" s="191" t="s">
        <v>229</v>
      </c>
      <c r="Z73" s="192">
        <v>12</v>
      </c>
      <c r="AA73" s="189">
        <v>28</v>
      </c>
      <c r="AB73" s="193">
        <v>0.97222222222222232</v>
      </c>
      <c r="AC73" s="190">
        <v>0</v>
      </c>
      <c r="AD73" s="190">
        <v>1</v>
      </c>
      <c r="AE73" s="190">
        <v>10</v>
      </c>
      <c r="AF73" s="190">
        <v>9</v>
      </c>
      <c r="AG73" s="190">
        <v>6</v>
      </c>
      <c r="AH73" s="190">
        <v>2</v>
      </c>
      <c r="AI73" s="190">
        <v>0</v>
      </c>
      <c r="AJ73" s="194">
        <v>0.86686073776824801</v>
      </c>
      <c r="AK73" s="189" t="s">
        <v>72</v>
      </c>
      <c r="AL73" s="189">
        <v>29</v>
      </c>
      <c r="AM73" s="189" t="s">
        <v>973</v>
      </c>
      <c r="AN73" s="195" t="s">
        <v>456</v>
      </c>
      <c r="AO73" s="196">
        <v>70</v>
      </c>
      <c r="AP73" s="196">
        <v>4</v>
      </c>
      <c r="AQ73" s="196" t="s">
        <v>454</v>
      </c>
      <c r="AS73" s="184" t="s">
        <v>150</v>
      </c>
      <c r="AT73" s="185" t="s">
        <v>217</v>
      </c>
      <c r="AU73" s="184">
        <v>1</v>
      </c>
      <c r="AV73" s="197">
        <v>6.6139866691780527E-2</v>
      </c>
      <c r="AW73" s="197">
        <v>0.44567788482005993</v>
      </c>
      <c r="AX73" s="197">
        <v>0.2092790222105628</v>
      </c>
      <c r="AY73" s="198">
        <v>20.173181818181817</v>
      </c>
      <c r="AZ73" s="198">
        <v>5.671445374573433</v>
      </c>
      <c r="BA73" s="198">
        <v>76.82523777064354</v>
      </c>
      <c r="BB73" s="198">
        <v>1.6097896049269946</v>
      </c>
    </row>
    <row r="74" spans="23:54" ht="16.5">
      <c r="W74" s="190" t="s">
        <v>155</v>
      </c>
      <c r="X74" s="190" t="s">
        <v>230</v>
      </c>
      <c r="Y74" s="191" t="s">
        <v>230</v>
      </c>
      <c r="Z74" s="192">
        <v>21</v>
      </c>
      <c r="AA74" s="189">
        <v>51</v>
      </c>
      <c r="AB74" s="193">
        <v>1.0119047619047619</v>
      </c>
      <c r="AC74" s="190">
        <v>3</v>
      </c>
      <c r="AD74" s="190">
        <v>4</v>
      </c>
      <c r="AE74" s="190">
        <v>17</v>
      </c>
      <c r="AF74" s="190">
        <v>17</v>
      </c>
      <c r="AG74" s="190">
        <v>6</v>
      </c>
      <c r="AH74" s="190">
        <v>4</v>
      </c>
      <c r="AI74" s="190">
        <v>0</v>
      </c>
      <c r="AJ74" s="194">
        <v>0.89292337926953569</v>
      </c>
      <c r="AK74" s="189" t="s">
        <v>72</v>
      </c>
      <c r="AL74" s="189">
        <v>8</v>
      </c>
      <c r="AM74" s="189" t="s">
        <v>404</v>
      </c>
      <c r="AN74" s="195" t="s">
        <v>458</v>
      </c>
      <c r="AO74" s="196">
        <v>71</v>
      </c>
      <c r="AP74" s="196">
        <v>5</v>
      </c>
      <c r="AQ74" s="196" t="s">
        <v>1072</v>
      </c>
      <c r="AS74" s="184" t="s">
        <v>150</v>
      </c>
      <c r="AT74" s="185" t="s">
        <v>218</v>
      </c>
      <c r="AU74" s="184">
        <v>1</v>
      </c>
      <c r="AV74" s="197">
        <v>8.3346098257112602E-2</v>
      </c>
      <c r="AW74" s="197">
        <v>0.37309714432957375</v>
      </c>
      <c r="AX74" s="197">
        <v>9.3139369761223417E-2</v>
      </c>
      <c r="AY74" s="198">
        <v>28.378999999999998</v>
      </c>
      <c r="AZ74" s="198">
        <v>0.65097408972898096</v>
      </c>
      <c r="BA74" s="198">
        <v>20.688099642815526</v>
      </c>
      <c r="BB74" s="198">
        <v>2.2491530913232625</v>
      </c>
    </row>
    <row r="75" spans="23:54" ht="16.5">
      <c r="W75" s="190" t="s">
        <v>155</v>
      </c>
      <c r="X75" s="190" t="s">
        <v>231</v>
      </c>
      <c r="Y75" s="191" t="s">
        <v>231</v>
      </c>
      <c r="Z75" s="192">
        <v>15</v>
      </c>
      <c r="AA75" s="189">
        <v>39</v>
      </c>
      <c r="AB75" s="193">
        <v>1.0833333333333333</v>
      </c>
      <c r="AC75" s="190">
        <v>5</v>
      </c>
      <c r="AD75" s="190">
        <v>7</v>
      </c>
      <c r="AE75" s="190">
        <v>7</v>
      </c>
      <c r="AF75" s="190">
        <v>10</v>
      </c>
      <c r="AG75" s="190">
        <v>6</v>
      </c>
      <c r="AH75" s="190">
        <v>4</v>
      </c>
      <c r="AI75" s="190">
        <v>0</v>
      </c>
      <c r="AJ75" s="194">
        <v>0.89949816849475983</v>
      </c>
      <c r="AK75" s="189" t="s">
        <v>72</v>
      </c>
      <c r="AL75" s="189">
        <v>1</v>
      </c>
      <c r="AM75" s="189" t="s">
        <v>640</v>
      </c>
      <c r="AN75" s="195" t="s">
        <v>460</v>
      </c>
      <c r="AO75" s="196">
        <v>72</v>
      </c>
      <c r="AP75" s="196">
        <v>6</v>
      </c>
      <c r="AQ75" s="196" t="s">
        <v>1073</v>
      </c>
      <c r="AS75" s="184" t="s">
        <v>150</v>
      </c>
      <c r="AT75" s="185" t="s">
        <v>98</v>
      </c>
      <c r="AU75" s="184">
        <v>1</v>
      </c>
      <c r="AV75" s="197">
        <v>5.7892194739185387E-2</v>
      </c>
      <c r="AW75" s="197">
        <v>0.36216696314186286</v>
      </c>
      <c r="AX75" s="197">
        <v>0.17236274869641663</v>
      </c>
      <c r="AY75" s="198">
        <v>24.331</v>
      </c>
      <c r="AZ75" s="198">
        <v>2.5672508169040151</v>
      </c>
      <c r="BA75" s="198">
        <v>40.139035165364248</v>
      </c>
      <c r="BB75" s="198">
        <v>2.3865294171707228</v>
      </c>
    </row>
    <row r="76" spans="23:54" ht="16.5">
      <c r="W76" s="190" t="s">
        <v>155</v>
      </c>
      <c r="X76" s="190" t="s">
        <v>232</v>
      </c>
      <c r="Y76" s="191" t="s">
        <v>232</v>
      </c>
      <c r="Z76" s="192">
        <v>9</v>
      </c>
      <c r="AA76" s="189">
        <v>24</v>
      </c>
      <c r="AB76" s="193">
        <v>1.1111111111111112</v>
      </c>
      <c r="AC76" s="190">
        <v>1</v>
      </c>
      <c r="AD76" s="190">
        <v>2</v>
      </c>
      <c r="AE76" s="190">
        <v>10</v>
      </c>
      <c r="AF76" s="190">
        <v>6</v>
      </c>
      <c r="AG76" s="190">
        <v>4</v>
      </c>
      <c r="AH76" s="190">
        <v>1</v>
      </c>
      <c r="AI76" s="190">
        <v>0</v>
      </c>
      <c r="AJ76" s="194">
        <v>0.90086616756380955</v>
      </c>
      <c r="AK76" s="189" t="s">
        <v>71</v>
      </c>
      <c r="AL76" s="189">
        <v>67</v>
      </c>
      <c r="AM76" s="189" t="s">
        <v>974</v>
      </c>
      <c r="AN76" s="195" t="s">
        <v>461</v>
      </c>
      <c r="AO76" s="196">
        <v>73</v>
      </c>
      <c r="AP76" s="196">
        <v>7</v>
      </c>
      <c r="AQ76" s="196" t="s">
        <v>1074</v>
      </c>
      <c r="AS76" s="184" t="s">
        <v>150</v>
      </c>
      <c r="AT76" s="185" t="s">
        <v>99</v>
      </c>
      <c r="AU76" s="184">
        <v>1</v>
      </c>
      <c r="AV76" s="197">
        <v>0.15441646443689774</v>
      </c>
      <c r="AW76" s="197">
        <v>0.48483924934197281</v>
      </c>
      <c r="AX76" s="197">
        <v>0.17218305052739979</v>
      </c>
      <c r="AY76" s="198">
        <v>26.766999999999999</v>
      </c>
      <c r="AZ76" s="198">
        <v>3.7876611540033753</v>
      </c>
      <c r="BA76" s="198">
        <v>55.259597512513011</v>
      </c>
      <c r="BB76" s="198">
        <v>2.0767140798657553</v>
      </c>
    </row>
    <row r="77" spans="23:54" ht="16.5">
      <c r="W77" s="190" t="s">
        <v>141</v>
      </c>
      <c r="X77" s="190" t="s">
        <v>233</v>
      </c>
      <c r="Y77" s="191" t="s">
        <v>233</v>
      </c>
      <c r="Z77" s="192">
        <v>7</v>
      </c>
      <c r="AA77" s="189">
        <v>15</v>
      </c>
      <c r="AB77" s="193">
        <v>0.89285714285714279</v>
      </c>
      <c r="AC77" s="190">
        <v>2</v>
      </c>
      <c r="AD77" s="190">
        <v>2</v>
      </c>
      <c r="AE77" s="190">
        <v>5</v>
      </c>
      <c r="AF77" s="190">
        <v>5</v>
      </c>
      <c r="AG77" s="190">
        <v>1</v>
      </c>
      <c r="AH77" s="190">
        <v>0</v>
      </c>
      <c r="AI77" s="190">
        <v>0</v>
      </c>
      <c r="AJ77" s="194">
        <v>0.91952658315498081</v>
      </c>
      <c r="AK77" s="189" t="s">
        <v>71</v>
      </c>
      <c r="AL77" s="189">
        <v>39</v>
      </c>
      <c r="AM77" s="189" t="s">
        <v>455</v>
      </c>
      <c r="AN77" s="195" t="s">
        <v>463</v>
      </c>
      <c r="AO77" s="196">
        <v>74</v>
      </c>
      <c r="AP77" s="196">
        <v>1</v>
      </c>
      <c r="AQ77" s="196" t="s">
        <v>1075</v>
      </c>
      <c r="AS77" s="184" t="s">
        <v>150</v>
      </c>
      <c r="AT77" s="185" t="s">
        <v>100</v>
      </c>
      <c r="AU77" s="184">
        <v>1</v>
      </c>
      <c r="AV77" s="197">
        <v>5.9373915244577073E-2</v>
      </c>
      <c r="AW77" s="197">
        <v>0.41107287946070992</v>
      </c>
      <c r="AX77" s="197">
        <v>0.16119323120964546</v>
      </c>
      <c r="AY77" s="198">
        <v>24.053725000000004</v>
      </c>
      <c r="AZ77" s="198">
        <v>2.6442519748962741</v>
      </c>
      <c r="BA77" s="198">
        <v>52.544932393999034</v>
      </c>
      <c r="BB77" s="198">
        <v>2.1292535923242086</v>
      </c>
    </row>
    <row r="78" spans="23:54" ht="16.5">
      <c r="W78" s="190" t="s">
        <v>141</v>
      </c>
      <c r="X78" s="190" t="s">
        <v>234</v>
      </c>
      <c r="Y78" s="191" t="s">
        <v>234</v>
      </c>
      <c r="Z78" s="192">
        <v>16</v>
      </c>
      <c r="AA78" s="189">
        <v>34</v>
      </c>
      <c r="AB78" s="193">
        <v>0.88541666666666674</v>
      </c>
      <c r="AC78" s="190">
        <v>3</v>
      </c>
      <c r="AD78" s="190">
        <v>14</v>
      </c>
      <c r="AE78" s="190">
        <v>9</v>
      </c>
      <c r="AF78" s="190">
        <v>6</v>
      </c>
      <c r="AG78" s="190">
        <v>1</v>
      </c>
      <c r="AH78" s="190">
        <v>1</v>
      </c>
      <c r="AI78" s="190">
        <v>0</v>
      </c>
      <c r="AJ78" s="194">
        <v>0.92264120507413483</v>
      </c>
      <c r="AK78" s="189" t="s">
        <v>71</v>
      </c>
      <c r="AL78" s="189">
        <v>32</v>
      </c>
      <c r="AM78" s="189" t="s">
        <v>560</v>
      </c>
      <c r="AN78" s="195" t="s">
        <v>465</v>
      </c>
      <c r="AO78" s="196">
        <v>75</v>
      </c>
      <c r="AP78" s="196">
        <v>2</v>
      </c>
      <c r="AQ78" s="196" t="s">
        <v>1076</v>
      </c>
      <c r="AS78" s="184" t="s">
        <v>145</v>
      </c>
      <c r="AT78" s="185" t="s">
        <v>219</v>
      </c>
      <c r="AU78" s="184">
        <v>1</v>
      </c>
      <c r="AV78" s="197">
        <v>4.7332524956438221E-2</v>
      </c>
      <c r="AW78" s="197">
        <v>0.39893183214493921</v>
      </c>
      <c r="AX78" s="197">
        <v>0.18402435355562125</v>
      </c>
      <c r="AY78" s="198">
        <v>13.330789473684211</v>
      </c>
      <c r="AZ78" s="198">
        <v>1.910673470035628</v>
      </c>
      <c r="BA78" s="198">
        <v>49.372430059196191</v>
      </c>
      <c r="BB78" s="198">
        <v>1.6676657392969325</v>
      </c>
    </row>
    <row r="79" spans="23:54" ht="16.5">
      <c r="W79" s="190" t="s">
        <v>141</v>
      </c>
      <c r="X79" s="190" t="s">
        <v>235</v>
      </c>
      <c r="Y79" s="191" t="s">
        <v>235</v>
      </c>
      <c r="Z79" s="192">
        <v>10</v>
      </c>
      <c r="AA79" s="189">
        <v>19</v>
      </c>
      <c r="AB79" s="193">
        <v>0.79166666666666663</v>
      </c>
      <c r="AC79" s="190">
        <v>1</v>
      </c>
      <c r="AD79" s="190">
        <v>0</v>
      </c>
      <c r="AE79" s="190">
        <v>10</v>
      </c>
      <c r="AF79" s="190">
        <v>8</v>
      </c>
      <c r="AG79" s="190">
        <v>0</v>
      </c>
      <c r="AH79" s="190">
        <v>0</v>
      </c>
      <c r="AI79" s="190">
        <v>0</v>
      </c>
      <c r="AJ79" s="194">
        <v>0.91514973048652459</v>
      </c>
      <c r="AK79" s="189" t="s">
        <v>71</v>
      </c>
      <c r="AL79" s="189">
        <v>42</v>
      </c>
      <c r="AM79" s="189" t="s">
        <v>620</v>
      </c>
      <c r="AN79" s="195" t="s">
        <v>467</v>
      </c>
      <c r="AO79" s="196">
        <v>76</v>
      </c>
      <c r="AP79" s="196">
        <v>3</v>
      </c>
      <c r="AQ79" s="196" t="s">
        <v>1077</v>
      </c>
      <c r="AS79" s="184" t="s">
        <v>145</v>
      </c>
      <c r="AT79" s="185" t="s">
        <v>220</v>
      </c>
      <c r="AU79" s="184">
        <v>1</v>
      </c>
      <c r="AV79" s="197">
        <v>0.13076311934008963</v>
      </c>
      <c r="AW79" s="197">
        <v>0.40066435811137185</v>
      </c>
      <c r="AX79" s="197">
        <v>0.27392169968192676</v>
      </c>
      <c r="AY79" s="198">
        <v>13.067999999999998</v>
      </c>
      <c r="AZ79" s="198">
        <v>1.7277341133368425</v>
      </c>
      <c r="BA79" s="198">
        <v>28.180194306823829</v>
      </c>
      <c r="BB79" s="198">
        <v>2.1018144674508519</v>
      </c>
    </row>
    <row r="80" spans="23:54" ht="16.5">
      <c r="W80" s="190" t="s">
        <v>141</v>
      </c>
      <c r="X80" s="190" t="s">
        <v>236</v>
      </c>
      <c r="Y80" s="191" t="s">
        <v>236</v>
      </c>
      <c r="Z80" s="192">
        <v>4</v>
      </c>
      <c r="AA80" s="189">
        <v>10</v>
      </c>
      <c r="AB80" s="193">
        <v>1.0416666666666667</v>
      </c>
      <c r="AC80" s="190">
        <v>5</v>
      </c>
      <c r="AD80" s="190">
        <v>3</v>
      </c>
      <c r="AE80" s="190">
        <v>1</v>
      </c>
      <c r="AF80" s="190">
        <v>1</v>
      </c>
      <c r="AG80" s="190">
        <v>0</v>
      </c>
      <c r="AH80" s="190">
        <v>0</v>
      </c>
      <c r="AI80" s="190">
        <v>0</v>
      </c>
      <c r="AJ80" s="194">
        <v>0.99141899367791475</v>
      </c>
      <c r="AK80" s="189" t="s">
        <v>69</v>
      </c>
      <c r="AL80" s="189">
        <v>4</v>
      </c>
      <c r="AM80" s="189" t="s">
        <v>616</v>
      </c>
      <c r="AN80" s="195" t="s">
        <v>468</v>
      </c>
      <c r="AO80" s="196">
        <v>77</v>
      </c>
      <c r="AP80" s="196">
        <v>4</v>
      </c>
      <c r="AQ80" s="196" t="s">
        <v>1078</v>
      </c>
      <c r="AS80" s="184" t="s">
        <v>145</v>
      </c>
      <c r="AT80" s="185" t="s">
        <v>221</v>
      </c>
      <c r="AU80" s="184">
        <v>1</v>
      </c>
      <c r="AV80" s="197">
        <v>0.11495703529420813</v>
      </c>
      <c r="AW80" s="197">
        <v>0.34362799766703717</v>
      </c>
      <c r="AX80" s="197">
        <v>0.30920670891227536</v>
      </c>
      <c r="AY80" s="198">
        <v>10.648250000000001</v>
      </c>
      <c r="AZ80" s="198">
        <v>0.9081011705424088</v>
      </c>
      <c r="BA80" s="198">
        <v>22.486811744121027</v>
      </c>
      <c r="BB80" s="198">
        <v>2.4225763692589037</v>
      </c>
    </row>
    <row r="81" spans="23:54" ht="16.5">
      <c r="W81" s="190" t="s">
        <v>141</v>
      </c>
      <c r="X81" s="190" t="s">
        <v>237</v>
      </c>
      <c r="Y81" s="191" t="s">
        <v>237</v>
      </c>
      <c r="Z81" s="192">
        <v>7</v>
      </c>
      <c r="AA81" s="189">
        <v>16</v>
      </c>
      <c r="AB81" s="193">
        <v>0.95238095238095233</v>
      </c>
      <c r="AC81" s="190">
        <v>7</v>
      </c>
      <c r="AD81" s="190">
        <v>5</v>
      </c>
      <c r="AE81" s="190">
        <v>3</v>
      </c>
      <c r="AF81" s="190">
        <v>1</v>
      </c>
      <c r="AG81" s="190">
        <v>0</v>
      </c>
      <c r="AH81" s="190">
        <v>0</v>
      </c>
      <c r="AI81" s="190">
        <v>0</v>
      </c>
      <c r="AJ81" s="194">
        <v>0.99192086331791429</v>
      </c>
      <c r="AK81" s="189" t="s">
        <v>69</v>
      </c>
      <c r="AL81" s="189">
        <v>3</v>
      </c>
      <c r="AM81" s="189" t="s">
        <v>556</v>
      </c>
      <c r="AN81" s="195" t="s">
        <v>470</v>
      </c>
      <c r="AO81" s="196">
        <v>78</v>
      </c>
      <c r="AP81" s="196">
        <v>5</v>
      </c>
      <c r="AQ81" s="196" t="s">
        <v>1079</v>
      </c>
      <c r="AS81" s="184" t="s">
        <v>145</v>
      </c>
      <c r="AT81" s="185" t="s">
        <v>222</v>
      </c>
      <c r="AU81" s="184">
        <v>1</v>
      </c>
      <c r="AV81" s="197">
        <v>7.7950677531613707E-2</v>
      </c>
      <c r="AW81" s="197">
        <v>0.35825788858119811</v>
      </c>
      <c r="AX81" s="197">
        <v>0.20314052087650397</v>
      </c>
      <c r="AY81" s="198">
        <v>9.158666666666667</v>
      </c>
      <c r="AZ81" s="198">
        <v>0.72362232177511132</v>
      </c>
      <c r="BA81" s="198">
        <v>13.051515330925644</v>
      </c>
      <c r="BB81" s="198">
        <v>2.0211457586825383</v>
      </c>
    </row>
    <row r="82" spans="23:54" ht="16.5">
      <c r="W82" s="190" t="s">
        <v>141</v>
      </c>
      <c r="X82" s="190" t="s">
        <v>238</v>
      </c>
      <c r="Y82" s="191" t="s">
        <v>238</v>
      </c>
      <c r="Z82" s="192">
        <v>5</v>
      </c>
      <c r="AA82" s="189">
        <v>11</v>
      </c>
      <c r="AB82" s="193">
        <v>0.91666666666666663</v>
      </c>
      <c r="AC82" s="190">
        <v>1</v>
      </c>
      <c r="AD82" s="190">
        <v>5</v>
      </c>
      <c r="AE82" s="190">
        <v>4</v>
      </c>
      <c r="AF82" s="190">
        <v>1</v>
      </c>
      <c r="AG82" s="190">
        <v>0</v>
      </c>
      <c r="AH82" s="190">
        <v>0</v>
      </c>
      <c r="AI82" s="190">
        <v>0</v>
      </c>
      <c r="AJ82" s="194">
        <v>0.9511360649107593</v>
      </c>
      <c r="AK82" s="189" t="s">
        <v>69</v>
      </c>
      <c r="AL82" s="189">
        <v>38</v>
      </c>
      <c r="AM82" s="189" t="s">
        <v>593</v>
      </c>
      <c r="AN82" s="195" t="s">
        <v>471</v>
      </c>
      <c r="AO82" s="196">
        <v>79</v>
      </c>
      <c r="AP82" s="196">
        <v>6</v>
      </c>
      <c r="AQ82" s="196" t="s">
        <v>1080</v>
      </c>
      <c r="AS82" s="184" t="s">
        <v>145</v>
      </c>
      <c r="AT82" s="185" t="s">
        <v>100</v>
      </c>
      <c r="AU82" s="184">
        <v>1</v>
      </c>
      <c r="AV82" s="197">
        <v>8.513254558522039E-2</v>
      </c>
      <c r="AW82" s="197">
        <v>0.38322295413288066</v>
      </c>
      <c r="AX82" s="197">
        <v>0.23515421597525316</v>
      </c>
      <c r="AY82" s="198">
        <v>12.362783783783785</v>
      </c>
      <c r="AZ82" s="198">
        <v>1.5563198612852689</v>
      </c>
      <c r="BA82" s="198">
        <v>35.941132379324998</v>
      </c>
      <c r="BB82" s="198">
        <v>1.9087877700513656</v>
      </c>
    </row>
    <row r="83" spans="23:54" ht="16.5">
      <c r="W83" s="190" t="s">
        <v>160</v>
      </c>
      <c r="X83" s="190" t="s">
        <v>239</v>
      </c>
      <c r="Y83" s="191" t="s">
        <v>239</v>
      </c>
      <c r="Z83" s="192">
        <v>4</v>
      </c>
      <c r="AA83" s="189">
        <v>9</v>
      </c>
      <c r="AB83" s="193">
        <v>0.9375</v>
      </c>
      <c r="AC83" s="190">
        <v>0</v>
      </c>
      <c r="AD83" s="190">
        <v>0</v>
      </c>
      <c r="AE83" s="190">
        <v>1</v>
      </c>
      <c r="AF83" s="190">
        <v>2</v>
      </c>
      <c r="AG83" s="190">
        <v>2</v>
      </c>
      <c r="AH83" s="190">
        <v>4</v>
      </c>
      <c r="AI83" s="190">
        <v>0</v>
      </c>
      <c r="AJ83" s="194">
        <v>0.80196946925509049</v>
      </c>
      <c r="AK83" s="189" t="s">
        <v>70</v>
      </c>
      <c r="AL83" s="189">
        <v>14</v>
      </c>
      <c r="AM83" s="189" t="s">
        <v>975</v>
      </c>
      <c r="AN83" s="195" t="s">
        <v>473</v>
      </c>
      <c r="AO83" s="196">
        <v>80</v>
      </c>
      <c r="AP83" s="196">
        <v>1</v>
      </c>
      <c r="AQ83" s="196" t="s">
        <v>1081</v>
      </c>
      <c r="AS83" s="184" t="s">
        <v>137</v>
      </c>
      <c r="AT83" s="185" t="s">
        <v>223</v>
      </c>
      <c r="AU83" s="184">
        <v>1</v>
      </c>
      <c r="AV83" s="197">
        <v>5.7401091645707399E-2</v>
      </c>
      <c r="AW83" s="197">
        <v>0.42838201521595348</v>
      </c>
      <c r="AX83" s="197">
        <v>0.19707722686963011</v>
      </c>
      <c r="AY83" s="198">
        <v>16.382166666666667</v>
      </c>
      <c r="AZ83" s="198">
        <v>2.6969477420461798</v>
      </c>
      <c r="BA83" s="198">
        <v>28.470995242887863</v>
      </c>
      <c r="BB83" s="198">
        <v>1.7411097604555927</v>
      </c>
    </row>
    <row r="84" spans="23:54" ht="16.5">
      <c r="W84" s="190" t="s">
        <v>160</v>
      </c>
      <c r="X84" s="190" t="s">
        <v>240</v>
      </c>
      <c r="Y84" s="191" t="s">
        <v>240</v>
      </c>
      <c r="Z84" s="192">
        <v>5</v>
      </c>
      <c r="AA84" s="189">
        <v>10</v>
      </c>
      <c r="AB84" s="193">
        <v>0.83333333333333337</v>
      </c>
      <c r="AC84" s="190">
        <v>0</v>
      </c>
      <c r="AD84" s="190">
        <v>2</v>
      </c>
      <c r="AE84" s="190">
        <v>3</v>
      </c>
      <c r="AF84" s="190">
        <v>3</v>
      </c>
      <c r="AG84" s="190">
        <v>2</v>
      </c>
      <c r="AH84" s="190">
        <v>0</v>
      </c>
      <c r="AI84" s="190">
        <v>0</v>
      </c>
      <c r="AJ84" s="194">
        <v>0.90333097868838996</v>
      </c>
      <c r="AK84" s="189" t="s">
        <v>71</v>
      </c>
      <c r="AL84" s="189">
        <v>63</v>
      </c>
      <c r="AM84" s="189" t="s">
        <v>976</v>
      </c>
      <c r="AN84" s="195" t="s">
        <v>475</v>
      </c>
      <c r="AO84" s="196">
        <v>81</v>
      </c>
      <c r="AP84" s="196">
        <v>2</v>
      </c>
      <c r="AQ84" s="196" t="s">
        <v>1082</v>
      </c>
      <c r="AS84" s="184" t="s">
        <v>137</v>
      </c>
      <c r="AT84" s="185" t="s">
        <v>224</v>
      </c>
      <c r="AU84" s="184">
        <v>1</v>
      </c>
      <c r="AV84" s="197">
        <v>5.6968887198506131E-2</v>
      </c>
      <c r="AW84" s="197">
        <v>0.43904558085902051</v>
      </c>
      <c r="AX84" s="197">
        <v>0.20094873360040671</v>
      </c>
      <c r="AY84" s="198">
        <v>16.676639999999992</v>
      </c>
      <c r="AZ84" s="198">
        <v>4.9243495778672539</v>
      </c>
      <c r="BA84" s="198">
        <v>33.858633915699393</v>
      </c>
      <c r="BB84" s="198">
        <v>1.6527205739044275</v>
      </c>
    </row>
    <row r="85" spans="23:54" ht="16.5">
      <c r="W85" s="190" t="s">
        <v>160</v>
      </c>
      <c r="X85" s="190" t="s">
        <v>241</v>
      </c>
      <c r="Y85" s="191" t="s">
        <v>241</v>
      </c>
      <c r="Z85" s="192">
        <v>17</v>
      </c>
      <c r="AA85" s="189">
        <v>43</v>
      </c>
      <c r="AB85" s="193">
        <v>1.053921568627451</v>
      </c>
      <c r="AC85" s="190">
        <v>1</v>
      </c>
      <c r="AD85" s="190">
        <v>3</v>
      </c>
      <c r="AE85" s="190">
        <v>7</v>
      </c>
      <c r="AF85" s="190">
        <v>15</v>
      </c>
      <c r="AG85" s="190">
        <v>14</v>
      </c>
      <c r="AH85" s="190">
        <v>3</v>
      </c>
      <c r="AI85" s="190">
        <v>0</v>
      </c>
      <c r="AJ85" s="194">
        <v>0.87392739848532874</v>
      </c>
      <c r="AK85" s="189" t="s">
        <v>72</v>
      </c>
      <c r="AL85" s="189">
        <v>26</v>
      </c>
      <c r="AM85" s="189" t="s">
        <v>977</v>
      </c>
      <c r="AN85" s="195" t="s">
        <v>477</v>
      </c>
      <c r="AO85" s="196">
        <v>82</v>
      </c>
      <c r="AP85" s="196">
        <v>3</v>
      </c>
      <c r="AQ85" s="196" t="s">
        <v>1083</v>
      </c>
      <c r="AS85" s="184" t="s">
        <v>137</v>
      </c>
      <c r="AT85" s="185" t="s">
        <v>225</v>
      </c>
      <c r="AU85" s="184">
        <v>1</v>
      </c>
      <c r="AV85" s="197">
        <v>6.8559312286022758E-2</v>
      </c>
      <c r="AW85" s="197">
        <v>0.31571332616521741</v>
      </c>
      <c r="AX85" s="197">
        <v>0.24139433681697908</v>
      </c>
      <c r="AY85" s="198">
        <v>11.197833333333334</v>
      </c>
      <c r="AZ85" s="198">
        <v>1.0632132700995975</v>
      </c>
      <c r="BA85" s="198">
        <v>27.838217874861297</v>
      </c>
      <c r="BB85" s="198">
        <v>2.0373969382923365</v>
      </c>
    </row>
    <row r="86" spans="23:54" ht="16.5">
      <c r="W86" s="190" t="s">
        <v>160</v>
      </c>
      <c r="X86" s="190" t="s">
        <v>242</v>
      </c>
      <c r="Y86" s="191" t="s">
        <v>242</v>
      </c>
      <c r="Z86" s="192">
        <v>22</v>
      </c>
      <c r="AA86" s="189">
        <v>51</v>
      </c>
      <c r="AB86" s="193">
        <v>0.96590909090909094</v>
      </c>
      <c r="AC86" s="190">
        <v>5</v>
      </c>
      <c r="AD86" s="190">
        <v>19</v>
      </c>
      <c r="AE86" s="190">
        <v>19</v>
      </c>
      <c r="AF86" s="190">
        <v>6</v>
      </c>
      <c r="AG86" s="190">
        <v>2</v>
      </c>
      <c r="AH86" s="190">
        <v>0</v>
      </c>
      <c r="AI86" s="190">
        <v>0</v>
      </c>
      <c r="AJ86" s="194">
        <v>0.94915986319411938</v>
      </c>
      <c r="AK86" s="189" t="s">
        <v>71</v>
      </c>
      <c r="AL86" s="189">
        <v>2</v>
      </c>
      <c r="AM86" s="189" t="s">
        <v>472</v>
      </c>
      <c r="AN86" s="195" t="s">
        <v>479</v>
      </c>
      <c r="AO86" s="196">
        <v>83</v>
      </c>
      <c r="AP86" s="196">
        <v>4</v>
      </c>
      <c r="AQ86" s="196" t="s">
        <v>1084</v>
      </c>
      <c r="AS86" s="184" t="s">
        <v>137</v>
      </c>
      <c r="AT86" s="185" t="s">
        <v>99</v>
      </c>
      <c r="AU86" s="184">
        <v>1</v>
      </c>
      <c r="AV86" s="197">
        <v>0.14053851053255251</v>
      </c>
      <c r="AW86" s="197">
        <v>0.43807737369268313</v>
      </c>
      <c r="AX86" s="197">
        <v>0.18577401342558744</v>
      </c>
      <c r="AY86" s="198">
        <v>16.670500000000001</v>
      </c>
      <c r="AZ86" s="198">
        <v>3.005167864237444</v>
      </c>
      <c r="BA86" s="198">
        <v>25.680525385301795</v>
      </c>
      <c r="BB86" s="198">
        <v>1.6840386945617472</v>
      </c>
    </row>
    <row r="87" spans="23:54" ht="16.5">
      <c r="W87" s="190" t="s">
        <v>160</v>
      </c>
      <c r="X87" s="190" t="s">
        <v>243</v>
      </c>
      <c r="Y87" s="191" t="s">
        <v>243</v>
      </c>
      <c r="Z87" s="192">
        <v>28</v>
      </c>
      <c r="AA87" s="189">
        <v>63</v>
      </c>
      <c r="AB87" s="193">
        <v>0.9375</v>
      </c>
      <c r="AC87" s="190">
        <v>0</v>
      </c>
      <c r="AD87" s="190">
        <v>3</v>
      </c>
      <c r="AE87" s="190">
        <v>7</v>
      </c>
      <c r="AF87" s="190">
        <v>17</v>
      </c>
      <c r="AG87" s="190">
        <v>24</v>
      </c>
      <c r="AH87" s="190">
        <v>12</v>
      </c>
      <c r="AI87" s="190">
        <v>0</v>
      </c>
      <c r="AJ87" s="194">
        <v>0.84646049322159345</v>
      </c>
      <c r="AK87" s="189" t="s">
        <v>70</v>
      </c>
      <c r="AL87" s="189">
        <v>3</v>
      </c>
      <c r="AM87" s="189" t="s">
        <v>632</v>
      </c>
      <c r="AN87" s="195" t="s">
        <v>481</v>
      </c>
      <c r="AO87" s="196">
        <v>84</v>
      </c>
      <c r="AP87" s="196">
        <v>5</v>
      </c>
      <c r="AQ87" s="196" t="s">
        <v>1085</v>
      </c>
      <c r="AS87" s="184" t="s">
        <v>137</v>
      </c>
      <c r="AT87" s="185" t="s">
        <v>100</v>
      </c>
      <c r="AU87" s="184">
        <v>1</v>
      </c>
      <c r="AV87" s="197">
        <v>5.9860773283974843E-2</v>
      </c>
      <c r="AW87" s="197">
        <v>0.43194458066410824</v>
      </c>
      <c r="AX87" s="197">
        <v>0.20146967747153111</v>
      </c>
      <c r="AY87" s="198">
        <v>15.867333333333335</v>
      </c>
      <c r="AZ87" s="198">
        <v>3.9322881453522411</v>
      </c>
      <c r="BA87" s="198">
        <v>31.553647927548354</v>
      </c>
      <c r="BB87" s="198">
        <v>1.6245051003765973</v>
      </c>
    </row>
    <row r="88" spans="23:54" ht="16.5">
      <c r="W88" s="190" t="s">
        <v>161</v>
      </c>
      <c r="X88" s="190" t="s">
        <v>244</v>
      </c>
      <c r="Y88" s="191" t="s">
        <v>244</v>
      </c>
      <c r="Z88" s="192">
        <v>12</v>
      </c>
      <c r="AA88" s="189">
        <v>23</v>
      </c>
      <c r="AB88" s="193">
        <v>0.79861111111111116</v>
      </c>
      <c r="AC88" s="190">
        <v>7</v>
      </c>
      <c r="AD88" s="190">
        <v>3</v>
      </c>
      <c r="AE88" s="190">
        <v>5</v>
      </c>
      <c r="AF88" s="190">
        <v>5</v>
      </c>
      <c r="AG88" s="190">
        <v>2</v>
      </c>
      <c r="AH88" s="190">
        <v>1</v>
      </c>
      <c r="AI88" s="190">
        <v>0</v>
      </c>
      <c r="AJ88" s="194">
        <v>0.92714204888005114</v>
      </c>
      <c r="AK88" s="189" t="s">
        <v>71</v>
      </c>
      <c r="AL88" s="189">
        <v>25</v>
      </c>
      <c r="AM88" s="189" t="s">
        <v>626</v>
      </c>
      <c r="AN88" s="195" t="s">
        <v>483</v>
      </c>
      <c r="AO88" s="196">
        <v>85</v>
      </c>
      <c r="AP88" s="196">
        <v>1</v>
      </c>
      <c r="AQ88" s="196" t="s">
        <v>1086</v>
      </c>
      <c r="AS88" s="184" t="s">
        <v>155</v>
      </c>
      <c r="AT88" s="185" t="s">
        <v>226</v>
      </c>
      <c r="AU88" s="184">
        <v>1</v>
      </c>
      <c r="AV88" s="197">
        <v>4.8595966074153306E-2</v>
      </c>
      <c r="AW88" s="197">
        <v>0.37704966998854589</v>
      </c>
      <c r="AX88" s="197">
        <v>0.20053794630517766</v>
      </c>
      <c r="AY88" s="198">
        <v>13.381625</v>
      </c>
      <c r="AZ88" s="198">
        <v>2.6977768533011739</v>
      </c>
      <c r="BA88" s="198">
        <v>37.797677834329967</v>
      </c>
      <c r="BB88" s="198">
        <v>1.6378174074159213</v>
      </c>
    </row>
    <row r="89" spans="23:54" ht="16.5">
      <c r="W89" s="190" t="s">
        <v>161</v>
      </c>
      <c r="X89" s="190" t="s">
        <v>245</v>
      </c>
      <c r="Y89" s="191" t="s">
        <v>245</v>
      </c>
      <c r="Z89" s="192">
        <v>8</v>
      </c>
      <c r="AA89" s="189">
        <v>11</v>
      </c>
      <c r="AB89" s="193">
        <v>0.72916666666666674</v>
      </c>
      <c r="AC89" s="190">
        <v>0</v>
      </c>
      <c r="AD89" s="190">
        <v>2</v>
      </c>
      <c r="AE89" s="190">
        <v>0</v>
      </c>
      <c r="AF89" s="190">
        <v>1</v>
      </c>
      <c r="AG89" s="190">
        <v>3</v>
      </c>
      <c r="AH89" s="190">
        <v>5</v>
      </c>
      <c r="AI89" s="190">
        <v>3</v>
      </c>
      <c r="AJ89" s="194">
        <v>0.85118266466585446</v>
      </c>
      <c r="AK89" s="189" t="s">
        <v>72</v>
      </c>
      <c r="AL89" s="189">
        <v>34</v>
      </c>
      <c r="AM89" s="189" t="s">
        <v>978</v>
      </c>
      <c r="AN89" s="195" t="s">
        <v>485</v>
      </c>
      <c r="AO89" s="196">
        <v>86</v>
      </c>
      <c r="AP89" s="196">
        <v>2</v>
      </c>
      <c r="AQ89" s="196" t="s">
        <v>1087</v>
      </c>
      <c r="AS89" s="184" t="s">
        <v>155</v>
      </c>
      <c r="AT89" s="185" t="s">
        <v>227</v>
      </c>
      <c r="AU89" s="184">
        <v>1</v>
      </c>
      <c r="AV89" s="197">
        <v>5.391382013901138E-2</v>
      </c>
      <c r="AW89" s="197">
        <v>0.39722123274603632</v>
      </c>
      <c r="AX89" s="197">
        <v>0.19919336394879683</v>
      </c>
      <c r="AY89" s="198">
        <v>13.292538461538459</v>
      </c>
      <c r="AZ89" s="198">
        <v>1.8693445739555703</v>
      </c>
      <c r="BA89" s="198">
        <v>35.323401326258377</v>
      </c>
      <c r="BB89" s="198">
        <v>1.6412919036698683</v>
      </c>
    </row>
    <row r="90" spans="23:54" ht="16.5">
      <c r="W90" s="190" t="s">
        <v>161</v>
      </c>
      <c r="X90" s="190" t="s">
        <v>246</v>
      </c>
      <c r="Y90" s="191" t="s">
        <v>246</v>
      </c>
      <c r="Z90" s="192">
        <v>9</v>
      </c>
      <c r="AA90" s="189">
        <v>15</v>
      </c>
      <c r="AB90" s="193">
        <v>0.74074074074074081</v>
      </c>
      <c r="AC90" s="190">
        <v>1</v>
      </c>
      <c r="AD90" s="190">
        <v>0</v>
      </c>
      <c r="AE90" s="190">
        <v>1</v>
      </c>
      <c r="AF90" s="190">
        <v>3</v>
      </c>
      <c r="AG90" s="190">
        <v>5</v>
      </c>
      <c r="AH90" s="190">
        <v>5</v>
      </c>
      <c r="AI90" s="190">
        <v>1</v>
      </c>
      <c r="AJ90" s="194">
        <v>0.82645572383714438</v>
      </c>
      <c r="AK90" s="189" t="s">
        <v>70</v>
      </c>
      <c r="AL90" s="189">
        <v>6</v>
      </c>
      <c r="AM90" s="189" t="s">
        <v>979</v>
      </c>
      <c r="AN90" s="195" t="s">
        <v>487</v>
      </c>
      <c r="AO90" s="196">
        <v>87</v>
      </c>
      <c r="AP90" s="196">
        <v>3</v>
      </c>
      <c r="AQ90" s="196" t="s">
        <v>1088</v>
      </c>
      <c r="AS90" s="184" t="s">
        <v>155</v>
      </c>
      <c r="AT90" s="185" t="s">
        <v>228</v>
      </c>
      <c r="AU90" s="184">
        <v>1</v>
      </c>
      <c r="AV90" s="197">
        <v>7.4673767883378983E-2</v>
      </c>
      <c r="AW90" s="197">
        <v>0.34274687618793559</v>
      </c>
      <c r="AX90" s="197">
        <v>0.25198345141691775</v>
      </c>
      <c r="AY90" s="198">
        <v>11.874047619047619</v>
      </c>
      <c r="AZ90" s="198">
        <v>1.5471136600345852</v>
      </c>
      <c r="BA90" s="198">
        <v>43.238603644508252</v>
      </c>
      <c r="BB90" s="198">
        <v>2.33805821938132</v>
      </c>
    </row>
    <row r="91" spans="23:54" ht="16.5">
      <c r="W91" s="190" t="s">
        <v>161</v>
      </c>
      <c r="X91" s="190" t="s">
        <v>247</v>
      </c>
      <c r="Y91" s="191" t="s">
        <v>247</v>
      </c>
      <c r="Z91" s="192">
        <v>14</v>
      </c>
      <c r="AA91" s="189">
        <v>28</v>
      </c>
      <c r="AB91" s="193">
        <v>0.83333333333333326</v>
      </c>
      <c r="AC91" s="190">
        <v>3</v>
      </c>
      <c r="AD91" s="190">
        <v>2</v>
      </c>
      <c r="AE91" s="190">
        <v>4</v>
      </c>
      <c r="AF91" s="190">
        <v>11</v>
      </c>
      <c r="AG91" s="190">
        <v>6</v>
      </c>
      <c r="AH91" s="190">
        <v>2</v>
      </c>
      <c r="AI91" s="190">
        <v>0</v>
      </c>
      <c r="AJ91" s="194">
        <v>0.88897888688894078</v>
      </c>
      <c r="AK91" s="189" t="s">
        <v>72</v>
      </c>
      <c r="AL91" s="189">
        <v>13</v>
      </c>
      <c r="AM91" s="189" t="s">
        <v>486</v>
      </c>
      <c r="AN91" s="195" t="s">
        <v>489</v>
      </c>
      <c r="AO91" s="196">
        <v>88</v>
      </c>
      <c r="AP91" s="196">
        <v>4</v>
      </c>
      <c r="AQ91" s="196" t="s">
        <v>1089</v>
      </c>
      <c r="AS91" s="184" t="s">
        <v>155</v>
      </c>
      <c r="AT91" s="185" t="s">
        <v>229</v>
      </c>
      <c r="AU91" s="184">
        <v>1</v>
      </c>
      <c r="AV91" s="197">
        <v>6.9280757012897307E-2</v>
      </c>
      <c r="AW91" s="197">
        <v>0.38280144019812534</v>
      </c>
      <c r="AX91" s="197">
        <v>0.25447792565056965</v>
      </c>
      <c r="AY91" s="198">
        <v>13.328083333333334</v>
      </c>
      <c r="AZ91" s="198">
        <v>1.0506196735719719</v>
      </c>
      <c r="BA91" s="198">
        <v>28.317173654670981</v>
      </c>
      <c r="BB91" s="198">
        <v>2.2970967724125271</v>
      </c>
    </row>
    <row r="92" spans="23:54" ht="16.5">
      <c r="W92" s="190" t="s">
        <v>159</v>
      </c>
      <c r="X92" s="190" t="s">
        <v>248</v>
      </c>
      <c r="Y92" s="191" t="s">
        <v>248</v>
      </c>
      <c r="Z92" s="192">
        <v>13</v>
      </c>
      <c r="AA92" s="189">
        <v>31</v>
      </c>
      <c r="AB92" s="193">
        <v>0.99358974358974361</v>
      </c>
      <c r="AC92" s="190">
        <v>2</v>
      </c>
      <c r="AD92" s="190">
        <v>12</v>
      </c>
      <c r="AE92" s="190">
        <v>13</v>
      </c>
      <c r="AF92" s="190">
        <v>2</v>
      </c>
      <c r="AG92" s="190">
        <v>2</v>
      </c>
      <c r="AH92" s="190">
        <v>0</v>
      </c>
      <c r="AI92" s="190">
        <v>0</v>
      </c>
      <c r="AJ92" s="194">
        <v>0.94163220721273955</v>
      </c>
      <c r="AK92" s="189" t="s">
        <v>71</v>
      </c>
      <c r="AL92" s="189">
        <v>11</v>
      </c>
      <c r="AM92" s="189" t="s">
        <v>478</v>
      </c>
      <c r="AN92" s="195" t="s">
        <v>491</v>
      </c>
      <c r="AO92" s="196">
        <v>89</v>
      </c>
      <c r="AP92" s="196">
        <v>1</v>
      </c>
      <c r="AQ92" s="196" t="s">
        <v>1090</v>
      </c>
      <c r="AS92" s="184" t="s">
        <v>155</v>
      </c>
      <c r="AT92" s="185" t="s">
        <v>230</v>
      </c>
      <c r="AU92" s="184">
        <v>1</v>
      </c>
      <c r="AV92" s="197">
        <v>4.3798853187746636E-2</v>
      </c>
      <c r="AW92" s="197">
        <v>0.38061165129757574</v>
      </c>
      <c r="AX92" s="197">
        <v>0.21309768729010914</v>
      </c>
      <c r="AY92" s="198">
        <v>12.808190476190475</v>
      </c>
      <c r="AZ92" s="198">
        <v>2.2048665009489792</v>
      </c>
      <c r="BA92" s="198">
        <v>25.475665958350842</v>
      </c>
      <c r="BB92" s="198">
        <v>1.8456682142494485</v>
      </c>
    </row>
    <row r="93" spans="23:54" ht="16.5">
      <c r="W93" s="190" t="s">
        <v>159</v>
      </c>
      <c r="X93" s="190" t="s">
        <v>249</v>
      </c>
      <c r="Y93" s="191" t="s">
        <v>249</v>
      </c>
      <c r="Z93" s="192">
        <v>14</v>
      </c>
      <c r="AA93" s="189">
        <v>34</v>
      </c>
      <c r="AB93" s="193">
        <v>1.0119047619047619</v>
      </c>
      <c r="AC93" s="190">
        <v>6</v>
      </c>
      <c r="AD93" s="190">
        <v>8</v>
      </c>
      <c r="AE93" s="190">
        <v>8</v>
      </c>
      <c r="AF93" s="190">
        <v>10</v>
      </c>
      <c r="AG93" s="190">
        <v>1</v>
      </c>
      <c r="AH93" s="190">
        <v>1</v>
      </c>
      <c r="AI93" s="190">
        <v>0</v>
      </c>
      <c r="AJ93" s="194">
        <v>0.92517732112778983</v>
      </c>
      <c r="AK93" s="189" t="s">
        <v>71</v>
      </c>
      <c r="AL93" s="189">
        <v>29</v>
      </c>
      <c r="AM93" s="189" t="s">
        <v>457</v>
      </c>
      <c r="AN93" s="195" t="s">
        <v>493</v>
      </c>
      <c r="AO93" s="196">
        <v>90</v>
      </c>
      <c r="AP93" s="196">
        <v>2</v>
      </c>
      <c r="AQ93" s="196" t="s">
        <v>1091</v>
      </c>
      <c r="AS93" s="184" t="s">
        <v>155</v>
      </c>
      <c r="AT93" s="185" t="s">
        <v>231</v>
      </c>
      <c r="AU93" s="184">
        <v>1</v>
      </c>
      <c r="AV93" s="197">
        <v>5.213890440396992E-2</v>
      </c>
      <c r="AW93" s="197">
        <v>0.38813654423160504</v>
      </c>
      <c r="AX93" s="197">
        <v>0.22583204051460262</v>
      </c>
      <c r="AY93" s="198">
        <v>14.15807142857143</v>
      </c>
      <c r="AZ93" s="198">
        <v>3.8612850848771272</v>
      </c>
      <c r="BA93" s="198">
        <v>48.907643039898822</v>
      </c>
      <c r="BB93" s="198">
        <v>1.8394460198291402</v>
      </c>
    </row>
    <row r="94" spans="23:54" ht="16.5">
      <c r="W94" s="190" t="s">
        <v>159</v>
      </c>
      <c r="X94" s="190" t="s">
        <v>250</v>
      </c>
      <c r="Y94" s="191" t="s">
        <v>250</v>
      </c>
      <c r="Z94" s="192">
        <v>12</v>
      </c>
      <c r="AA94" s="189">
        <v>23</v>
      </c>
      <c r="AB94" s="193">
        <v>0.79861111111111116</v>
      </c>
      <c r="AC94" s="190">
        <v>2</v>
      </c>
      <c r="AD94" s="190">
        <v>5</v>
      </c>
      <c r="AE94" s="190">
        <v>3</v>
      </c>
      <c r="AF94" s="190">
        <v>5</v>
      </c>
      <c r="AG94" s="190">
        <v>6</v>
      </c>
      <c r="AH94" s="190">
        <v>2</v>
      </c>
      <c r="AI94" s="190">
        <v>0</v>
      </c>
      <c r="AJ94" s="194">
        <v>0.90056185213059059</v>
      </c>
      <c r="AK94" s="189" t="s">
        <v>71</v>
      </c>
      <c r="AL94" s="189">
        <v>69</v>
      </c>
      <c r="AM94" s="189" t="s">
        <v>980</v>
      </c>
      <c r="AN94" s="195" t="s">
        <v>495</v>
      </c>
      <c r="AO94" s="196">
        <v>91</v>
      </c>
      <c r="AP94" s="196">
        <v>3</v>
      </c>
      <c r="AQ94" s="196" t="s">
        <v>1092</v>
      </c>
      <c r="AS94" s="184" t="s">
        <v>155</v>
      </c>
      <c r="AT94" s="185" t="s">
        <v>232</v>
      </c>
      <c r="AU94" s="184">
        <v>1</v>
      </c>
      <c r="AV94" s="197">
        <v>5.7076802784118495E-2</v>
      </c>
      <c r="AW94" s="197">
        <v>0.35386754028845513</v>
      </c>
      <c r="AX94" s="197">
        <v>0.2098952024767741</v>
      </c>
      <c r="AY94" s="198">
        <v>12.803111111111111</v>
      </c>
      <c r="AZ94" s="198">
        <v>1.6586161806729536</v>
      </c>
      <c r="BA94" s="198">
        <v>17.581331515133307</v>
      </c>
      <c r="BB94" s="198">
        <v>2.495623144375382</v>
      </c>
    </row>
    <row r="95" spans="23:54" ht="16.5">
      <c r="W95" s="190" t="s">
        <v>159</v>
      </c>
      <c r="X95" s="190" t="s">
        <v>251</v>
      </c>
      <c r="Y95" s="191" t="s">
        <v>251</v>
      </c>
      <c r="Z95" s="192">
        <v>10</v>
      </c>
      <c r="AA95" s="189">
        <v>18</v>
      </c>
      <c r="AB95" s="193">
        <v>0.75</v>
      </c>
      <c r="AC95" s="190">
        <v>6</v>
      </c>
      <c r="AD95" s="190">
        <v>2</v>
      </c>
      <c r="AE95" s="190">
        <v>7</v>
      </c>
      <c r="AF95" s="190">
        <v>1</v>
      </c>
      <c r="AG95" s="190">
        <v>2</v>
      </c>
      <c r="AH95" s="190">
        <v>0</v>
      </c>
      <c r="AI95" s="190">
        <v>0</v>
      </c>
      <c r="AJ95" s="194">
        <v>0.94349844801894811</v>
      </c>
      <c r="AK95" s="189" t="s">
        <v>71</v>
      </c>
      <c r="AL95" s="189">
        <v>8</v>
      </c>
      <c r="AM95" s="189" t="s">
        <v>370</v>
      </c>
      <c r="AN95" s="195" t="s">
        <v>497</v>
      </c>
      <c r="AO95" s="196">
        <v>92</v>
      </c>
      <c r="AP95" s="196">
        <v>4</v>
      </c>
      <c r="AQ95" s="196" t="s">
        <v>1093</v>
      </c>
      <c r="AS95" s="184" t="s">
        <v>155</v>
      </c>
      <c r="AT95" s="185" t="s">
        <v>99</v>
      </c>
      <c r="AU95" s="184">
        <v>1</v>
      </c>
      <c r="AV95" s="197">
        <v>7.700120221722459E-2</v>
      </c>
      <c r="AW95" s="197">
        <v>0.38633943356701467</v>
      </c>
      <c r="AX95" s="197">
        <v>0.24308617180541264</v>
      </c>
      <c r="AY95" s="198">
        <v>10.917</v>
      </c>
      <c r="AZ95" s="198">
        <v>0.41859857383465887</v>
      </c>
      <c r="BA95" s="198">
        <v>45.836543834895146</v>
      </c>
      <c r="BB95" s="198">
        <v>2.3554642024330108</v>
      </c>
    </row>
    <row r="96" spans="23:54" ht="16.5">
      <c r="W96" s="190" t="s">
        <v>159</v>
      </c>
      <c r="X96" s="190" t="s">
        <v>252</v>
      </c>
      <c r="Y96" s="191" t="s">
        <v>252</v>
      </c>
      <c r="Z96" s="192">
        <v>5</v>
      </c>
      <c r="AA96" s="189">
        <v>10</v>
      </c>
      <c r="AB96" s="193">
        <v>0.83333333333333337</v>
      </c>
      <c r="AC96" s="190">
        <v>0</v>
      </c>
      <c r="AD96" s="190">
        <v>0</v>
      </c>
      <c r="AE96" s="190">
        <v>5</v>
      </c>
      <c r="AF96" s="190">
        <v>3</v>
      </c>
      <c r="AG96" s="190">
        <v>2</v>
      </c>
      <c r="AH96" s="190">
        <v>0</v>
      </c>
      <c r="AI96" s="190">
        <v>0</v>
      </c>
      <c r="AJ96" s="194">
        <v>0.88008275492997878</v>
      </c>
      <c r="AK96" s="189" t="s">
        <v>72</v>
      </c>
      <c r="AL96" s="189">
        <v>24</v>
      </c>
      <c r="AM96" s="189" t="s">
        <v>981</v>
      </c>
      <c r="AN96" s="195" t="s">
        <v>499</v>
      </c>
      <c r="AO96" s="196">
        <v>93</v>
      </c>
      <c r="AP96" s="196">
        <v>5</v>
      </c>
      <c r="AQ96" s="196" t="s">
        <v>1094</v>
      </c>
      <c r="AS96" s="184" t="s">
        <v>155</v>
      </c>
      <c r="AT96" s="185" t="s">
        <v>100</v>
      </c>
      <c r="AU96" s="184">
        <v>1</v>
      </c>
      <c r="AV96" s="197">
        <v>5.734723681084624E-2</v>
      </c>
      <c r="AW96" s="197">
        <v>0.37307690390580706</v>
      </c>
      <c r="AX96" s="197">
        <v>0.22424658705077552</v>
      </c>
      <c r="AY96" s="198">
        <v>12.967111111111107</v>
      </c>
      <c r="AZ96" s="198">
        <v>2.1380090915668117</v>
      </c>
      <c r="BA96" s="198">
        <v>34.857583329380638</v>
      </c>
      <c r="BB96" s="198">
        <v>1.932779127135916</v>
      </c>
    </row>
    <row r="97" spans="23:54" ht="16.5">
      <c r="W97" s="190" t="s">
        <v>159</v>
      </c>
      <c r="X97" s="190" t="s">
        <v>253</v>
      </c>
      <c r="Y97" s="191" t="s">
        <v>253</v>
      </c>
      <c r="Z97" s="192">
        <v>2</v>
      </c>
      <c r="AA97" s="189">
        <v>3</v>
      </c>
      <c r="AB97" s="193">
        <v>0.625</v>
      </c>
      <c r="AC97" s="190">
        <v>0</v>
      </c>
      <c r="AD97" s="190">
        <v>0</v>
      </c>
      <c r="AE97" s="190">
        <v>0</v>
      </c>
      <c r="AF97" s="190">
        <v>2</v>
      </c>
      <c r="AG97" s="190">
        <v>1</v>
      </c>
      <c r="AH97" s="190">
        <v>0</v>
      </c>
      <c r="AI97" s="190">
        <v>0</v>
      </c>
      <c r="AJ97" s="194">
        <v>0.85034705870195937</v>
      </c>
      <c r="AK97" s="189" t="s">
        <v>72</v>
      </c>
      <c r="AL97" s="189">
        <v>35</v>
      </c>
      <c r="AM97" s="189" t="s">
        <v>982</v>
      </c>
      <c r="AN97" s="195" t="s">
        <v>501</v>
      </c>
      <c r="AO97" s="196">
        <v>94</v>
      </c>
      <c r="AP97" s="196">
        <v>6</v>
      </c>
      <c r="AQ97" s="196" t="s">
        <v>1095</v>
      </c>
      <c r="AS97" s="184" t="s">
        <v>141</v>
      </c>
      <c r="AT97" s="185" t="s">
        <v>233</v>
      </c>
      <c r="AU97" s="184">
        <v>1</v>
      </c>
      <c r="AV97" s="197">
        <v>5.2326895699666899E-2</v>
      </c>
      <c r="AW97" s="197">
        <v>0.42362128933659549</v>
      </c>
      <c r="AX97" s="197">
        <v>0.2605035975057351</v>
      </c>
      <c r="AY97" s="198">
        <v>15.039499999999999</v>
      </c>
      <c r="AZ97" s="198">
        <v>0.23929349248961054</v>
      </c>
      <c r="BA97" s="198">
        <v>36.242087135244653</v>
      </c>
      <c r="BB97" s="198">
        <v>2.6294773782250944</v>
      </c>
    </row>
    <row r="98" spans="23:54" ht="16.5">
      <c r="W98" s="190" t="s">
        <v>143</v>
      </c>
      <c r="X98" s="190" t="s">
        <v>254</v>
      </c>
      <c r="Y98" s="191" t="s">
        <v>254</v>
      </c>
      <c r="Z98" s="192">
        <v>21</v>
      </c>
      <c r="AA98" s="189">
        <v>52</v>
      </c>
      <c r="AB98" s="193">
        <v>1.0317460317460319</v>
      </c>
      <c r="AC98" s="190">
        <v>9</v>
      </c>
      <c r="AD98" s="190">
        <v>1</v>
      </c>
      <c r="AE98" s="190">
        <v>15</v>
      </c>
      <c r="AF98" s="190">
        <v>13</v>
      </c>
      <c r="AG98" s="190">
        <v>12</v>
      </c>
      <c r="AH98" s="190">
        <v>2</v>
      </c>
      <c r="AI98" s="190">
        <v>0</v>
      </c>
      <c r="AJ98" s="194">
        <v>0.92264989215036108</v>
      </c>
      <c r="AK98" s="189" t="s">
        <v>71</v>
      </c>
      <c r="AL98" s="189">
        <v>31</v>
      </c>
      <c r="AM98" s="189" t="s">
        <v>544</v>
      </c>
      <c r="AN98" s="195" t="s">
        <v>503</v>
      </c>
      <c r="AO98" s="196">
        <v>95</v>
      </c>
      <c r="AP98" s="196">
        <v>1</v>
      </c>
      <c r="AQ98" s="196" t="s">
        <v>1096</v>
      </c>
      <c r="AS98" s="184" t="s">
        <v>141</v>
      </c>
      <c r="AT98" s="185" t="s">
        <v>234</v>
      </c>
      <c r="AU98" s="184">
        <v>1</v>
      </c>
      <c r="AV98" s="197">
        <v>5.9768051555742871E-2</v>
      </c>
      <c r="AW98" s="197">
        <v>0.38269113657295784</v>
      </c>
      <c r="AX98" s="197">
        <v>0.24479744823139968</v>
      </c>
      <c r="AY98" s="198">
        <v>12.159600000000001</v>
      </c>
      <c r="AZ98" s="198">
        <v>0.46799512161885232</v>
      </c>
      <c r="BA98" s="198">
        <v>11.169483569303274</v>
      </c>
      <c r="BB98" s="198">
        <v>2.3218651664230592</v>
      </c>
    </row>
    <row r="99" spans="23:54" ht="16.5">
      <c r="W99" s="190" t="s">
        <v>143</v>
      </c>
      <c r="X99" s="190" t="s">
        <v>255</v>
      </c>
      <c r="Y99" s="191" t="s">
        <v>255</v>
      </c>
      <c r="Z99" s="192">
        <v>14</v>
      </c>
      <c r="AA99" s="189">
        <v>41</v>
      </c>
      <c r="AB99" s="193">
        <v>1.2202380952380951</v>
      </c>
      <c r="AC99" s="190">
        <v>9</v>
      </c>
      <c r="AD99" s="190">
        <v>9</v>
      </c>
      <c r="AE99" s="190">
        <v>7</v>
      </c>
      <c r="AF99" s="190">
        <v>7</v>
      </c>
      <c r="AG99" s="190">
        <v>7</v>
      </c>
      <c r="AH99" s="190">
        <v>2</v>
      </c>
      <c r="AI99" s="190">
        <v>0</v>
      </c>
      <c r="AJ99" s="194">
        <v>0.93690492855448548</v>
      </c>
      <c r="AK99" s="189" t="s">
        <v>71</v>
      </c>
      <c r="AL99" s="189">
        <v>15</v>
      </c>
      <c r="AM99" s="189" t="s">
        <v>521</v>
      </c>
      <c r="AN99" s="195" t="s">
        <v>504</v>
      </c>
      <c r="AO99" s="196">
        <v>96</v>
      </c>
      <c r="AP99" s="196">
        <v>2</v>
      </c>
      <c r="AQ99" s="196" t="s">
        <v>1097</v>
      </c>
      <c r="AS99" s="184" t="s">
        <v>141</v>
      </c>
      <c r="AT99" s="185" t="s">
        <v>235</v>
      </c>
      <c r="AU99" s="184">
        <v>1</v>
      </c>
      <c r="AV99" s="197">
        <v>3.9449744483962081E-2</v>
      </c>
      <c r="AW99" s="197">
        <v>0.42249972105649303</v>
      </c>
      <c r="AX99" s="197">
        <v>0.19381615121437445</v>
      </c>
      <c r="AY99" s="198">
        <v>9.1189999999999998</v>
      </c>
      <c r="AZ99" s="198">
        <v>0.47925448300281681</v>
      </c>
      <c r="BA99" s="198">
        <v>6.6249884415095268</v>
      </c>
      <c r="BB99" s="198">
        <v>1.5550116718724316</v>
      </c>
    </row>
    <row r="100" spans="23:54" ht="16.5">
      <c r="W100" s="190" t="s">
        <v>143</v>
      </c>
      <c r="X100" s="190" t="s">
        <v>256</v>
      </c>
      <c r="Y100" s="191" t="s">
        <v>256</v>
      </c>
      <c r="Z100" s="192">
        <v>10</v>
      </c>
      <c r="AA100" s="189">
        <v>19</v>
      </c>
      <c r="AB100" s="193">
        <v>0.79166666666666663</v>
      </c>
      <c r="AC100" s="190">
        <v>3</v>
      </c>
      <c r="AD100" s="190">
        <v>1</v>
      </c>
      <c r="AE100" s="190">
        <v>3</v>
      </c>
      <c r="AF100" s="190">
        <v>7</v>
      </c>
      <c r="AG100" s="190">
        <v>4</v>
      </c>
      <c r="AH100" s="190">
        <v>1</v>
      </c>
      <c r="AI100" s="190">
        <v>0</v>
      </c>
      <c r="AJ100" s="194">
        <v>0.90630879529663955</v>
      </c>
      <c r="AK100" s="189" t="s">
        <v>71</v>
      </c>
      <c r="AL100" s="189">
        <v>58</v>
      </c>
      <c r="AM100" s="189" t="s">
        <v>983</v>
      </c>
      <c r="AN100" s="195" t="s">
        <v>506</v>
      </c>
      <c r="AO100" s="196">
        <v>97</v>
      </c>
      <c r="AP100" s="196">
        <v>3</v>
      </c>
      <c r="AQ100" s="196" t="s">
        <v>1098</v>
      </c>
      <c r="AS100" s="184" t="s">
        <v>141</v>
      </c>
      <c r="AT100" s="185" t="s">
        <v>236</v>
      </c>
      <c r="AU100" s="184">
        <v>1</v>
      </c>
      <c r="AV100" s="197">
        <v>3.9473353927280741E-2</v>
      </c>
      <c r="AW100" s="197">
        <v>0.45918695475936067</v>
      </c>
      <c r="AX100" s="197">
        <v>0.17145877677005597</v>
      </c>
      <c r="AY100" s="198">
        <v>11.919500000000001</v>
      </c>
      <c r="AZ100" s="198">
        <v>0.67294489500685317</v>
      </c>
      <c r="BA100" s="198">
        <v>8.2838568765632346</v>
      </c>
      <c r="BB100" s="198">
        <v>2.1415616130439359</v>
      </c>
    </row>
    <row r="101" spans="23:54" ht="16.5">
      <c r="W101" s="190" t="s">
        <v>143</v>
      </c>
      <c r="X101" s="190" t="s">
        <v>257</v>
      </c>
      <c r="Y101" s="191" t="s">
        <v>257</v>
      </c>
      <c r="Z101" s="192">
        <v>14</v>
      </c>
      <c r="AA101" s="189">
        <v>32</v>
      </c>
      <c r="AB101" s="193">
        <v>0.95238095238095233</v>
      </c>
      <c r="AC101" s="190">
        <v>13</v>
      </c>
      <c r="AD101" s="190">
        <v>3</v>
      </c>
      <c r="AE101" s="190">
        <v>5</v>
      </c>
      <c r="AF101" s="190">
        <v>6</v>
      </c>
      <c r="AG101" s="190">
        <v>4</v>
      </c>
      <c r="AH101" s="190">
        <v>1</v>
      </c>
      <c r="AI101" s="190">
        <v>0</v>
      </c>
      <c r="AJ101" s="194">
        <v>0.96280286114586477</v>
      </c>
      <c r="AK101" s="189" t="s">
        <v>69</v>
      </c>
      <c r="AL101" s="189">
        <v>27</v>
      </c>
      <c r="AM101" s="189" t="s">
        <v>361</v>
      </c>
      <c r="AN101" s="195" t="s">
        <v>508</v>
      </c>
      <c r="AO101" s="196">
        <v>98</v>
      </c>
      <c r="AP101" s="196">
        <v>4</v>
      </c>
      <c r="AQ101" s="196" t="s">
        <v>1099</v>
      </c>
      <c r="AS101" s="184" t="s">
        <v>141</v>
      </c>
      <c r="AT101" s="185" t="s">
        <v>237</v>
      </c>
      <c r="AU101" s="184">
        <v>1</v>
      </c>
      <c r="AV101" s="197">
        <v>4.1126787682906972E-2</v>
      </c>
      <c r="AW101" s="197">
        <v>0.46715094861859635</v>
      </c>
      <c r="AX101" s="197">
        <v>0.1848548883389268</v>
      </c>
      <c r="AY101" s="198">
        <v>10.32075</v>
      </c>
      <c r="AZ101" s="198">
        <v>1.1589288468176044</v>
      </c>
      <c r="BA101" s="198">
        <v>10.820494084643574</v>
      </c>
      <c r="BB101" s="198">
        <v>2.050228208451323</v>
      </c>
    </row>
    <row r="102" spans="23:54" ht="16.5">
      <c r="W102" s="190" t="s">
        <v>143</v>
      </c>
      <c r="X102" s="190" t="s">
        <v>258</v>
      </c>
      <c r="Y102" s="191" t="s">
        <v>258</v>
      </c>
      <c r="Z102" s="192">
        <v>8</v>
      </c>
      <c r="AA102" s="189">
        <v>15</v>
      </c>
      <c r="AB102" s="193">
        <v>0.78125</v>
      </c>
      <c r="AC102" s="190">
        <v>0</v>
      </c>
      <c r="AD102" s="190">
        <v>0</v>
      </c>
      <c r="AE102" s="190">
        <v>2</v>
      </c>
      <c r="AF102" s="190">
        <v>7</v>
      </c>
      <c r="AG102" s="190">
        <v>2</v>
      </c>
      <c r="AH102" s="190">
        <v>4</v>
      </c>
      <c r="AI102" s="190">
        <v>0</v>
      </c>
      <c r="AJ102" s="194">
        <v>0.84979307075491783</v>
      </c>
      <c r="AK102" s="189" t="s">
        <v>70</v>
      </c>
      <c r="AL102" s="189">
        <v>2</v>
      </c>
      <c r="AM102" s="189" t="s">
        <v>382</v>
      </c>
      <c r="AN102" s="195" t="s">
        <v>510</v>
      </c>
      <c r="AO102" s="196">
        <v>99</v>
      </c>
      <c r="AP102" s="196">
        <v>5</v>
      </c>
      <c r="AQ102" s="196" t="s">
        <v>1100</v>
      </c>
      <c r="AS102" s="184" t="s">
        <v>141</v>
      </c>
      <c r="AT102" s="185" t="s">
        <v>238</v>
      </c>
      <c r="AU102" s="184">
        <v>1</v>
      </c>
      <c r="AV102" s="197">
        <v>6.4072666659333602E-2</v>
      </c>
      <c r="AW102" s="197">
        <v>0.42049803061579716</v>
      </c>
      <c r="AX102" s="197">
        <v>0.19508423581925852</v>
      </c>
      <c r="AY102" s="198">
        <v>15.284600000000001</v>
      </c>
      <c r="AZ102" s="198">
        <v>0.42496225637959645</v>
      </c>
      <c r="BA102" s="198">
        <v>22.250758142625433</v>
      </c>
      <c r="BB102" s="198">
        <v>2.515684608016763</v>
      </c>
    </row>
    <row r="103" spans="23:54" ht="16.5">
      <c r="W103" s="190" t="s">
        <v>140</v>
      </c>
      <c r="X103" s="190" t="s">
        <v>259</v>
      </c>
      <c r="Y103" s="191" t="s">
        <v>259</v>
      </c>
      <c r="Z103" s="192">
        <v>21</v>
      </c>
      <c r="AA103" s="189">
        <v>51</v>
      </c>
      <c r="AB103" s="193">
        <v>1.0119047619047619</v>
      </c>
      <c r="AC103" s="190">
        <v>7</v>
      </c>
      <c r="AD103" s="190">
        <v>11</v>
      </c>
      <c r="AE103" s="190">
        <v>13</v>
      </c>
      <c r="AF103" s="190">
        <v>14</v>
      </c>
      <c r="AG103" s="190">
        <v>5</v>
      </c>
      <c r="AH103" s="190">
        <v>1</v>
      </c>
      <c r="AI103" s="190">
        <v>0</v>
      </c>
      <c r="AJ103" s="194">
        <v>0.92148193104784792</v>
      </c>
      <c r="AK103" s="189" t="s">
        <v>71</v>
      </c>
      <c r="AL103" s="189">
        <v>36</v>
      </c>
      <c r="AM103" s="189" t="s">
        <v>539</v>
      </c>
      <c r="AN103" s="195" t="s">
        <v>512</v>
      </c>
      <c r="AO103" s="196">
        <v>100</v>
      </c>
      <c r="AP103" s="196">
        <v>1</v>
      </c>
      <c r="AQ103" s="196" t="s">
        <v>1101</v>
      </c>
      <c r="AS103" s="184" t="s">
        <v>141</v>
      </c>
      <c r="AT103" s="185" t="s">
        <v>100</v>
      </c>
      <c r="AU103" s="184">
        <v>1</v>
      </c>
      <c r="AV103" s="197">
        <v>5.3317180057215717E-2</v>
      </c>
      <c r="AW103" s="197">
        <v>0.41409087607641576</v>
      </c>
      <c r="AX103" s="197">
        <v>0.22028386579979198</v>
      </c>
      <c r="AY103" s="198">
        <v>12.577621621621624</v>
      </c>
      <c r="AZ103" s="198">
        <v>0.5277363372909224</v>
      </c>
      <c r="BA103" s="198">
        <v>14.763613674027775</v>
      </c>
      <c r="BB103" s="198">
        <v>2.1215573252044813</v>
      </c>
    </row>
    <row r="104" spans="23:54" ht="16.5">
      <c r="W104" s="190" t="s">
        <v>140</v>
      </c>
      <c r="X104" s="190" t="s">
        <v>260</v>
      </c>
      <c r="Y104" s="191" t="s">
        <v>260</v>
      </c>
      <c r="Z104" s="192">
        <v>40</v>
      </c>
      <c r="AA104" s="189">
        <v>93</v>
      </c>
      <c r="AB104" s="193">
        <v>0.96875</v>
      </c>
      <c r="AC104" s="190">
        <v>6</v>
      </c>
      <c r="AD104" s="190">
        <v>10</v>
      </c>
      <c r="AE104" s="190">
        <v>23</v>
      </c>
      <c r="AF104" s="190">
        <v>19</v>
      </c>
      <c r="AG104" s="190">
        <v>31</v>
      </c>
      <c r="AH104" s="190">
        <v>4</v>
      </c>
      <c r="AI104" s="190">
        <v>0</v>
      </c>
      <c r="AJ104" s="194">
        <v>0.88490645359881748</v>
      </c>
      <c r="AK104" s="189" t="s">
        <v>72</v>
      </c>
      <c r="AL104" s="189">
        <v>18</v>
      </c>
      <c r="AM104" s="189" t="s">
        <v>550</v>
      </c>
      <c r="AN104" s="195" t="s">
        <v>514</v>
      </c>
      <c r="AO104" s="196">
        <v>101</v>
      </c>
      <c r="AP104" s="196">
        <v>2</v>
      </c>
      <c r="AQ104" s="196" t="s">
        <v>1102</v>
      </c>
      <c r="AS104" s="184" t="s">
        <v>160</v>
      </c>
      <c r="AT104" s="185" t="s">
        <v>239</v>
      </c>
      <c r="AU104" s="184">
        <v>1</v>
      </c>
      <c r="AV104" s="197">
        <v>4.5170679275899753E-2</v>
      </c>
      <c r="AW104" s="197">
        <v>0.3293965805048838</v>
      </c>
      <c r="AX104" s="197">
        <v>0.21425965158410715</v>
      </c>
      <c r="AY104" s="198">
        <v>12.827500000000001</v>
      </c>
      <c r="AZ104" s="198">
        <v>0.65605723899057378</v>
      </c>
      <c r="BA104" s="198">
        <v>30.465412505220957</v>
      </c>
      <c r="BB104" s="198">
        <v>2.6118114791221063</v>
      </c>
    </row>
    <row r="105" spans="23:54" ht="16.5">
      <c r="W105" s="190" t="s">
        <v>153</v>
      </c>
      <c r="X105" s="190" t="s">
        <v>261</v>
      </c>
      <c r="Y105" s="191" t="s">
        <v>261</v>
      </c>
      <c r="Z105" s="192">
        <v>17</v>
      </c>
      <c r="AA105" s="189">
        <v>47</v>
      </c>
      <c r="AB105" s="193">
        <v>1.1519607843137256</v>
      </c>
      <c r="AC105" s="190">
        <v>5</v>
      </c>
      <c r="AD105" s="190">
        <v>9</v>
      </c>
      <c r="AE105" s="190">
        <v>13</v>
      </c>
      <c r="AF105" s="190">
        <v>17</v>
      </c>
      <c r="AG105" s="190">
        <v>3</v>
      </c>
      <c r="AH105" s="190">
        <v>0</v>
      </c>
      <c r="AI105" s="190">
        <v>0</v>
      </c>
      <c r="AJ105" s="194">
        <v>0.92221017907458747</v>
      </c>
      <c r="AK105" s="189" t="s">
        <v>71</v>
      </c>
      <c r="AL105" s="189">
        <v>33</v>
      </c>
      <c r="AM105" s="189" t="s">
        <v>451</v>
      </c>
      <c r="AN105" s="195" t="s">
        <v>516</v>
      </c>
      <c r="AO105" s="196">
        <v>102</v>
      </c>
      <c r="AP105" s="196">
        <v>1</v>
      </c>
      <c r="AQ105" s="196" t="s">
        <v>1103</v>
      </c>
      <c r="AS105" s="184" t="s">
        <v>160</v>
      </c>
      <c r="AT105" s="185" t="s">
        <v>240</v>
      </c>
      <c r="AU105" s="184">
        <v>1</v>
      </c>
      <c r="AV105" s="197">
        <v>3.2506686770411602E-2</v>
      </c>
      <c r="AW105" s="197">
        <v>0.31484580574628168</v>
      </c>
      <c r="AX105" s="197">
        <v>0.14498791059614116</v>
      </c>
      <c r="AY105" s="198">
        <v>8.0815000000000001</v>
      </c>
      <c r="AZ105" s="198">
        <v>0.11280523936541875</v>
      </c>
      <c r="BA105" s="198">
        <v>9.6614369715323356</v>
      </c>
      <c r="BB105" s="198">
        <v>2.3937812163851038</v>
      </c>
    </row>
    <row r="106" spans="23:54" ht="16.5">
      <c r="W106" s="190" t="s">
        <v>153</v>
      </c>
      <c r="X106" s="190" t="s">
        <v>262</v>
      </c>
      <c r="Y106" s="191" t="s">
        <v>262</v>
      </c>
      <c r="Z106" s="192">
        <v>9</v>
      </c>
      <c r="AA106" s="189">
        <v>20</v>
      </c>
      <c r="AB106" s="193">
        <v>0.92592592592592604</v>
      </c>
      <c r="AC106" s="190">
        <v>1</v>
      </c>
      <c r="AD106" s="190">
        <v>3</v>
      </c>
      <c r="AE106" s="190">
        <v>3</v>
      </c>
      <c r="AF106" s="190">
        <v>12</v>
      </c>
      <c r="AG106" s="190">
        <v>1</v>
      </c>
      <c r="AH106" s="190">
        <v>0</v>
      </c>
      <c r="AI106" s="190">
        <v>0</v>
      </c>
      <c r="AJ106" s="194">
        <v>0.88952311505536452</v>
      </c>
      <c r="AK106" s="189" t="s">
        <v>72</v>
      </c>
      <c r="AL106" s="189">
        <v>11</v>
      </c>
      <c r="AM106" s="189" t="s">
        <v>390</v>
      </c>
      <c r="AN106" s="195" t="s">
        <v>518</v>
      </c>
      <c r="AO106" s="196">
        <v>103</v>
      </c>
      <c r="AP106" s="196">
        <v>2</v>
      </c>
      <c r="AQ106" s="196" t="s">
        <v>1104</v>
      </c>
      <c r="AS106" s="184" t="s">
        <v>160</v>
      </c>
      <c r="AT106" s="185" t="s">
        <v>241</v>
      </c>
      <c r="AU106" s="184">
        <v>1</v>
      </c>
      <c r="AV106" s="197">
        <v>4.2058781607850988E-2</v>
      </c>
      <c r="AW106" s="197">
        <v>0.36368630379961553</v>
      </c>
      <c r="AX106" s="197">
        <v>0.22352034322506648</v>
      </c>
      <c r="AY106" s="198">
        <v>13.93990909090909</v>
      </c>
      <c r="AZ106" s="198">
        <v>1.1661930950873034</v>
      </c>
      <c r="BA106" s="198">
        <v>37.529204459999981</v>
      </c>
      <c r="BB106" s="198">
        <v>1.8371418147694605</v>
      </c>
    </row>
    <row r="107" spans="23:54" ht="16.5">
      <c r="W107" s="190" t="s">
        <v>153</v>
      </c>
      <c r="X107" s="190" t="s">
        <v>263</v>
      </c>
      <c r="Y107" s="191" t="s">
        <v>263</v>
      </c>
      <c r="Z107" s="192">
        <v>5</v>
      </c>
      <c r="AA107" s="189">
        <v>10</v>
      </c>
      <c r="AB107" s="193">
        <v>0.83333333333333337</v>
      </c>
      <c r="AC107" s="190">
        <v>5</v>
      </c>
      <c r="AD107" s="190">
        <v>2</v>
      </c>
      <c r="AE107" s="190">
        <v>3</v>
      </c>
      <c r="AF107" s="190">
        <v>0</v>
      </c>
      <c r="AG107" s="190">
        <v>0</v>
      </c>
      <c r="AH107" s="190">
        <v>0</v>
      </c>
      <c r="AI107" s="190">
        <v>0</v>
      </c>
      <c r="AJ107" s="194">
        <v>1.0356875850493263</v>
      </c>
      <c r="AK107" s="189" t="s">
        <v>74</v>
      </c>
      <c r="AL107" s="189">
        <v>4</v>
      </c>
      <c r="AM107" s="189" t="s">
        <v>347</v>
      </c>
      <c r="AN107" s="195" t="s">
        <v>520</v>
      </c>
      <c r="AO107" s="196">
        <v>104</v>
      </c>
      <c r="AP107" s="196">
        <v>3</v>
      </c>
      <c r="AQ107" s="196" t="s">
        <v>1105</v>
      </c>
      <c r="AS107" s="184" t="s">
        <v>160</v>
      </c>
      <c r="AT107" s="185" t="s">
        <v>242</v>
      </c>
      <c r="AU107" s="184">
        <v>1</v>
      </c>
      <c r="AV107" s="197">
        <v>5.2353957859057207E-2</v>
      </c>
      <c r="AW107" s="197">
        <v>0.37754057494098547</v>
      </c>
      <c r="AX107" s="197">
        <v>0.22470300550749994</v>
      </c>
      <c r="AY107" s="198">
        <v>12.881050000000002</v>
      </c>
      <c r="AZ107" s="198">
        <v>0.98265306320230661</v>
      </c>
      <c r="BA107" s="198">
        <v>37.091396816838134</v>
      </c>
      <c r="BB107" s="198">
        <v>2.1654243624844201</v>
      </c>
    </row>
    <row r="108" spans="23:54" ht="16.5">
      <c r="W108" s="190" t="s">
        <v>146</v>
      </c>
      <c r="X108" s="190" t="s">
        <v>264</v>
      </c>
      <c r="Y108" s="191" t="s">
        <v>264</v>
      </c>
      <c r="Z108" s="192">
        <v>21</v>
      </c>
      <c r="AA108" s="189">
        <v>54</v>
      </c>
      <c r="AB108" s="193">
        <v>1.0714285714285714</v>
      </c>
      <c r="AC108" s="190">
        <v>2</v>
      </c>
      <c r="AD108" s="190">
        <v>8</v>
      </c>
      <c r="AE108" s="190">
        <v>16</v>
      </c>
      <c r="AF108" s="190">
        <v>15</v>
      </c>
      <c r="AG108" s="190">
        <v>10</v>
      </c>
      <c r="AH108" s="190">
        <v>3</v>
      </c>
      <c r="AI108" s="190">
        <v>0</v>
      </c>
      <c r="AJ108" s="194">
        <v>0.8934249959400683</v>
      </c>
      <c r="AK108" s="189" t="s">
        <v>72</v>
      </c>
      <c r="AL108" s="189">
        <v>6</v>
      </c>
      <c r="AM108" s="189" t="s">
        <v>417</v>
      </c>
      <c r="AN108" s="195" t="s">
        <v>522</v>
      </c>
      <c r="AO108" s="196">
        <v>105</v>
      </c>
      <c r="AP108" s="196">
        <v>1</v>
      </c>
      <c r="AQ108" s="196" t="s">
        <v>522</v>
      </c>
      <c r="AS108" s="184" t="s">
        <v>160</v>
      </c>
      <c r="AT108" s="185" t="s">
        <v>243</v>
      </c>
      <c r="AU108" s="184">
        <v>1</v>
      </c>
      <c r="AV108" s="197">
        <v>2.5633585183256022E-2</v>
      </c>
      <c r="AW108" s="197">
        <v>0.38923470783275249</v>
      </c>
      <c r="AX108" s="197">
        <v>0.23255125305302532</v>
      </c>
      <c r="AY108" s="198">
        <v>15.783809523809525</v>
      </c>
      <c r="AZ108" s="198">
        <v>1.9644000466982623</v>
      </c>
      <c r="BA108" s="198">
        <v>43.673864404563844</v>
      </c>
      <c r="BB108" s="198">
        <v>1.7880894057642993</v>
      </c>
    </row>
    <row r="109" spans="23:54" ht="16.5">
      <c r="W109" s="190" t="s">
        <v>146</v>
      </c>
      <c r="X109" s="190" t="s">
        <v>265</v>
      </c>
      <c r="Y109" s="191" t="s">
        <v>265</v>
      </c>
      <c r="Z109" s="192">
        <v>7</v>
      </c>
      <c r="AA109" s="189">
        <v>15</v>
      </c>
      <c r="AB109" s="193">
        <v>0.89285714285714279</v>
      </c>
      <c r="AC109" s="190">
        <v>5</v>
      </c>
      <c r="AD109" s="190">
        <v>3</v>
      </c>
      <c r="AE109" s="190">
        <v>4</v>
      </c>
      <c r="AF109" s="190">
        <v>2</v>
      </c>
      <c r="AG109" s="190">
        <v>1</v>
      </c>
      <c r="AH109" s="190">
        <v>0</v>
      </c>
      <c r="AI109" s="190">
        <v>0</v>
      </c>
      <c r="AJ109" s="194">
        <v>0.95854016206005155</v>
      </c>
      <c r="AK109" s="189" t="s">
        <v>69</v>
      </c>
      <c r="AL109" s="189">
        <v>31</v>
      </c>
      <c r="AM109" s="189" t="s">
        <v>421</v>
      </c>
      <c r="AN109" s="195" t="s">
        <v>524</v>
      </c>
      <c r="AO109" s="196">
        <v>106</v>
      </c>
      <c r="AP109" s="196">
        <v>2</v>
      </c>
      <c r="AQ109" s="196" t="s">
        <v>1106</v>
      </c>
      <c r="AS109" s="184" t="s">
        <v>160</v>
      </c>
      <c r="AT109" s="185" t="s">
        <v>99</v>
      </c>
      <c r="AU109" s="184">
        <v>1</v>
      </c>
      <c r="AV109" s="197">
        <v>6.1855738171541795E-2</v>
      </c>
      <c r="AW109" s="197">
        <v>0.35586720123216981</v>
      </c>
      <c r="AX109" s="197">
        <v>0.2486160909385676</v>
      </c>
      <c r="AY109" s="198">
        <v>13.839499999999999</v>
      </c>
      <c r="AZ109" s="198">
        <v>1.027946034595377</v>
      </c>
      <c r="BA109" s="198">
        <v>33.39356118099839</v>
      </c>
      <c r="BB109" s="198">
        <v>2.2421165998775838</v>
      </c>
    </row>
    <row r="110" spans="23:54" ht="16.5">
      <c r="W110" s="190" t="s">
        <v>146</v>
      </c>
      <c r="X110" s="190" t="s">
        <v>266</v>
      </c>
      <c r="Y110" s="191" t="s">
        <v>266</v>
      </c>
      <c r="Z110" s="192">
        <v>9</v>
      </c>
      <c r="AA110" s="189">
        <v>19</v>
      </c>
      <c r="AB110" s="193">
        <v>0.87962962962962976</v>
      </c>
      <c r="AC110" s="190">
        <v>4</v>
      </c>
      <c r="AD110" s="190">
        <v>10</v>
      </c>
      <c r="AE110" s="190">
        <v>4</v>
      </c>
      <c r="AF110" s="190">
        <v>1</v>
      </c>
      <c r="AG110" s="190">
        <v>0</v>
      </c>
      <c r="AH110" s="190">
        <v>0</v>
      </c>
      <c r="AI110" s="190">
        <v>0</v>
      </c>
      <c r="AJ110" s="194">
        <v>0.96645593245953565</v>
      </c>
      <c r="AK110" s="189" t="s">
        <v>69</v>
      </c>
      <c r="AL110" s="189">
        <v>22</v>
      </c>
      <c r="AM110" s="189" t="s">
        <v>407</v>
      </c>
      <c r="AN110" s="195" t="s">
        <v>525</v>
      </c>
      <c r="AO110" s="196">
        <v>107</v>
      </c>
      <c r="AP110" s="196">
        <v>3</v>
      </c>
      <c r="AQ110" s="196" t="s">
        <v>1107</v>
      </c>
      <c r="AS110" s="184" t="s">
        <v>160</v>
      </c>
      <c r="AT110" s="185" t="s">
        <v>100</v>
      </c>
      <c r="AU110" s="184">
        <v>1</v>
      </c>
      <c r="AV110" s="197">
        <v>4.1197374998863501E-2</v>
      </c>
      <c r="AW110" s="197">
        <v>0.36827013332133124</v>
      </c>
      <c r="AX110" s="197">
        <v>0.22062606602949453</v>
      </c>
      <c r="AY110" s="198">
        <v>13.743469696969701</v>
      </c>
      <c r="AZ110" s="198">
        <v>1.2003645875868396</v>
      </c>
      <c r="BA110" s="198">
        <v>36.215566708874917</v>
      </c>
      <c r="BB110" s="198">
        <v>2.0181502502527811</v>
      </c>
    </row>
    <row r="111" spans="23:54" ht="16.5">
      <c r="W111" s="190" t="s">
        <v>146</v>
      </c>
      <c r="X111" s="190" t="s">
        <v>267</v>
      </c>
      <c r="Y111" s="191" t="s">
        <v>267</v>
      </c>
      <c r="Z111" s="192">
        <v>6</v>
      </c>
      <c r="AA111" s="189">
        <v>15</v>
      </c>
      <c r="AB111" s="193">
        <v>1.0416666666666667</v>
      </c>
      <c r="AC111" s="190">
        <v>4</v>
      </c>
      <c r="AD111" s="190">
        <v>4</v>
      </c>
      <c r="AE111" s="190">
        <v>3</v>
      </c>
      <c r="AF111" s="190">
        <v>3</v>
      </c>
      <c r="AG111" s="190">
        <v>1</v>
      </c>
      <c r="AH111" s="190">
        <v>0</v>
      </c>
      <c r="AI111" s="190">
        <v>0</v>
      </c>
      <c r="AJ111" s="194">
        <v>0.93632503087784058</v>
      </c>
      <c r="AK111" s="189" t="s">
        <v>71</v>
      </c>
      <c r="AL111" s="189">
        <v>16</v>
      </c>
      <c r="AM111" s="189" t="s">
        <v>535</v>
      </c>
      <c r="AN111" s="195" t="s">
        <v>527</v>
      </c>
      <c r="AO111" s="196">
        <v>108</v>
      </c>
      <c r="AP111" s="196">
        <v>4</v>
      </c>
      <c r="AQ111" s="196" t="s">
        <v>1108</v>
      </c>
      <c r="AS111" s="184" t="s">
        <v>161</v>
      </c>
      <c r="AT111" s="185" t="s">
        <v>244</v>
      </c>
      <c r="AU111" s="184">
        <v>1</v>
      </c>
      <c r="AV111" s="197">
        <v>1.9546714899597809E-2</v>
      </c>
      <c r="AW111" s="197">
        <v>0.53106835593257473</v>
      </c>
      <c r="AX111" s="197">
        <v>0.17085869055141095</v>
      </c>
      <c r="AY111" s="198">
        <v>11.128666666666666</v>
      </c>
      <c r="AZ111" s="198">
        <v>0.41384457919026874</v>
      </c>
      <c r="BA111" s="198">
        <v>14.188957000809214</v>
      </c>
      <c r="BB111" s="198">
        <v>2.0914813363075218</v>
      </c>
    </row>
    <row r="112" spans="23:54" ht="16.5">
      <c r="W112" s="190" t="s">
        <v>139</v>
      </c>
      <c r="X112" s="190" t="s">
        <v>268</v>
      </c>
      <c r="Y112" s="191" t="s">
        <v>268</v>
      </c>
      <c r="Z112" s="192">
        <v>22</v>
      </c>
      <c r="AA112" s="189">
        <v>53</v>
      </c>
      <c r="AB112" s="193">
        <v>1.0037878787878789</v>
      </c>
      <c r="AC112" s="190">
        <v>12</v>
      </c>
      <c r="AD112" s="190">
        <v>16</v>
      </c>
      <c r="AE112" s="190">
        <v>14</v>
      </c>
      <c r="AF112" s="190">
        <v>7</v>
      </c>
      <c r="AG112" s="190">
        <v>4</v>
      </c>
      <c r="AH112" s="190">
        <v>0</v>
      </c>
      <c r="AI112" s="190">
        <v>0</v>
      </c>
      <c r="AJ112" s="194">
        <v>0.94925462895405877</v>
      </c>
      <c r="AK112" s="189" t="s">
        <v>71</v>
      </c>
      <c r="AL112" s="189">
        <v>1</v>
      </c>
      <c r="AM112" s="189" t="s">
        <v>502</v>
      </c>
      <c r="AN112" s="195" t="s">
        <v>529</v>
      </c>
      <c r="AO112" s="196">
        <v>109</v>
      </c>
      <c r="AP112" s="196">
        <v>1</v>
      </c>
      <c r="AQ112" s="196" t="s">
        <v>1109</v>
      </c>
      <c r="AS112" s="184" t="s">
        <v>161</v>
      </c>
      <c r="AT112" s="185" t="s">
        <v>245</v>
      </c>
      <c r="AU112" s="184">
        <v>1</v>
      </c>
      <c r="AV112" s="197">
        <v>0.21377762932673564</v>
      </c>
      <c r="AW112" s="197">
        <v>0.39661682172286877</v>
      </c>
      <c r="AX112" s="197">
        <v>0.24045886392744784</v>
      </c>
      <c r="AY112" s="198">
        <v>16.137</v>
      </c>
      <c r="AZ112" s="198">
        <v>1.3079352431200091</v>
      </c>
      <c r="BA112" s="198">
        <v>17.808041387095507</v>
      </c>
      <c r="BB112" s="198">
        <v>2.1123690306675451</v>
      </c>
    </row>
    <row r="113" spans="23:54" ht="16.5">
      <c r="W113" s="190" t="s">
        <v>139</v>
      </c>
      <c r="X113" s="190" t="s">
        <v>269</v>
      </c>
      <c r="Y113" s="191" t="s">
        <v>269</v>
      </c>
      <c r="Z113" s="192">
        <v>11</v>
      </c>
      <c r="AA113" s="189">
        <v>23</v>
      </c>
      <c r="AB113" s="193">
        <v>0.87121212121212122</v>
      </c>
      <c r="AC113" s="190">
        <v>9</v>
      </c>
      <c r="AD113" s="190">
        <v>8</v>
      </c>
      <c r="AE113" s="190">
        <v>2</v>
      </c>
      <c r="AF113" s="190">
        <v>4</v>
      </c>
      <c r="AG113" s="190">
        <v>0</v>
      </c>
      <c r="AH113" s="190">
        <v>0</v>
      </c>
      <c r="AI113" s="190">
        <v>0</v>
      </c>
      <c r="AJ113" s="194">
        <v>0.97272454285158683</v>
      </c>
      <c r="AK113" s="189" t="s">
        <v>69</v>
      </c>
      <c r="AL113" s="189">
        <v>14</v>
      </c>
      <c r="AM113" s="189" t="s">
        <v>442</v>
      </c>
      <c r="AN113" s="195" t="s">
        <v>530</v>
      </c>
      <c r="AO113" s="196">
        <v>110</v>
      </c>
      <c r="AP113" s="196">
        <v>2</v>
      </c>
      <c r="AQ113" s="196" t="s">
        <v>1110</v>
      </c>
      <c r="AS113" s="184" t="s">
        <v>161</v>
      </c>
      <c r="AT113" s="185" t="s">
        <v>246</v>
      </c>
      <c r="AU113" s="184">
        <v>1</v>
      </c>
      <c r="AV113" s="197">
        <v>2.845351787864538E-2</v>
      </c>
      <c r="AW113" s="197">
        <v>0.49949194967468674</v>
      </c>
      <c r="AX113" s="197">
        <v>0.19287518390325628</v>
      </c>
      <c r="AY113" s="198">
        <v>7.6786666666666674</v>
      </c>
      <c r="AZ113" s="198">
        <v>29.968789597666451</v>
      </c>
      <c r="BA113" s="198">
        <v>62.194026085206389</v>
      </c>
      <c r="BB113" s="198">
        <v>2.031255002318197</v>
      </c>
    </row>
    <row r="114" spans="23:54" ht="16.5">
      <c r="W114" s="190" t="s">
        <v>139</v>
      </c>
      <c r="X114" s="190" t="s">
        <v>270</v>
      </c>
      <c r="Y114" s="191" t="s">
        <v>270</v>
      </c>
      <c r="Z114" s="192">
        <v>11</v>
      </c>
      <c r="AA114" s="189">
        <v>28</v>
      </c>
      <c r="AB114" s="193">
        <v>1.0606060606060606</v>
      </c>
      <c r="AC114" s="190">
        <v>1</v>
      </c>
      <c r="AD114" s="190">
        <v>8</v>
      </c>
      <c r="AE114" s="190">
        <v>10</v>
      </c>
      <c r="AF114" s="190">
        <v>6</v>
      </c>
      <c r="AG114" s="190">
        <v>3</v>
      </c>
      <c r="AH114" s="190">
        <v>0</v>
      </c>
      <c r="AI114" s="190">
        <v>0</v>
      </c>
      <c r="AJ114" s="194">
        <v>0.91780233809808065</v>
      </c>
      <c r="AK114" s="189" t="s">
        <v>71</v>
      </c>
      <c r="AL114" s="189">
        <v>41</v>
      </c>
      <c r="AM114" s="189" t="s">
        <v>494</v>
      </c>
      <c r="AN114" s="195" t="s">
        <v>531</v>
      </c>
      <c r="AO114" s="196">
        <v>111</v>
      </c>
      <c r="AP114" s="196">
        <v>3</v>
      </c>
      <c r="AQ114" s="196" t="s">
        <v>1111</v>
      </c>
      <c r="AS114" s="184" t="s">
        <v>161</v>
      </c>
      <c r="AT114" s="185" t="s">
        <v>247</v>
      </c>
      <c r="AU114" s="184">
        <v>1</v>
      </c>
      <c r="AV114" s="197">
        <v>3.2349332292687306E-2</v>
      </c>
      <c r="AW114" s="197">
        <v>0.49056198346973295</v>
      </c>
      <c r="AX114" s="197">
        <v>0.227446136669639</v>
      </c>
      <c r="AY114" s="198">
        <v>10.926846153846157</v>
      </c>
      <c r="AZ114" s="198">
        <v>1.0536339756956925</v>
      </c>
      <c r="BA114" s="198">
        <v>13.268217071185877</v>
      </c>
      <c r="BB114" s="198">
        <v>2.0783329625749034</v>
      </c>
    </row>
    <row r="115" spans="23:54" ht="16.5">
      <c r="W115" s="190" t="s">
        <v>139</v>
      </c>
      <c r="X115" s="190" t="s">
        <v>271</v>
      </c>
      <c r="Y115" s="191" t="s">
        <v>271</v>
      </c>
      <c r="Z115" s="192">
        <v>8</v>
      </c>
      <c r="AA115" s="189">
        <v>14</v>
      </c>
      <c r="AB115" s="193">
        <v>0.72916666666666674</v>
      </c>
      <c r="AC115" s="190">
        <v>5</v>
      </c>
      <c r="AD115" s="190">
        <v>5</v>
      </c>
      <c r="AE115" s="190">
        <v>2</v>
      </c>
      <c r="AF115" s="190">
        <v>2</v>
      </c>
      <c r="AG115" s="190">
        <v>0</v>
      </c>
      <c r="AH115" s="190">
        <v>0</v>
      </c>
      <c r="AI115" s="190">
        <v>0</v>
      </c>
      <c r="AJ115" s="194">
        <v>0.97104804824051383</v>
      </c>
      <c r="AK115" s="189" t="s">
        <v>69</v>
      </c>
      <c r="AL115" s="189">
        <v>17</v>
      </c>
      <c r="AM115" s="189" t="s">
        <v>546</v>
      </c>
      <c r="AN115" s="195" t="s">
        <v>533</v>
      </c>
      <c r="AO115" s="196">
        <v>112</v>
      </c>
      <c r="AP115" s="196">
        <v>4</v>
      </c>
      <c r="AQ115" s="196" t="s">
        <v>1112</v>
      </c>
      <c r="AS115" s="184" t="s">
        <v>161</v>
      </c>
      <c r="AT115" s="185" t="s">
        <v>100</v>
      </c>
      <c r="AU115" s="184">
        <v>1</v>
      </c>
      <c r="AV115" s="197">
        <v>3.4716453499018814E-2</v>
      </c>
      <c r="AW115" s="197">
        <v>0.49484422575403403</v>
      </c>
      <c r="AX115" s="197">
        <v>0.21346867625766422</v>
      </c>
      <c r="AY115" s="198">
        <v>10.730400000000001</v>
      </c>
      <c r="AZ115" s="198">
        <v>6.2511979909337345</v>
      </c>
      <c r="BA115" s="198">
        <v>22.428088749446811</v>
      </c>
      <c r="BB115" s="198">
        <v>2.0554093654867969</v>
      </c>
    </row>
    <row r="116" spans="23:54" ht="16.5">
      <c r="W116" s="190" t="s">
        <v>148</v>
      </c>
      <c r="X116" s="190" t="s">
        <v>272</v>
      </c>
      <c r="Y116" s="191" t="s">
        <v>272</v>
      </c>
      <c r="Z116" s="192">
        <v>14</v>
      </c>
      <c r="AA116" s="189">
        <v>33</v>
      </c>
      <c r="AB116" s="193">
        <v>0.9821428571428571</v>
      </c>
      <c r="AC116" s="190">
        <v>8</v>
      </c>
      <c r="AD116" s="190">
        <v>6</v>
      </c>
      <c r="AE116" s="190">
        <v>8</v>
      </c>
      <c r="AF116" s="190">
        <v>8</v>
      </c>
      <c r="AG116" s="190">
        <v>0</v>
      </c>
      <c r="AH116" s="190">
        <v>3</v>
      </c>
      <c r="AI116" s="190">
        <v>0</v>
      </c>
      <c r="AJ116" s="194">
        <v>0.94132627092464161</v>
      </c>
      <c r="AK116" s="189" t="s">
        <v>71</v>
      </c>
      <c r="AL116" s="189">
        <v>12</v>
      </c>
      <c r="AM116" s="189" t="s">
        <v>372</v>
      </c>
      <c r="AN116" s="195" t="s">
        <v>534</v>
      </c>
      <c r="AO116" s="196">
        <v>113</v>
      </c>
      <c r="AP116" s="196">
        <v>1</v>
      </c>
      <c r="AQ116" s="196" t="s">
        <v>1113</v>
      </c>
      <c r="AS116" s="184" t="s">
        <v>159</v>
      </c>
      <c r="AT116" s="185" t="s">
        <v>248</v>
      </c>
      <c r="AU116" s="184">
        <v>1</v>
      </c>
      <c r="AV116" s="197">
        <v>5.3071825582395045E-2</v>
      </c>
      <c r="AW116" s="197">
        <v>0.38175869525273143</v>
      </c>
      <c r="AX116" s="197">
        <v>0.23485230028618237</v>
      </c>
      <c r="AY116" s="198">
        <v>10.47425</v>
      </c>
      <c r="AZ116" s="198">
        <v>0.84172393063032258</v>
      </c>
      <c r="BA116" s="198">
        <v>10.078039886919107</v>
      </c>
      <c r="BB116" s="198">
        <v>2.411769064773416</v>
      </c>
    </row>
    <row r="117" spans="23:54" ht="16.5">
      <c r="W117" s="190" t="s">
        <v>148</v>
      </c>
      <c r="X117" s="190" t="s">
        <v>273</v>
      </c>
      <c r="Y117" s="191" t="s">
        <v>273</v>
      </c>
      <c r="Z117" s="192">
        <v>10</v>
      </c>
      <c r="AA117" s="189">
        <v>26</v>
      </c>
      <c r="AB117" s="193">
        <v>1.0833333333333333</v>
      </c>
      <c r="AC117" s="190">
        <v>3</v>
      </c>
      <c r="AD117" s="190">
        <v>4</v>
      </c>
      <c r="AE117" s="190">
        <v>8</v>
      </c>
      <c r="AF117" s="190">
        <v>9</v>
      </c>
      <c r="AG117" s="190">
        <v>2</v>
      </c>
      <c r="AH117" s="190">
        <v>0</v>
      </c>
      <c r="AI117" s="190">
        <v>0</v>
      </c>
      <c r="AJ117" s="194">
        <v>0.91434969333304894</v>
      </c>
      <c r="AK117" s="189" t="s">
        <v>71</v>
      </c>
      <c r="AL117" s="189">
        <v>43</v>
      </c>
      <c r="AM117" s="189" t="s">
        <v>482</v>
      </c>
      <c r="AN117" s="195" t="s">
        <v>536</v>
      </c>
      <c r="AO117" s="196">
        <v>114</v>
      </c>
      <c r="AP117" s="196">
        <v>2</v>
      </c>
      <c r="AQ117" s="196" t="s">
        <v>1114</v>
      </c>
      <c r="AS117" s="184" t="s">
        <v>159</v>
      </c>
      <c r="AT117" s="185" t="s">
        <v>249</v>
      </c>
      <c r="AU117" s="184">
        <v>1</v>
      </c>
      <c r="AV117" s="197">
        <v>3.1855110789943346E-2</v>
      </c>
      <c r="AW117" s="197">
        <v>0.4162521554715225</v>
      </c>
      <c r="AX117" s="197">
        <v>0.18057250535642022</v>
      </c>
      <c r="AY117" s="198">
        <v>10.143600000000001</v>
      </c>
      <c r="AZ117" s="198">
        <v>0.75301929360933451</v>
      </c>
      <c r="BA117" s="198">
        <v>13.097971955507818</v>
      </c>
      <c r="BB117" s="198">
        <v>2.346673826656259</v>
      </c>
    </row>
    <row r="118" spans="23:54" ht="16.5">
      <c r="W118" s="190" t="s">
        <v>148</v>
      </c>
      <c r="X118" s="190" t="s">
        <v>274</v>
      </c>
      <c r="Y118" s="191" t="s">
        <v>274</v>
      </c>
      <c r="Z118" s="192">
        <v>17</v>
      </c>
      <c r="AA118" s="189">
        <v>37</v>
      </c>
      <c r="AB118" s="193">
        <v>0.90686274509803932</v>
      </c>
      <c r="AC118" s="190">
        <v>9</v>
      </c>
      <c r="AD118" s="190">
        <v>9</v>
      </c>
      <c r="AE118" s="190">
        <v>6</v>
      </c>
      <c r="AF118" s="190">
        <v>10</v>
      </c>
      <c r="AG118" s="190">
        <v>3</v>
      </c>
      <c r="AH118" s="190">
        <v>0</v>
      </c>
      <c r="AI118" s="190">
        <v>0</v>
      </c>
      <c r="AJ118" s="194">
        <v>0.94315095757692569</v>
      </c>
      <c r="AK118" s="189" t="s">
        <v>71</v>
      </c>
      <c r="AL118" s="189">
        <v>9</v>
      </c>
      <c r="AM118" s="189" t="s">
        <v>342</v>
      </c>
      <c r="AN118" s="195" t="s">
        <v>538</v>
      </c>
      <c r="AO118" s="196">
        <v>115</v>
      </c>
      <c r="AP118" s="196">
        <v>3</v>
      </c>
      <c r="AQ118" s="196" t="s">
        <v>1115</v>
      </c>
      <c r="AS118" s="184" t="s">
        <v>159</v>
      </c>
      <c r="AT118" s="185" t="s">
        <v>250</v>
      </c>
      <c r="AU118" s="184">
        <v>1</v>
      </c>
      <c r="AV118" s="197">
        <v>4.5516210886937324E-2</v>
      </c>
      <c r="AW118" s="197">
        <v>0.40637748996046991</v>
      </c>
      <c r="AX118" s="197">
        <v>0.16705578531687229</v>
      </c>
      <c r="AY118" s="198">
        <v>11.791666666666666</v>
      </c>
      <c r="AZ118" s="198">
        <v>0.42363162109050029</v>
      </c>
      <c r="BA118" s="198">
        <v>7.391256967973729</v>
      </c>
      <c r="BB118" s="198">
        <v>2.0170729401055727</v>
      </c>
    </row>
    <row r="119" spans="23:54" ht="16.5">
      <c r="W119" s="190" t="s">
        <v>148</v>
      </c>
      <c r="X119" s="190" t="s">
        <v>275</v>
      </c>
      <c r="Y119" s="191" t="s">
        <v>275</v>
      </c>
      <c r="Z119" s="192">
        <v>6</v>
      </c>
      <c r="AA119" s="189">
        <v>13</v>
      </c>
      <c r="AB119" s="193">
        <v>0.9027777777777779</v>
      </c>
      <c r="AC119" s="190">
        <v>1</v>
      </c>
      <c r="AD119" s="190">
        <v>2</v>
      </c>
      <c r="AE119" s="190">
        <v>7</v>
      </c>
      <c r="AF119" s="190">
        <v>2</v>
      </c>
      <c r="AG119" s="190">
        <v>0</v>
      </c>
      <c r="AH119" s="190">
        <v>1</v>
      </c>
      <c r="AI119" s="190">
        <v>0</v>
      </c>
      <c r="AJ119" s="194">
        <v>0.90623848811241214</v>
      </c>
      <c r="AK119" s="189" t="s">
        <v>71</v>
      </c>
      <c r="AL119" s="189">
        <v>59</v>
      </c>
      <c r="AM119" s="189" t="s">
        <v>984</v>
      </c>
      <c r="AN119" s="195" t="s">
        <v>540</v>
      </c>
      <c r="AO119" s="196">
        <v>116</v>
      </c>
      <c r="AP119" s="196">
        <v>4</v>
      </c>
      <c r="AQ119" s="196" t="s">
        <v>1116</v>
      </c>
      <c r="AS119" s="184" t="s">
        <v>159</v>
      </c>
      <c r="AT119" s="185" t="s">
        <v>251</v>
      </c>
      <c r="AU119" s="184">
        <v>1</v>
      </c>
      <c r="AV119" s="197">
        <v>1.2897457576182688E-2</v>
      </c>
      <c r="AW119" s="197">
        <v>0.5552981096061631</v>
      </c>
      <c r="AX119" s="197">
        <v>0.22543024504536407</v>
      </c>
      <c r="AY119" s="198">
        <v>13.734</v>
      </c>
      <c r="AZ119" s="198">
        <v>1.7470004086973072</v>
      </c>
      <c r="BA119" s="198">
        <v>19.250600657376097</v>
      </c>
      <c r="BB119" s="198">
        <v>2.0508553870661355</v>
      </c>
    </row>
    <row r="120" spans="23:54" ht="16.5">
      <c r="W120" s="190" t="s">
        <v>148</v>
      </c>
      <c r="X120" s="190" t="s">
        <v>276</v>
      </c>
      <c r="Y120" s="191" t="s">
        <v>276</v>
      </c>
      <c r="Z120" s="192">
        <v>12</v>
      </c>
      <c r="AA120" s="189">
        <v>29</v>
      </c>
      <c r="AB120" s="193">
        <v>1.0069444444444446</v>
      </c>
      <c r="AC120" s="190">
        <v>5</v>
      </c>
      <c r="AD120" s="190">
        <v>6</v>
      </c>
      <c r="AE120" s="190">
        <v>9</v>
      </c>
      <c r="AF120" s="190">
        <v>5</v>
      </c>
      <c r="AG120" s="190">
        <v>3</v>
      </c>
      <c r="AH120" s="190">
        <v>1</v>
      </c>
      <c r="AI120" s="190">
        <v>0</v>
      </c>
      <c r="AJ120" s="194">
        <v>0.92623523433944366</v>
      </c>
      <c r="AK120" s="189" t="s">
        <v>71</v>
      </c>
      <c r="AL120" s="189">
        <v>26</v>
      </c>
      <c r="AM120" s="189" t="s">
        <v>453</v>
      </c>
      <c r="AN120" s="195" t="s">
        <v>542</v>
      </c>
      <c r="AO120" s="196">
        <v>117</v>
      </c>
      <c r="AP120" s="196">
        <v>5</v>
      </c>
      <c r="AQ120" s="196" t="s">
        <v>1117</v>
      </c>
      <c r="AS120" s="184" t="s">
        <v>159</v>
      </c>
      <c r="AT120" s="185" t="s">
        <v>252</v>
      </c>
      <c r="AU120" s="184">
        <v>1</v>
      </c>
      <c r="AV120" s="197">
        <v>4.711065357922696E-2</v>
      </c>
      <c r="AW120" s="197">
        <v>0.44255381605454586</v>
      </c>
      <c r="AX120" s="197">
        <v>0.38493002306902369</v>
      </c>
      <c r="AY120" s="198">
        <v>10.046250000000001</v>
      </c>
      <c r="AZ120" s="198">
        <v>8.0333222205709293E-2</v>
      </c>
      <c r="BA120" s="198">
        <v>0.40166611102854644</v>
      </c>
      <c r="BB120" s="198">
        <v>3.3470791609996118</v>
      </c>
    </row>
    <row r="121" spans="23:54" ht="16.5">
      <c r="W121" s="190" t="s">
        <v>148</v>
      </c>
      <c r="X121" s="190" t="s">
        <v>277</v>
      </c>
      <c r="Y121" s="191" t="s">
        <v>277</v>
      </c>
      <c r="Z121" s="192">
        <v>4</v>
      </c>
      <c r="AA121" s="189">
        <v>11</v>
      </c>
      <c r="AB121" s="193">
        <v>1.1458333333333335</v>
      </c>
      <c r="AC121" s="190">
        <v>6</v>
      </c>
      <c r="AD121" s="190">
        <v>4</v>
      </c>
      <c r="AE121" s="190">
        <v>0</v>
      </c>
      <c r="AF121" s="190">
        <v>1</v>
      </c>
      <c r="AG121" s="190">
        <v>0</v>
      </c>
      <c r="AH121" s="190">
        <v>0</v>
      </c>
      <c r="AI121" s="190">
        <v>0</v>
      </c>
      <c r="AJ121" s="194">
        <v>1.0077334893817502</v>
      </c>
      <c r="AK121" s="189" t="s">
        <v>74</v>
      </c>
      <c r="AL121" s="189">
        <v>10</v>
      </c>
      <c r="AM121" s="189" t="s">
        <v>589</v>
      </c>
      <c r="AN121" s="195" t="s">
        <v>543</v>
      </c>
      <c r="AO121" s="196">
        <v>118</v>
      </c>
      <c r="AP121" s="196">
        <v>6</v>
      </c>
      <c r="AQ121" s="196" t="s">
        <v>1118</v>
      </c>
      <c r="AS121" s="184" t="s">
        <v>159</v>
      </c>
      <c r="AT121" s="185" t="s">
        <v>253</v>
      </c>
      <c r="AU121" s="184">
        <v>1</v>
      </c>
      <c r="AV121" s="197">
        <v>5.1880316612041545E-2</v>
      </c>
      <c r="AW121" s="197">
        <v>0.41372398360713519</v>
      </c>
      <c r="AX121" s="197">
        <v>0.22013112137494512</v>
      </c>
      <c r="AY121" s="198">
        <v>7.2</v>
      </c>
      <c r="AZ121" s="198">
        <v>7.1086476224417161E-2</v>
      </c>
      <c r="BA121" s="198">
        <v>23.316364201608827</v>
      </c>
      <c r="BB121" s="198">
        <v>2.5626680527858809</v>
      </c>
    </row>
    <row r="122" spans="23:54" ht="16.5">
      <c r="W122" s="190" t="s">
        <v>151</v>
      </c>
      <c r="X122" s="190" t="s">
        <v>278</v>
      </c>
      <c r="Y122" s="191" t="s">
        <v>278</v>
      </c>
      <c r="Z122" s="192">
        <v>16</v>
      </c>
      <c r="AA122" s="189">
        <v>42</v>
      </c>
      <c r="AB122" s="193">
        <v>1.09375</v>
      </c>
      <c r="AC122" s="190">
        <v>6</v>
      </c>
      <c r="AD122" s="190">
        <v>8</v>
      </c>
      <c r="AE122" s="190">
        <v>10</v>
      </c>
      <c r="AF122" s="190">
        <v>11</v>
      </c>
      <c r="AG122" s="190">
        <v>5</v>
      </c>
      <c r="AH122" s="190">
        <v>2</v>
      </c>
      <c r="AI122" s="190">
        <v>0</v>
      </c>
      <c r="AJ122" s="194">
        <v>0.9120395280410557</v>
      </c>
      <c r="AK122" s="189" t="s">
        <v>71</v>
      </c>
      <c r="AL122" s="189">
        <v>49</v>
      </c>
      <c r="AM122" s="189" t="s">
        <v>474</v>
      </c>
      <c r="AN122" s="195" t="s">
        <v>545</v>
      </c>
      <c r="AO122" s="196">
        <v>119</v>
      </c>
      <c r="AP122" s="196">
        <v>1</v>
      </c>
      <c r="AQ122" s="196" t="s">
        <v>1119</v>
      </c>
      <c r="AS122" s="184" t="s">
        <v>159</v>
      </c>
      <c r="AT122" s="185" t="s">
        <v>100</v>
      </c>
      <c r="AU122" s="184">
        <v>1</v>
      </c>
      <c r="AV122" s="197">
        <v>4.144163073170163E-2</v>
      </c>
      <c r="AW122" s="197">
        <v>0.41850599719517023</v>
      </c>
      <c r="AX122" s="197">
        <v>0.21628460949815453</v>
      </c>
      <c r="AY122" s="198">
        <v>10.767718749999998</v>
      </c>
      <c r="AZ122" s="198">
        <v>0.69028206871696896</v>
      </c>
      <c r="BA122" s="198">
        <v>10.863455507676889</v>
      </c>
      <c r="BB122" s="198">
        <v>2.3676337393819513</v>
      </c>
    </row>
    <row r="123" spans="23:54" ht="16.5">
      <c r="W123" s="190" t="s">
        <v>151</v>
      </c>
      <c r="X123" s="190" t="s">
        <v>279</v>
      </c>
      <c r="Y123" s="191" t="s">
        <v>279</v>
      </c>
      <c r="Z123" s="192">
        <v>8</v>
      </c>
      <c r="AA123" s="189">
        <v>20</v>
      </c>
      <c r="AB123" s="193">
        <v>1.09375</v>
      </c>
      <c r="AC123" s="190">
        <v>5</v>
      </c>
      <c r="AD123" s="190">
        <v>5</v>
      </c>
      <c r="AE123" s="190">
        <v>6</v>
      </c>
      <c r="AF123" s="190">
        <v>4</v>
      </c>
      <c r="AG123" s="190">
        <v>0</v>
      </c>
      <c r="AH123" s="190">
        <v>0</v>
      </c>
      <c r="AI123" s="190">
        <v>1</v>
      </c>
      <c r="AJ123" s="194">
        <v>0.952067855899561</v>
      </c>
      <c r="AK123" s="189" t="s">
        <v>69</v>
      </c>
      <c r="AL123" s="189">
        <v>37</v>
      </c>
      <c r="AM123" s="189" t="s">
        <v>507</v>
      </c>
      <c r="AN123" s="195" t="s">
        <v>547</v>
      </c>
      <c r="AO123" s="196">
        <v>120</v>
      </c>
      <c r="AP123" s="196">
        <v>2</v>
      </c>
      <c r="AQ123" s="196" t="s">
        <v>1120</v>
      </c>
      <c r="AS123" s="184" t="s">
        <v>143</v>
      </c>
      <c r="AT123" s="185" t="s">
        <v>254</v>
      </c>
      <c r="AU123" s="184">
        <v>1</v>
      </c>
      <c r="AV123" s="197">
        <v>4.5501938391325526E-2</v>
      </c>
      <c r="AW123" s="197">
        <v>0.50425017710522779</v>
      </c>
      <c r="AX123" s="197">
        <v>0.17491083653356107</v>
      </c>
      <c r="AY123" s="198">
        <v>21.505705882352938</v>
      </c>
      <c r="AZ123" s="198">
        <v>2.4561630297856603</v>
      </c>
      <c r="BA123" s="198">
        <v>35.345284661381058</v>
      </c>
      <c r="BB123" s="198">
        <v>1.6041574363231759</v>
      </c>
    </row>
    <row r="124" spans="23:54" ht="16.5">
      <c r="W124" s="190" t="s">
        <v>151</v>
      </c>
      <c r="X124" s="190" t="s">
        <v>280</v>
      </c>
      <c r="Y124" s="191" t="s">
        <v>280</v>
      </c>
      <c r="Z124" s="192">
        <v>2</v>
      </c>
      <c r="AA124" s="189">
        <v>7</v>
      </c>
      <c r="AB124" s="193">
        <v>1.4583333333333335</v>
      </c>
      <c r="AC124" s="190">
        <v>3</v>
      </c>
      <c r="AD124" s="190">
        <v>0</v>
      </c>
      <c r="AE124" s="190">
        <v>3</v>
      </c>
      <c r="AF124" s="190">
        <v>0</v>
      </c>
      <c r="AG124" s="190">
        <v>0</v>
      </c>
      <c r="AH124" s="190">
        <v>1</v>
      </c>
      <c r="AI124" s="190">
        <v>0</v>
      </c>
      <c r="AJ124" s="194">
        <v>0.98443267432893711</v>
      </c>
      <c r="AK124" s="189" t="s">
        <v>69</v>
      </c>
      <c r="AL124" s="189">
        <v>7</v>
      </c>
      <c r="AM124" s="189" t="s">
        <v>577</v>
      </c>
      <c r="AN124" s="195" t="s">
        <v>549</v>
      </c>
      <c r="AO124" s="196">
        <v>121</v>
      </c>
      <c r="AP124" s="196">
        <v>3</v>
      </c>
      <c r="AQ124" s="196" t="s">
        <v>1121</v>
      </c>
      <c r="AS124" s="184" t="s">
        <v>143</v>
      </c>
      <c r="AT124" s="185" t="s">
        <v>255</v>
      </c>
      <c r="AU124" s="184">
        <v>1</v>
      </c>
      <c r="AV124" s="197">
        <v>5.4515235835271826E-2</v>
      </c>
      <c r="AW124" s="197">
        <v>0.48920723466938004</v>
      </c>
      <c r="AX124" s="197">
        <v>0.15797927453864521</v>
      </c>
      <c r="AY124" s="198">
        <v>16.988636363636367</v>
      </c>
      <c r="AZ124" s="198">
        <v>2.3487545665086231</v>
      </c>
      <c r="BA124" s="198">
        <v>49.433624642724425</v>
      </c>
      <c r="BB124" s="198">
        <v>1.782655306917881</v>
      </c>
    </row>
    <row r="125" spans="23:54" ht="16.5">
      <c r="W125" s="190" t="s">
        <v>151</v>
      </c>
      <c r="X125" s="190" t="s">
        <v>281</v>
      </c>
      <c r="Y125" s="191" t="s">
        <v>281</v>
      </c>
      <c r="Z125" s="192">
        <v>1</v>
      </c>
      <c r="AA125" s="189">
        <v>4</v>
      </c>
      <c r="AB125" s="193">
        <v>1.6666666666666667</v>
      </c>
      <c r="AC125" s="190">
        <v>0</v>
      </c>
      <c r="AD125" s="190">
        <v>1</v>
      </c>
      <c r="AE125" s="190">
        <v>1</v>
      </c>
      <c r="AF125" s="190">
        <v>2</v>
      </c>
      <c r="AG125" s="190">
        <v>0</v>
      </c>
      <c r="AH125" s="190">
        <v>0</v>
      </c>
      <c r="AI125" s="190">
        <v>0</v>
      </c>
      <c r="AJ125" s="194">
        <v>0.88846153846153841</v>
      </c>
      <c r="AK125" s="189" t="s">
        <v>72</v>
      </c>
      <c r="AL125" s="189">
        <v>14</v>
      </c>
      <c r="AM125" s="189" t="s">
        <v>570</v>
      </c>
      <c r="AN125" s="195" t="s">
        <v>551</v>
      </c>
      <c r="AO125" s="196">
        <v>122</v>
      </c>
      <c r="AP125" s="196">
        <v>4</v>
      </c>
      <c r="AQ125" s="196" t="s">
        <v>1122</v>
      </c>
      <c r="AS125" s="184" t="s">
        <v>143</v>
      </c>
      <c r="AT125" s="185" t="s">
        <v>256</v>
      </c>
      <c r="AU125" s="184">
        <v>1</v>
      </c>
      <c r="AV125" s="197">
        <v>5.9190545812375296E-2</v>
      </c>
      <c r="AW125" s="197">
        <v>0.49703017894328061</v>
      </c>
      <c r="AX125" s="197">
        <v>0.1696457256783577</v>
      </c>
      <c r="AY125" s="198">
        <v>18.993857142857141</v>
      </c>
      <c r="AZ125" s="198">
        <v>0.49328087112543961</v>
      </c>
      <c r="BA125" s="198">
        <v>21.575676363138793</v>
      </c>
      <c r="BB125" s="198">
        <v>1.616469016329164</v>
      </c>
    </row>
    <row r="126" spans="23:54" ht="16.5">
      <c r="W126" s="190" t="s">
        <v>151</v>
      </c>
      <c r="X126" s="190" t="s">
        <v>282</v>
      </c>
      <c r="Y126" s="191" t="s">
        <v>282</v>
      </c>
      <c r="Z126" s="192">
        <v>3</v>
      </c>
      <c r="AA126" s="189">
        <v>10</v>
      </c>
      <c r="AB126" s="193">
        <v>1.3888888888888891</v>
      </c>
      <c r="AC126" s="190">
        <v>1</v>
      </c>
      <c r="AD126" s="190">
        <v>1</v>
      </c>
      <c r="AE126" s="190">
        <v>2</v>
      </c>
      <c r="AF126" s="190">
        <v>3</v>
      </c>
      <c r="AG126" s="190">
        <v>3</v>
      </c>
      <c r="AH126" s="190">
        <v>0</v>
      </c>
      <c r="AI126" s="190">
        <v>0</v>
      </c>
      <c r="AJ126" s="194">
        <v>0.89559160342383604</v>
      </c>
      <c r="AK126" s="189" t="s">
        <v>72</v>
      </c>
      <c r="AL126" s="189">
        <v>3</v>
      </c>
      <c r="AM126" s="189" t="s">
        <v>415</v>
      </c>
      <c r="AN126" s="195" t="s">
        <v>553</v>
      </c>
      <c r="AO126" s="196">
        <v>123</v>
      </c>
      <c r="AP126" s="196">
        <v>5</v>
      </c>
      <c r="AQ126" s="196" t="s">
        <v>1123</v>
      </c>
      <c r="AS126" s="184" t="s">
        <v>143</v>
      </c>
      <c r="AT126" s="185" t="s">
        <v>257</v>
      </c>
      <c r="AU126" s="184">
        <v>1</v>
      </c>
      <c r="AV126" s="197">
        <v>5.6594597719307013E-2</v>
      </c>
      <c r="AW126" s="197">
        <v>0.53010672196370123</v>
      </c>
      <c r="AX126" s="197">
        <v>0.14718619403685831</v>
      </c>
      <c r="AY126" s="198">
        <v>20.586000000000002</v>
      </c>
      <c r="AZ126" s="198">
        <v>0.6366184863185913</v>
      </c>
      <c r="BA126" s="198">
        <v>13.725494565028828</v>
      </c>
      <c r="BB126" s="198">
        <v>1.6087355762440845</v>
      </c>
    </row>
    <row r="127" spans="23:54" ht="16.5">
      <c r="W127" s="190" t="s">
        <v>151</v>
      </c>
      <c r="X127" s="190" t="s">
        <v>328</v>
      </c>
      <c r="Y127" s="191" t="s">
        <v>328</v>
      </c>
      <c r="Z127" s="192">
        <v>1</v>
      </c>
      <c r="AA127" s="189">
        <v>1</v>
      </c>
      <c r="AB127" s="193">
        <v>0.83333333333333337</v>
      </c>
      <c r="AC127" s="190">
        <v>0</v>
      </c>
      <c r="AD127" s="190">
        <v>0</v>
      </c>
      <c r="AE127" s="190">
        <v>0</v>
      </c>
      <c r="AF127" s="190">
        <v>0</v>
      </c>
      <c r="AG127" s="190">
        <v>0</v>
      </c>
      <c r="AH127" s="190">
        <v>1</v>
      </c>
      <c r="AI127" s="190">
        <v>1</v>
      </c>
      <c r="AJ127" s="194">
        <v>0.66176470588235292</v>
      </c>
      <c r="AK127" s="189" t="s">
        <v>73</v>
      </c>
      <c r="AL127" s="189">
        <v>4</v>
      </c>
      <c r="AM127" s="189" t="s">
        <v>985</v>
      </c>
      <c r="AN127" s="195" t="s">
        <v>555</v>
      </c>
      <c r="AO127" s="196">
        <v>124</v>
      </c>
      <c r="AP127" s="196">
        <v>6</v>
      </c>
      <c r="AQ127" s="196" t="s">
        <v>1124</v>
      </c>
      <c r="AS127" s="184" t="s">
        <v>143</v>
      </c>
      <c r="AT127" s="185" t="s">
        <v>258</v>
      </c>
      <c r="AU127" s="184">
        <v>1</v>
      </c>
      <c r="AV127" s="197">
        <v>3.8589477769231023E-2</v>
      </c>
      <c r="AW127" s="197">
        <v>0.47656771807005538</v>
      </c>
      <c r="AX127" s="197">
        <v>0.15761297730673685</v>
      </c>
      <c r="AY127" s="198">
        <v>17.43075</v>
      </c>
      <c r="AZ127" s="198">
        <v>1.7793074478563731</v>
      </c>
      <c r="BA127" s="198">
        <v>27.495109008429225</v>
      </c>
      <c r="BB127" s="198">
        <v>1.6352766781906241</v>
      </c>
    </row>
    <row r="128" spans="23:54" ht="16.5">
      <c r="W128" s="190" t="s">
        <v>151</v>
      </c>
      <c r="X128" s="190" t="s">
        <v>334</v>
      </c>
      <c r="Y128" s="191" t="s">
        <v>334</v>
      </c>
      <c r="Z128" s="192">
        <v>1</v>
      </c>
      <c r="AA128" s="189">
        <v>2</v>
      </c>
      <c r="AB128" s="193">
        <v>0.83333333333333337</v>
      </c>
      <c r="AC128" s="190">
        <v>1</v>
      </c>
      <c r="AD128" s="190">
        <v>1</v>
      </c>
      <c r="AE128" s="190">
        <v>0</v>
      </c>
      <c r="AF128" s="190">
        <v>0</v>
      </c>
      <c r="AG128" s="190">
        <v>0</v>
      </c>
      <c r="AH128" s="190">
        <v>0</v>
      </c>
      <c r="AI128" s="190">
        <v>0</v>
      </c>
      <c r="AJ128" s="194">
        <v>1.0111428571428571</v>
      </c>
      <c r="AK128" s="189" t="s">
        <v>74</v>
      </c>
      <c r="AL128" s="189">
        <v>8</v>
      </c>
      <c r="AM128" s="189" t="s">
        <v>624</v>
      </c>
      <c r="AN128" s="195" t="s">
        <v>557</v>
      </c>
      <c r="AO128" s="196">
        <v>125</v>
      </c>
      <c r="AP128" s="196">
        <v>7</v>
      </c>
      <c r="AQ128" s="196" t="s">
        <v>1125</v>
      </c>
      <c r="AS128" s="184" t="s">
        <v>143</v>
      </c>
      <c r="AT128" s="185" t="s">
        <v>99</v>
      </c>
      <c r="AU128" s="184">
        <v>1</v>
      </c>
      <c r="AV128" s="197">
        <v>0.1288168314816231</v>
      </c>
      <c r="AW128" s="197">
        <v>0.51493048434639477</v>
      </c>
      <c r="AX128" s="197">
        <v>0.14127170217723545</v>
      </c>
      <c r="AY128" s="198">
        <v>16.240000000000002</v>
      </c>
      <c r="AZ128" s="198">
        <v>2.9813833251689297</v>
      </c>
      <c r="BA128" s="198">
        <v>33.024553755717378</v>
      </c>
      <c r="BB128" s="198">
        <v>1.7059837085377589</v>
      </c>
    </row>
    <row r="129" spans="23:54" ht="16.5">
      <c r="W129" s="190" t="s">
        <v>162</v>
      </c>
      <c r="X129" s="190" t="s">
        <v>283</v>
      </c>
      <c r="Y129" s="191" t="s">
        <v>283</v>
      </c>
      <c r="Z129" s="192">
        <v>20</v>
      </c>
      <c r="AA129" s="189">
        <v>48</v>
      </c>
      <c r="AB129" s="193">
        <v>1</v>
      </c>
      <c r="AC129" s="190">
        <v>0</v>
      </c>
      <c r="AD129" s="190">
        <v>0</v>
      </c>
      <c r="AE129" s="190">
        <v>2</v>
      </c>
      <c r="AF129" s="190">
        <v>9</v>
      </c>
      <c r="AG129" s="190">
        <v>21</v>
      </c>
      <c r="AH129" s="190">
        <v>16</v>
      </c>
      <c r="AI129" s="190">
        <v>0</v>
      </c>
      <c r="AJ129" s="194">
        <v>0.81967865372910831</v>
      </c>
      <c r="AK129" s="189" t="s">
        <v>70</v>
      </c>
      <c r="AL129" s="189">
        <v>7</v>
      </c>
      <c r="AM129" s="189" t="s">
        <v>986</v>
      </c>
      <c r="AN129" s="195" t="s">
        <v>559</v>
      </c>
      <c r="AO129" s="196">
        <v>126</v>
      </c>
      <c r="AP129" s="196">
        <v>1</v>
      </c>
      <c r="AQ129" s="196" t="s">
        <v>1126</v>
      </c>
      <c r="AS129" s="184" t="s">
        <v>143</v>
      </c>
      <c r="AT129" s="185" t="s">
        <v>100</v>
      </c>
      <c r="AU129" s="184">
        <v>1</v>
      </c>
      <c r="AV129" s="197">
        <v>5.2281653476100018E-2</v>
      </c>
      <c r="AW129" s="197">
        <v>0.50188845848997832</v>
      </c>
      <c r="AX129" s="197">
        <v>0.16446806024258009</v>
      </c>
      <c r="AY129" s="198">
        <v>19.411125000000002</v>
      </c>
      <c r="AZ129" s="198">
        <v>1.9697088686123025</v>
      </c>
      <c r="BA129" s="198">
        <v>34.964023316362983</v>
      </c>
      <c r="BB129" s="198">
        <v>1.6200035645275037</v>
      </c>
    </row>
    <row r="130" spans="23:54" ht="16.5">
      <c r="W130" s="190" t="s">
        <v>162</v>
      </c>
      <c r="X130" s="190" t="s">
        <v>188</v>
      </c>
      <c r="Y130" s="191" t="s">
        <v>188</v>
      </c>
      <c r="Z130" s="192">
        <v>4</v>
      </c>
      <c r="AA130" s="189">
        <v>10</v>
      </c>
      <c r="AB130" s="193">
        <v>1.0416666666666667</v>
      </c>
      <c r="AC130" s="190">
        <v>0</v>
      </c>
      <c r="AD130" s="190">
        <v>0</v>
      </c>
      <c r="AE130" s="190">
        <v>0</v>
      </c>
      <c r="AF130" s="190">
        <v>9</v>
      </c>
      <c r="AG130" s="190">
        <v>1</v>
      </c>
      <c r="AH130" s="190">
        <v>0</v>
      </c>
      <c r="AI130" s="190">
        <v>0</v>
      </c>
      <c r="AJ130" s="194">
        <v>0.86407141129340459</v>
      </c>
      <c r="AK130" s="189" t="s">
        <v>72</v>
      </c>
      <c r="AL130" s="189">
        <v>32</v>
      </c>
      <c r="AM130" s="189" t="s">
        <v>987</v>
      </c>
      <c r="AN130" s="195" t="s">
        <v>561</v>
      </c>
      <c r="AO130" s="196">
        <v>127</v>
      </c>
      <c r="AP130" s="196">
        <v>2</v>
      </c>
      <c r="AQ130" s="196" t="s">
        <v>1127</v>
      </c>
      <c r="AS130" s="184" t="s">
        <v>140</v>
      </c>
      <c r="AT130" s="185" t="s">
        <v>259</v>
      </c>
      <c r="AU130" s="184">
        <v>1</v>
      </c>
      <c r="AV130" s="197">
        <v>4.9640163813918829E-2</v>
      </c>
      <c r="AW130" s="197">
        <v>0.39110795456163489</v>
      </c>
      <c r="AX130" s="197">
        <v>0.18186659537150454</v>
      </c>
      <c r="AY130" s="198">
        <v>14.346052631578949</v>
      </c>
      <c r="AZ130" s="198">
        <v>1.599560187649175</v>
      </c>
      <c r="BA130" s="198">
        <v>49.285583059572772</v>
      </c>
      <c r="BB130" s="198">
        <v>2.0658605757195008</v>
      </c>
    </row>
    <row r="131" spans="23:54" ht="16.5">
      <c r="W131" s="190" t="s">
        <v>162</v>
      </c>
      <c r="X131" s="190" t="s">
        <v>284</v>
      </c>
      <c r="Y131" s="191" t="s">
        <v>284</v>
      </c>
      <c r="Z131" s="192">
        <v>19</v>
      </c>
      <c r="AA131" s="189">
        <v>47</v>
      </c>
      <c r="AB131" s="193">
        <v>1.0307017543859649</v>
      </c>
      <c r="AC131" s="190">
        <v>0</v>
      </c>
      <c r="AD131" s="190">
        <v>0</v>
      </c>
      <c r="AE131" s="190">
        <v>0</v>
      </c>
      <c r="AF131" s="190">
        <v>7</v>
      </c>
      <c r="AG131" s="190">
        <v>17</v>
      </c>
      <c r="AH131" s="190">
        <v>23</v>
      </c>
      <c r="AI131" s="190">
        <v>0</v>
      </c>
      <c r="AJ131" s="194">
        <v>0.80484825134420457</v>
      </c>
      <c r="AK131" s="189" t="s">
        <v>70</v>
      </c>
      <c r="AL131" s="189">
        <v>13</v>
      </c>
      <c r="AM131" s="189" t="s">
        <v>988</v>
      </c>
      <c r="AN131" s="195" t="s">
        <v>563</v>
      </c>
      <c r="AO131" s="196">
        <v>128</v>
      </c>
      <c r="AP131" s="196">
        <v>3</v>
      </c>
      <c r="AQ131" s="196" t="s">
        <v>1128</v>
      </c>
      <c r="AS131" s="184" t="s">
        <v>140</v>
      </c>
      <c r="AT131" s="185" t="s">
        <v>260</v>
      </c>
      <c r="AU131" s="184">
        <v>1</v>
      </c>
      <c r="AV131" s="197">
        <v>3.7953908378146758E-2</v>
      </c>
      <c r="AW131" s="197">
        <v>0.44084813422683605</v>
      </c>
      <c r="AX131" s="197">
        <v>0.21194822273428926</v>
      </c>
      <c r="AY131" s="198">
        <v>15.677857142857146</v>
      </c>
      <c r="AZ131" s="198">
        <v>3.2106268733597867</v>
      </c>
      <c r="BA131" s="198">
        <v>47.674807799401776</v>
      </c>
      <c r="BB131" s="198">
        <v>1.7264003977086162</v>
      </c>
    </row>
    <row r="132" spans="23:54" ht="16.5">
      <c r="W132" s="190" t="s">
        <v>164</v>
      </c>
      <c r="X132" s="190" t="s">
        <v>285</v>
      </c>
      <c r="Y132" s="191" t="s">
        <v>285</v>
      </c>
      <c r="Z132" s="192">
        <v>14</v>
      </c>
      <c r="AA132" s="189">
        <v>32</v>
      </c>
      <c r="AB132" s="193">
        <v>0.95238095238095233</v>
      </c>
      <c r="AC132" s="190">
        <v>0</v>
      </c>
      <c r="AD132" s="190">
        <v>2</v>
      </c>
      <c r="AE132" s="190">
        <v>4</v>
      </c>
      <c r="AF132" s="190">
        <v>9</v>
      </c>
      <c r="AG132" s="190">
        <v>7</v>
      </c>
      <c r="AH132" s="190">
        <v>10</v>
      </c>
      <c r="AI132" s="190">
        <v>0</v>
      </c>
      <c r="AJ132" s="194">
        <v>0.83164576769059073</v>
      </c>
      <c r="AK132" s="189" t="s">
        <v>70</v>
      </c>
      <c r="AL132" s="189">
        <v>5</v>
      </c>
      <c r="AM132" s="189" t="s">
        <v>636</v>
      </c>
      <c r="AN132" s="195" t="s">
        <v>565</v>
      </c>
      <c r="AO132" s="196">
        <v>129</v>
      </c>
      <c r="AP132" s="196">
        <v>1</v>
      </c>
      <c r="AQ132" s="196" t="s">
        <v>1129</v>
      </c>
      <c r="AS132" s="184" t="s">
        <v>140</v>
      </c>
      <c r="AT132" s="185" t="s">
        <v>100</v>
      </c>
      <c r="AU132" s="184">
        <v>1</v>
      </c>
      <c r="AV132" s="197">
        <v>4.1766808348811919E-2</v>
      </c>
      <c r="AW132" s="197">
        <v>0.42461929765650197</v>
      </c>
      <c r="AX132" s="197">
        <v>0.20088566674542882</v>
      </c>
      <c r="AY132" s="198">
        <v>15.209259259259261</v>
      </c>
      <c r="AZ132" s="198">
        <v>2.6181550899179609</v>
      </c>
      <c r="BA132" s="198">
        <v>48.267172410737871</v>
      </c>
      <c r="BB132" s="198">
        <v>1.8094563791853695</v>
      </c>
    </row>
    <row r="133" spans="23:54" ht="16.5">
      <c r="W133" s="190" t="s">
        <v>164</v>
      </c>
      <c r="X133" s="190" t="s">
        <v>286</v>
      </c>
      <c r="Y133" s="191" t="s">
        <v>286</v>
      </c>
      <c r="Z133" s="192">
        <v>9</v>
      </c>
      <c r="AA133" s="189">
        <v>21</v>
      </c>
      <c r="AB133" s="193">
        <v>0.97222222222222232</v>
      </c>
      <c r="AC133" s="190">
        <v>1</v>
      </c>
      <c r="AD133" s="190">
        <v>0</v>
      </c>
      <c r="AE133" s="190">
        <v>2</v>
      </c>
      <c r="AF133" s="190">
        <v>3</v>
      </c>
      <c r="AG133" s="190">
        <v>8</v>
      </c>
      <c r="AH133" s="190">
        <v>7</v>
      </c>
      <c r="AI133" s="190">
        <v>0</v>
      </c>
      <c r="AJ133" s="194">
        <v>0.8189627753464388</v>
      </c>
      <c r="AK133" s="189" t="s">
        <v>70</v>
      </c>
      <c r="AL133" s="189">
        <v>9</v>
      </c>
      <c r="AM133" s="189" t="s">
        <v>989</v>
      </c>
      <c r="AN133" s="195" t="s">
        <v>567</v>
      </c>
      <c r="AO133" s="196">
        <v>130</v>
      </c>
      <c r="AP133" s="196">
        <v>2</v>
      </c>
      <c r="AQ133" s="196" t="s">
        <v>1130</v>
      </c>
      <c r="AS133" s="184" t="s">
        <v>153</v>
      </c>
      <c r="AT133" s="185" t="s">
        <v>261</v>
      </c>
      <c r="AU133" s="184">
        <v>1</v>
      </c>
      <c r="AV133" s="197">
        <v>5.0592245553319273E-2</v>
      </c>
      <c r="AW133" s="197">
        <v>0.46409047049415675</v>
      </c>
      <c r="AX133" s="197">
        <v>0.16619706830221573</v>
      </c>
      <c r="AY133" s="198">
        <v>16.152266666666666</v>
      </c>
      <c r="AZ133" s="198">
        <v>2.2688931866242501</v>
      </c>
      <c r="BA133" s="198">
        <v>16.95888452063426</v>
      </c>
      <c r="BB133" s="198">
        <v>1.7625644521764845</v>
      </c>
    </row>
    <row r="134" spans="23:54" ht="16.5">
      <c r="W134" s="190" t="s">
        <v>164</v>
      </c>
      <c r="X134" s="190" t="s">
        <v>287</v>
      </c>
      <c r="Y134" s="191" t="s">
        <v>287</v>
      </c>
      <c r="Z134" s="192">
        <v>9</v>
      </c>
      <c r="AA134" s="189">
        <v>21</v>
      </c>
      <c r="AB134" s="193">
        <v>0.97222222222222232</v>
      </c>
      <c r="AC134" s="190">
        <v>1</v>
      </c>
      <c r="AD134" s="190">
        <v>0</v>
      </c>
      <c r="AE134" s="190">
        <v>2</v>
      </c>
      <c r="AF134" s="190">
        <v>4</v>
      </c>
      <c r="AG134" s="190">
        <v>5</v>
      </c>
      <c r="AH134" s="190">
        <v>9</v>
      </c>
      <c r="AI134" s="190">
        <v>0</v>
      </c>
      <c r="AJ134" s="194">
        <v>0.81716133369788491</v>
      </c>
      <c r="AK134" s="189" t="s">
        <v>70</v>
      </c>
      <c r="AL134" s="189">
        <v>10</v>
      </c>
      <c r="AM134" s="189" t="s">
        <v>990</v>
      </c>
      <c r="AN134" s="195" t="s">
        <v>569</v>
      </c>
      <c r="AO134" s="196">
        <v>131</v>
      </c>
      <c r="AP134" s="196">
        <v>3</v>
      </c>
      <c r="AQ134" s="196" t="s">
        <v>1131</v>
      </c>
      <c r="AS134" s="184" t="s">
        <v>153</v>
      </c>
      <c r="AT134" s="185" t="s">
        <v>262</v>
      </c>
      <c r="AU134" s="184">
        <v>1</v>
      </c>
      <c r="AV134" s="197">
        <v>5.0178395100197018E-2</v>
      </c>
      <c r="AW134" s="197">
        <v>0.4751485339976651</v>
      </c>
      <c r="AX134" s="197">
        <v>0.14659432428553248</v>
      </c>
      <c r="AY134" s="198">
        <v>15.370142857142858</v>
      </c>
      <c r="AZ134" s="198">
        <v>0.73172081661293942</v>
      </c>
      <c r="BA134" s="198">
        <v>13.058402265707841</v>
      </c>
      <c r="BB134" s="198">
        <v>1.6491022179647989</v>
      </c>
    </row>
    <row r="135" spans="23:54" ht="16.5">
      <c r="W135" s="190" t="s">
        <v>164</v>
      </c>
      <c r="X135" s="190" t="s">
        <v>288</v>
      </c>
      <c r="Y135" s="191" t="s">
        <v>288</v>
      </c>
      <c r="Z135" s="192">
        <v>5</v>
      </c>
      <c r="AA135" s="189">
        <v>12</v>
      </c>
      <c r="AB135" s="193">
        <v>1</v>
      </c>
      <c r="AC135" s="190">
        <v>0</v>
      </c>
      <c r="AD135" s="190">
        <v>0</v>
      </c>
      <c r="AE135" s="190">
        <v>1</v>
      </c>
      <c r="AF135" s="190">
        <v>2</v>
      </c>
      <c r="AG135" s="190">
        <v>2</v>
      </c>
      <c r="AH135" s="190">
        <v>7</v>
      </c>
      <c r="AI135" s="190">
        <v>0</v>
      </c>
      <c r="AJ135" s="194">
        <v>0.79229651981704619</v>
      </c>
      <c r="AK135" s="189" t="s">
        <v>73</v>
      </c>
      <c r="AL135" s="189">
        <v>2</v>
      </c>
      <c r="AM135" s="189" t="s">
        <v>991</v>
      </c>
      <c r="AN135" s="195" t="s">
        <v>571</v>
      </c>
      <c r="AO135" s="196">
        <v>132</v>
      </c>
      <c r="AP135" s="196">
        <v>4</v>
      </c>
      <c r="AQ135" s="196" t="s">
        <v>1132</v>
      </c>
      <c r="AS135" s="184" t="s">
        <v>153</v>
      </c>
      <c r="AT135" s="185" t="s">
        <v>263</v>
      </c>
      <c r="AU135" s="184">
        <v>1</v>
      </c>
      <c r="AV135" s="197">
        <v>7.8515160556204916E-2</v>
      </c>
      <c r="AW135" s="197">
        <v>0.39950360469328133</v>
      </c>
      <c r="AX135" s="197">
        <v>0.14910403851297138</v>
      </c>
      <c r="AY135" s="198">
        <v>14.4925</v>
      </c>
      <c r="AZ135" s="198">
        <v>0.33431398769724524</v>
      </c>
      <c r="BA135" s="198">
        <v>24.449496300258534</v>
      </c>
      <c r="BB135" s="198">
        <v>2.299525672860339</v>
      </c>
    </row>
    <row r="136" spans="23:54" ht="16.5">
      <c r="W136" s="190" t="s">
        <v>164</v>
      </c>
      <c r="X136" s="190" t="s">
        <v>289</v>
      </c>
      <c r="Y136" s="191" t="s">
        <v>289</v>
      </c>
      <c r="Z136" s="192">
        <v>3</v>
      </c>
      <c r="AA136" s="189">
        <v>8</v>
      </c>
      <c r="AB136" s="193">
        <v>1.1111111111111112</v>
      </c>
      <c r="AC136" s="190">
        <v>0</v>
      </c>
      <c r="AD136" s="190">
        <v>1</v>
      </c>
      <c r="AE136" s="190">
        <v>2</v>
      </c>
      <c r="AF136" s="190">
        <v>3</v>
      </c>
      <c r="AG136" s="190">
        <v>2</v>
      </c>
      <c r="AH136" s="190">
        <v>0</v>
      </c>
      <c r="AI136" s="190">
        <v>0</v>
      </c>
      <c r="AJ136" s="194">
        <v>0.88441553196066991</v>
      </c>
      <c r="AK136" s="189" t="s">
        <v>72</v>
      </c>
      <c r="AL136" s="189">
        <v>19</v>
      </c>
      <c r="AM136" s="189" t="s">
        <v>562</v>
      </c>
      <c r="AN136" s="195" t="s">
        <v>573</v>
      </c>
      <c r="AO136" s="196">
        <v>133</v>
      </c>
      <c r="AP136" s="196">
        <v>5</v>
      </c>
      <c r="AQ136" s="196" t="s">
        <v>1133</v>
      </c>
      <c r="AS136" s="184" t="s">
        <v>153</v>
      </c>
      <c r="AT136" s="185" t="s">
        <v>99</v>
      </c>
      <c r="AU136" s="184">
        <v>1</v>
      </c>
      <c r="AV136" s="197">
        <v>0.12442665182243</v>
      </c>
      <c r="AW136" s="197">
        <v>0.61317780130608679</v>
      </c>
      <c r="AX136" s="197">
        <v>0.1712104773117262</v>
      </c>
      <c r="AY136" s="198">
        <v>20.370999999999999</v>
      </c>
      <c r="AZ136" s="198">
        <v>0.19237132282216426</v>
      </c>
      <c r="BA136" s="198">
        <v>37.833026821692307</v>
      </c>
      <c r="BB136" s="198">
        <v>1.6767310988157931</v>
      </c>
    </row>
    <row r="137" spans="23:54" ht="16.5">
      <c r="W137" s="190" t="s">
        <v>136</v>
      </c>
      <c r="X137" s="190" t="s">
        <v>290</v>
      </c>
      <c r="Y137" s="191" t="s">
        <v>290</v>
      </c>
      <c r="Z137" s="192">
        <v>13</v>
      </c>
      <c r="AA137" s="189">
        <v>32</v>
      </c>
      <c r="AB137" s="193">
        <v>1.0256410256410258</v>
      </c>
      <c r="AC137" s="190">
        <v>13</v>
      </c>
      <c r="AD137" s="190">
        <v>3</v>
      </c>
      <c r="AE137" s="190">
        <v>7</v>
      </c>
      <c r="AF137" s="190">
        <v>7</v>
      </c>
      <c r="AG137" s="190">
        <v>1</v>
      </c>
      <c r="AH137" s="190">
        <v>1</v>
      </c>
      <c r="AI137" s="190">
        <v>0</v>
      </c>
      <c r="AJ137" s="194">
        <v>0.95990957268638677</v>
      </c>
      <c r="AK137" s="189" t="s">
        <v>69</v>
      </c>
      <c r="AL137" s="189">
        <v>30</v>
      </c>
      <c r="AM137" s="189" t="s">
        <v>609</v>
      </c>
      <c r="AN137" s="195" t="s">
        <v>574</v>
      </c>
      <c r="AO137" s="196">
        <v>134</v>
      </c>
      <c r="AP137" s="196">
        <v>1</v>
      </c>
      <c r="AQ137" s="196" t="s">
        <v>1134</v>
      </c>
      <c r="AS137" s="184" t="s">
        <v>153</v>
      </c>
      <c r="AT137" s="185" t="s">
        <v>100</v>
      </c>
      <c r="AU137" s="184">
        <v>1</v>
      </c>
      <c r="AV137" s="197">
        <v>5.5107810323247616E-2</v>
      </c>
      <c r="AW137" s="197">
        <v>0.46960841926835983</v>
      </c>
      <c r="AX137" s="197">
        <v>0.159924813681768</v>
      </c>
      <c r="AY137" s="198">
        <v>15.969239999999999</v>
      </c>
      <c r="AZ137" s="198">
        <v>1.670121669347967</v>
      </c>
      <c r="BA137" s="198">
        <v>17.021131944484438</v>
      </c>
      <c r="BB137" s="198">
        <v>1.732404614095995</v>
      </c>
    </row>
    <row r="138" spans="23:54" ht="16.5">
      <c r="W138" s="190" t="s">
        <v>136</v>
      </c>
      <c r="X138" s="190" t="s">
        <v>291</v>
      </c>
      <c r="Y138" s="191" t="s">
        <v>291</v>
      </c>
      <c r="Z138" s="192">
        <v>12</v>
      </c>
      <c r="AA138" s="189">
        <v>30</v>
      </c>
      <c r="AB138" s="193">
        <v>1.0416666666666667</v>
      </c>
      <c r="AC138" s="190">
        <v>11</v>
      </c>
      <c r="AD138" s="190">
        <v>7</v>
      </c>
      <c r="AE138" s="190">
        <v>7</v>
      </c>
      <c r="AF138" s="190">
        <v>4</v>
      </c>
      <c r="AG138" s="190">
        <v>0</v>
      </c>
      <c r="AH138" s="190">
        <v>1</v>
      </c>
      <c r="AI138" s="190">
        <v>0</v>
      </c>
      <c r="AJ138" s="194">
        <v>0.96481336939491136</v>
      </c>
      <c r="AK138" s="189" t="s">
        <v>69</v>
      </c>
      <c r="AL138" s="189">
        <v>24</v>
      </c>
      <c r="AM138" s="189" t="s">
        <v>340</v>
      </c>
      <c r="AN138" s="195" t="s">
        <v>576</v>
      </c>
      <c r="AO138" s="196">
        <v>135</v>
      </c>
      <c r="AP138" s="196">
        <v>2</v>
      </c>
      <c r="AQ138" s="196" t="s">
        <v>1135</v>
      </c>
      <c r="AS138" s="184" t="s">
        <v>146</v>
      </c>
      <c r="AT138" s="185" t="s">
        <v>264</v>
      </c>
      <c r="AU138" s="184">
        <v>1</v>
      </c>
      <c r="AV138" s="197">
        <v>5.3398743988600644E-2</v>
      </c>
      <c r="AW138" s="197">
        <v>0.37974206531252608</v>
      </c>
      <c r="AX138" s="197">
        <v>0.1977670806607579</v>
      </c>
      <c r="AY138" s="198">
        <v>13.944571428571434</v>
      </c>
      <c r="AZ138" s="198">
        <v>2.4732414577936077</v>
      </c>
      <c r="BA138" s="198">
        <v>50.358200337749658</v>
      </c>
      <c r="BB138" s="198">
        <v>1.7532257425871574</v>
      </c>
    </row>
    <row r="139" spans="23:54" ht="16.5">
      <c r="W139" s="190" t="s">
        <v>136</v>
      </c>
      <c r="X139" s="190" t="s">
        <v>292</v>
      </c>
      <c r="Y139" s="191" t="s">
        <v>292</v>
      </c>
      <c r="Z139" s="192">
        <v>13</v>
      </c>
      <c r="AA139" s="189">
        <v>28</v>
      </c>
      <c r="AB139" s="193">
        <v>0.89743589743589747</v>
      </c>
      <c r="AC139" s="190">
        <v>3</v>
      </c>
      <c r="AD139" s="190">
        <v>6</v>
      </c>
      <c r="AE139" s="190">
        <v>10</v>
      </c>
      <c r="AF139" s="190">
        <v>6</v>
      </c>
      <c r="AG139" s="190">
        <v>3</v>
      </c>
      <c r="AH139" s="190">
        <v>0</v>
      </c>
      <c r="AI139" s="190">
        <v>0</v>
      </c>
      <c r="AJ139" s="194">
        <v>0.92619470687876915</v>
      </c>
      <c r="AK139" s="189" t="s">
        <v>71</v>
      </c>
      <c r="AL139" s="189">
        <v>27</v>
      </c>
      <c r="AM139" s="189" t="s">
        <v>353</v>
      </c>
      <c r="AN139" s="195" t="s">
        <v>578</v>
      </c>
      <c r="AO139" s="196">
        <v>136</v>
      </c>
      <c r="AP139" s="196">
        <v>3</v>
      </c>
      <c r="AQ139" s="196" t="s">
        <v>1136</v>
      </c>
      <c r="AS139" s="184" t="s">
        <v>146</v>
      </c>
      <c r="AT139" s="185" t="s">
        <v>265</v>
      </c>
      <c r="AU139" s="184">
        <v>1</v>
      </c>
      <c r="AV139" s="197">
        <v>3.1746312955770052E-2</v>
      </c>
      <c r="AW139" s="197">
        <v>0.4799538912005073</v>
      </c>
      <c r="AX139" s="197">
        <v>0.23356254260326248</v>
      </c>
      <c r="AY139" s="198">
        <v>12.744166666666667</v>
      </c>
      <c r="AZ139" s="198">
        <v>6.6137297893908311</v>
      </c>
      <c r="BA139" s="198">
        <v>27.136300967426976</v>
      </c>
      <c r="BB139" s="198">
        <v>1.743769988537901</v>
      </c>
    </row>
    <row r="140" spans="23:54" ht="16.5">
      <c r="W140" s="190" t="s">
        <v>136</v>
      </c>
      <c r="X140" s="190" t="s">
        <v>293</v>
      </c>
      <c r="Y140" s="191" t="s">
        <v>293</v>
      </c>
      <c r="Z140" s="192">
        <v>13</v>
      </c>
      <c r="AA140" s="189">
        <v>31</v>
      </c>
      <c r="AB140" s="193">
        <v>0.99358974358974361</v>
      </c>
      <c r="AC140" s="190">
        <v>8</v>
      </c>
      <c r="AD140" s="190">
        <v>7</v>
      </c>
      <c r="AE140" s="190">
        <v>7</v>
      </c>
      <c r="AF140" s="190">
        <v>8</v>
      </c>
      <c r="AG140" s="190">
        <v>1</v>
      </c>
      <c r="AH140" s="190">
        <v>0</v>
      </c>
      <c r="AI140" s="190">
        <v>0</v>
      </c>
      <c r="AJ140" s="194">
        <v>0.94555053699987035</v>
      </c>
      <c r="AK140" s="189" t="s">
        <v>71</v>
      </c>
      <c r="AL140" s="189">
        <v>6</v>
      </c>
      <c r="AM140" s="189" t="s">
        <v>500</v>
      </c>
      <c r="AN140" s="195" t="s">
        <v>580</v>
      </c>
      <c r="AO140" s="196">
        <v>137</v>
      </c>
      <c r="AP140" s="196">
        <v>4</v>
      </c>
      <c r="AQ140" s="196" t="s">
        <v>1137</v>
      </c>
      <c r="AS140" s="184" t="s">
        <v>146</v>
      </c>
      <c r="AT140" s="185" t="s">
        <v>266</v>
      </c>
      <c r="AU140" s="184">
        <v>1</v>
      </c>
      <c r="AV140" s="197">
        <v>4.1163958918510837E-2</v>
      </c>
      <c r="AW140" s="197">
        <v>0.45387585747384868</v>
      </c>
      <c r="AX140" s="197">
        <v>0.15582916592149049</v>
      </c>
      <c r="AY140" s="198">
        <v>12.607749999999999</v>
      </c>
      <c r="AZ140" s="198">
        <v>2.4306495542991504</v>
      </c>
      <c r="BA140" s="198">
        <v>22.094381453207323</v>
      </c>
      <c r="BB140" s="198">
        <v>1.7407182612621928</v>
      </c>
    </row>
    <row r="141" spans="23:54" ht="16.5">
      <c r="W141" s="190" t="s">
        <v>136</v>
      </c>
      <c r="X141" s="190" t="s">
        <v>294</v>
      </c>
      <c r="Y141" s="191" t="s">
        <v>294</v>
      </c>
      <c r="Z141" s="192">
        <v>12</v>
      </c>
      <c r="AA141" s="189">
        <v>28</v>
      </c>
      <c r="AB141" s="193">
        <v>0.97222222222222232</v>
      </c>
      <c r="AC141" s="190">
        <v>8</v>
      </c>
      <c r="AD141" s="190">
        <v>3</v>
      </c>
      <c r="AE141" s="190">
        <v>10</v>
      </c>
      <c r="AF141" s="190">
        <v>6</v>
      </c>
      <c r="AG141" s="190">
        <v>1</v>
      </c>
      <c r="AH141" s="190">
        <v>0</v>
      </c>
      <c r="AI141" s="190">
        <v>0</v>
      </c>
      <c r="AJ141" s="194">
        <v>0.94579376867532416</v>
      </c>
      <c r="AK141" s="189" t="s">
        <v>71</v>
      </c>
      <c r="AL141" s="189">
        <v>5</v>
      </c>
      <c r="AM141" s="189" t="s">
        <v>587</v>
      </c>
      <c r="AN141" s="195" t="s">
        <v>582</v>
      </c>
      <c r="AO141" s="196">
        <v>138</v>
      </c>
      <c r="AP141" s="196">
        <v>5</v>
      </c>
      <c r="AQ141" s="196" t="s">
        <v>582</v>
      </c>
      <c r="AS141" s="184" t="s">
        <v>146</v>
      </c>
      <c r="AT141" s="185" t="s">
        <v>267</v>
      </c>
      <c r="AU141" s="184">
        <v>1</v>
      </c>
      <c r="AV141" s="197">
        <v>3.8429368113613166E-2</v>
      </c>
      <c r="AW141" s="197">
        <v>0.44419916088186123</v>
      </c>
      <c r="AX141" s="197">
        <v>0.19555741541721872</v>
      </c>
      <c r="AY141" s="198">
        <v>7.6119999999999992</v>
      </c>
      <c r="AZ141" s="198">
        <v>0.33592684856945548</v>
      </c>
      <c r="BA141" s="198">
        <v>6.9044964768472008</v>
      </c>
      <c r="BB141" s="198">
        <v>2.2234597379538505</v>
      </c>
    </row>
    <row r="142" spans="23:54" ht="16.5">
      <c r="W142" s="190" t="s">
        <v>136</v>
      </c>
      <c r="X142" s="190" t="s">
        <v>329</v>
      </c>
      <c r="Y142" s="191" t="s">
        <v>329</v>
      </c>
      <c r="Z142" s="192">
        <v>6</v>
      </c>
      <c r="AA142" s="189">
        <v>12</v>
      </c>
      <c r="AB142" s="193">
        <v>0.83333333333333337</v>
      </c>
      <c r="AC142" s="190">
        <v>4</v>
      </c>
      <c r="AD142" s="190">
        <v>5</v>
      </c>
      <c r="AE142" s="190">
        <v>1</v>
      </c>
      <c r="AF142" s="190">
        <v>2</v>
      </c>
      <c r="AG142" s="190">
        <v>0</v>
      </c>
      <c r="AH142" s="190">
        <v>0</v>
      </c>
      <c r="AI142" s="190">
        <v>0</v>
      </c>
      <c r="AJ142" s="194">
        <v>0.99798998554646656</v>
      </c>
      <c r="AK142" s="189" t="s">
        <v>69</v>
      </c>
      <c r="AL142" s="189">
        <v>2</v>
      </c>
      <c r="AM142" s="189" t="s">
        <v>425</v>
      </c>
      <c r="AN142" s="195" t="s">
        <v>584</v>
      </c>
      <c r="AO142" s="196">
        <v>139</v>
      </c>
      <c r="AP142" s="196">
        <v>6</v>
      </c>
      <c r="AQ142" s="196" t="s">
        <v>1138</v>
      </c>
      <c r="AS142" s="184" t="s">
        <v>146</v>
      </c>
      <c r="AT142" s="185" t="s">
        <v>99</v>
      </c>
      <c r="AU142" s="184">
        <v>1</v>
      </c>
      <c r="AV142" s="197">
        <v>7.8150694128293161E-2</v>
      </c>
      <c r="AW142" s="197">
        <v>0.40481067218374567</v>
      </c>
      <c r="AX142" s="197">
        <v>0.20314664044840414</v>
      </c>
      <c r="AY142" s="198">
        <v>15.662000000000001</v>
      </c>
      <c r="AZ142" s="198">
        <v>2.6562452065997593</v>
      </c>
      <c r="BA142" s="198">
        <v>49.907480360620831</v>
      </c>
      <c r="BB142" s="198">
        <v>2.0315693867546298</v>
      </c>
    </row>
    <row r="143" spans="23:54" ht="16.5">
      <c r="W143" s="190" t="s">
        <v>156</v>
      </c>
      <c r="X143" s="190" t="s">
        <v>295</v>
      </c>
      <c r="Y143" s="191" t="s">
        <v>295</v>
      </c>
      <c r="Z143" s="192">
        <v>35</v>
      </c>
      <c r="AA143" s="189">
        <v>77</v>
      </c>
      <c r="AB143" s="193">
        <v>0.91666666666666663</v>
      </c>
      <c r="AC143" s="190">
        <v>5</v>
      </c>
      <c r="AD143" s="190">
        <v>11</v>
      </c>
      <c r="AE143" s="190">
        <v>10</v>
      </c>
      <c r="AF143" s="190">
        <v>30</v>
      </c>
      <c r="AG143" s="190">
        <v>13</v>
      </c>
      <c r="AH143" s="190">
        <v>8</v>
      </c>
      <c r="AI143" s="190">
        <v>0</v>
      </c>
      <c r="AJ143" s="194">
        <v>0.8821714290437821</v>
      </c>
      <c r="AK143" s="189" t="s">
        <v>72</v>
      </c>
      <c r="AL143" s="189">
        <v>22</v>
      </c>
      <c r="AM143" s="189" t="s">
        <v>558</v>
      </c>
      <c r="AN143" s="195" t="s">
        <v>585</v>
      </c>
      <c r="AO143" s="196">
        <v>140</v>
      </c>
      <c r="AP143" s="196">
        <v>1</v>
      </c>
      <c r="AQ143" s="196" t="s">
        <v>1139</v>
      </c>
      <c r="AS143" s="184" t="s">
        <v>146</v>
      </c>
      <c r="AT143" s="185" t="s">
        <v>100</v>
      </c>
      <c r="AU143" s="184">
        <v>1</v>
      </c>
      <c r="AV143" s="197">
        <v>4.5400501429335778E-2</v>
      </c>
      <c r="AW143" s="197">
        <v>0.42203860139799132</v>
      </c>
      <c r="AX143" s="197">
        <v>0.19555727079582466</v>
      </c>
      <c r="AY143" s="198">
        <v>12.791386363636366</v>
      </c>
      <c r="AZ143" s="198">
        <v>2.7704864805327722</v>
      </c>
      <c r="BA143" s="198">
        <v>37.220149098886061</v>
      </c>
      <c r="BB143" s="198">
        <v>1.8025798211869086</v>
      </c>
    </row>
    <row r="144" spans="23:54" ht="16.5">
      <c r="W144" s="190" t="s">
        <v>156</v>
      </c>
      <c r="X144" s="190" t="s">
        <v>296</v>
      </c>
      <c r="Y144" s="191" t="s">
        <v>296</v>
      </c>
      <c r="Z144" s="192">
        <v>9</v>
      </c>
      <c r="AA144" s="189">
        <v>21</v>
      </c>
      <c r="AB144" s="193">
        <v>0.97222222222222232</v>
      </c>
      <c r="AC144" s="190">
        <v>7</v>
      </c>
      <c r="AD144" s="190">
        <v>3</v>
      </c>
      <c r="AE144" s="190">
        <v>5</v>
      </c>
      <c r="AF144" s="190">
        <v>4</v>
      </c>
      <c r="AG144" s="190">
        <v>2</v>
      </c>
      <c r="AH144" s="190">
        <v>0</v>
      </c>
      <c r="AI144" s="190">
        <v>0</v>
      </c>
      <c r="AJ144" s="194">
        <v>0.9356519997707391</v>
      </c>
      <c r="AK144" s="189" t="s">
        <v>71</v>
      </c>
      <c r="AL144" s="189">
        <v>19</v>
      </c>
      <c r="AM144" s="189" t="s">
        <v>435</v>
      </c>
      <c r="AN144" s="195" t="s">
        <v>586</v>
      </c>
      <c r="AO144" s="196">
        <v>141</v>
      </c>
      <c r="AP144" s="196">
        <v>2</v>
      </c>
      <c r="AQ144" s="196" t="s">
        <v>1140</v>
      </c>
      <c r="AS144" s="184" t="s">
        <v>139</v>
      </c>
      <c r="AT144" s="185" t="s">
        <v>268</v>
      </c>
      <c r="AU144" s="184">
        <v>1</v>
      </c>
      <c r="AV144" s="197">
        <v>4.6093432011173052E-2</v>
      </c>
      <c r="AW144" s="197">
        <v>0.39834262285193178</v>
      </c>
      <c r="AX144" s="197">
        <v>0.18144216019233239</v>
      </c>
      <c r="AY144" s="198">
        <v>14.861500000000003</v>
      </c>
      <c r="AZ144" s="198">
        <v>2.8379335488657516</v>
      </c>
      <c r="BA144" s="198">
        <v>52.626268556296338</v>
      </c>
      <c r="BB144" s="198">
        <v>1.9979524144783263</v>
      </c>
    </row>
    <row r="145" spans="23:54" ht="16.5">
      <c r="W145" s="190" t="s">
        <v>156</v>
      </c>
      <c r="X145" s="190" t="s">
        <v>297</v>
      </c>
      <c r="Y145" s="191" t="s">
        <v>297</v>
      </c>
      <c r="Z145" s="192">
        <v>10</v>
      </c>
      <c r="AA145" s="189">
        <v>25</v>
      </c>
      <c r="AB145" s="193">
        <v>1.0416666666666667</v>
      </c>
      <c r="AC145" s="190">
        <v>3</v>
      </c>
      <c r="AD145" s="190">
        <v>3</v>
      </c>
      <c r="AE145" s="190">
        <v>9</v>
      </c>
      <c r="AF145" s="190">
        <v>2</v>
      </c>
      <c r="AG145" s="190">
        <v>8</v>
      </c>
      <c r="AH145" s="190">
        <v>0</v>
      </c>
      <c r="AI145" s="190">
        <v>0</v>
      </c>
      <c r="AJ145" s="194">
        <v>0.89110662980745137</v>
      </c>
      <c r="AK145" s="189" t="s">
        <v>72</v>
      </c>
      <c r="AL145" s="189">
        <v>9</v>
      </c>
      <c r="AM145" s="189" t="s">
        <v>484</v>
      </c>
      <c r="AN145" s="195" t="s">
        <v>588</v>
      </c>
      <c r="AO145" s="196">
        <v>142</v>
      </c>
      <c r="AP145" s="196">
        <v>3</v>
      </c>
      <c r="AQ145" s="196" t="s">
        <v>1141</v>
      </c>
      <c r="AS145" s="184" t="s">
        <v>139</v>
      </c>
      <c r="AT145" s="185" t="s">
        <v>269</v>
      </c>
      <c r="AU145" s="184">
        <v>1</v>
      </c>
      <c r="AV145" s="197">
        <v>5.5668528773537534E-2</v>
      </c>
      <c r="AW145" s="197">
        <v>0.43006627302564793</v>
      </c>
      <c r="AX145" s="197">
        <v>0.18769873329373007</v>
      </c>
      <c r="AY145" s="198">
        <v>12.843333333333334</v>
      </c>
      <c r="AZ145" s="198">
        <v>1.4267923743486903</v>
      </c>
      <c r="BA145" s="198">
        <v>20.31416625219747</v>
      </c>
      <c r="BB145" s="198">
        <v>2.0340970169745187</v>
      </c>
    </row>
    <row r="146" spans="23:54" ht="16.5">
      <c r="W146" s="190" t="s">
        <v>138</v>
      </c>
      <c r="X146" s="190" t="s">
        <v>298</v>
      </c>
      <c r="Y146" s="191" t="s">
        <v>298</v>
      </c>
      <c r="Z146" s="192">
        <v>20</v>
      </c>
      <c r="AA146" s="189">
        <v>49</v>
      </c>
      <c r="AB146" s="193">
        <v>1.0208333333333333</v>
      </c>
      <c r="AC146" s="190">
        <v>11</v>
      </c>
      <c r="AD146" s="190">
        <v>11</v>
      </c>
      <c r="AE146" s="190">
        <v>12</v>
      </c>
      <c r="AF146" s="190">
        <v>7</v>
      </c>
      <c r="AG146" s="190">
        <v>6</v>
      </c>
      <c r="AH146" s="190">
        <v>2</v>
      </c>
      <c r="AI146" s="190">
        <v>0</v>
      </c>
      <c r="AJ146" s="194">
        <v>0.93736028354860557</v>
      </c>
      <c r="AK146" s="189" t="s">
        <v>71</v>
      </c>
      <c r="AL146" s="189">
        <v>14</v>
      </c>
      <c r="AM146" s="189" t="s">
        <v>515</v>
      </c>
      <c r="AN146" s="195" t="s">
        <v>590</v>
      </c>
      <c r="AO146" s="196">
        <v>143</v>
      </c>
      <c r="AP146" s="196">
        <v>1</v>
      </c>
      <c r="AQ146" s="196" t="s">
        <v>1142</v>
      </c>
      <c r="AS146" s="184" t="s">
        <v>139</v>
      </c>
      <c r="AT146" s="185" t="s">
        <v>270</v>
      </c>
      <c r="AU146" s="184">
        <v>1</v>
      </c>
      <c r="AV146" s="197">
        <v>7.528783385539542E-2</v>
      </c>
      <c r="AW146" s="197">
        <v>0.37697635753547887</v>
      </c>
      <c r="AX146" s="197">
        <v>0.22236692580751286</v>
      </c>
      <c r="AY146" s="198">
        <v>12.437000000000001</v>
      </c>
      <c r="AZ146" s="198">
        <v>16.574081030124788</v>
      </c>
      <c r="BA146" s="198">
        <v>57.922087594240509</v>
      </c>
      <c r="BB146" s="198">
        <v>2.4970776092810869</v>
      </c>
    </row>
    <row r="147" spans="23:54" ht="16.5">
      <c r="W147" s="190" t="s">
        <v>138</v>
      </c>
      <c r="X147" s="190" t="s">
        <v>299</v>
      </c>
      <c r="Y147" s="191" t="s">
        <v>299</v>
      </c>
      <c r="Z147" s="192">
        <v>14</v>
      </c>
      <c r="AA147" s="189">
        <v>38</v>
      </c>
      <c r="AB147" s="193">
        <v>1.1309523809523809</v>
      </c>
      <c r="AC147" s="190">
        <v>2</v>
      </c>
      <c r="AD147" s="190">
        <v>7</v>
      </c>
      <c r="AE147" s="190">
        <v>11</v>
      </c>
      <c r="AF147" s="190">
        <v>10</v>
      </c>
      <c r="AG147" s="190">
        <v>7</v>
      </c>
      <c r="AH147" s="190">
        <v>1</v>
      </c>
      <c r="AI147" s="190">
        <v>0</v>
      </c>
      <c r="AJ147" s="194">
        <v>0.90133706355305143</v>
      </c>
      <c r="AK147" s="189" t="s">
        <v>71</v>
      </c>
      <c r="AL147" s="189">
        <v>66</v>
      </c>
      <c r="AM147" s="189" t="s">
        <v>992</v>
      </c>
      <c r="AN147" s="195" t="s">
        <v>592</v>
      </c>
      <c r="AO147" s="196">
        <v>144</v>
      </c>
      <c r="AP147" s="196">
        <v>2</v>
      </c>
      <c r="AQ147" s="196" t="s">
        <v>1143</v>
      </c>
      <c r="AS147" s="184" t="s">
        <v>139</v>
      </c>
      <c r="AT147" s="185" t="s">
        <v>271</v>
      </c>
      <c r="AU147" s="184">
        <v>1</v>
      </c>
      <c r="AV147" s="197">
        <v>5.064528083499175E-2</v>
      </c>
      <c r="AW147" s="197">
        <v>0.44066433005358108</v>
      </c>
      <c r="AX147" s="197">
        <v>0.19761694199132057</v>
      </c>
      <c r="AY147" s="198">
        <v>13.329875000000001</v>
      </c>
      <c r="AZ147" s="198">
        <v>1.5003980410803177</v>
      </c>
      <c r="BA147" s="198">
        <v>36.169272777397467</v>
      </c>
      <c r="BB147" s="198">
        <v>2.2952981855852199</v>
      </c>
    </row>
    <row r="148" spans="23:54" ht="16.5">
      <c r="W148" s="190" t="s">
        <v>138</v>
      </c>
      <c r="X148" s="190" t="s">
        <v>300</v>
      </c>
      <c r="Y148" s="191" t="s">
        <v>300</v>
      </c>
      <c r="Z148" s="192">
        <v>10</v>
      </c>
      <c r="AA148" s="189">
        <v>25</v>
      </c>
      <c r="AB148" s="193">
        <v>1.0416666666666667</v>
      </c>
      <c r="AC148" s="190">
        <v>1</v>
      </c>
      <c r="AD148" s="190">
        <v>4</v>
      </c>
      <c r="AE148" s="190">
        <v>10</v>
      </c>
      <c r="AF148" s="190">
        <v>7</v>
      </c>
      <c r="AG148" s="190">
        <v>2</v>
      </c>
      <c r="AH148" s="190">
        <v>1</v>
      </c>
      <c r="AI148" s="190">
        <v>0</v>
      </c>
      <c r="AJ148" s="194">
        <v>0.9072833637052129</v>
      </c>
      <c r="AK148" s="189" t="s">
        <v>71</v>
      </c>
      <c r="AL148" s="189">
        <v>56</v>
      </c>
      <c r="AM148" s="189" t="s">
        <v>498</v>
      </c>
      <c r="AN148" s="195" t="s">
        <v>594</v>
      </c>
      <c r="AO148" s="196">
        <v>145</v>
      </c>
      <c r="AP148" s="196">
        <v>3</v>
      </c>
      <c r="AQ148" s="196" t="s">
        <v>1144</v>
      </c>
      <c r="AS148" s="184" t="s">
        <v>139</v>
      </c>
      <c r="AT148" s="185" t="s">
        <v>100</v>
      </c>
      <c r="AU148" s="184">
        <v>1</v>
      </c>
      <c r="AV148" s="197">
        <v>5.4828237222044968E-2</v>
      </c>
      <c r="AW148" s="197">
        <v>0.40777101704359775</v>
      </c>
      <c r="AX148" s="197">
        <v>0.19333927527109684</v>
      </c>
      <c r="AY148" s="198">
        <v>13.698489361702133</v>
      </c>
      <c r="AZ148" s="198">
        <v>5.1381181865553236</v>
      </c>
      <c r="BA148" s="198">
        <v>44.676065790634944</v>
      </c>
      <c r="BB148" s="198">
        <v>2.1056171949687608</v>
      </c>
    </row>
    <row r="149" spans="23:54" ht="16.5">
      <c r="W149" s="190" t="s">
        <v>138</v>
      </c>
      <c r="X149" s="190" t="s">
        <v>301</v>
      </c>
      <c r="Y149" s="191" t="s">
        <v>301</v>
      </c>
      <c r="Z149" s="192">
        <v>6</v>
      </c>
      <c r="AA149" s="189">
        <v>16</v>
      </c>
      <c r="AB149" s="193">
        <v>1.1111111111111112</v>
      </c>
      <c r="AC149" s="190">
        <v>0</v>
      </c>
      <c r="AD149" s="190">
        <v>1</v>
      </c>
      <c r="AE149" s="190">
        <v>3</v>
      </c>
      <c r="AF149" s="190">
        <v>3</v>
      </c>
      <c r="AG149" s="190">
        <v>6</v>
      </c>
      <c r="AH149" s="190">
        <v>3</v>
      </c>
      <c r="AI149" s="190">
        <v>0</v>
      </c>
      <c r="AJ149" s="194">
        <v>0.84233088482818053</v>
      </c>
      <c r="AK149" s="189" t="s">
        <v>70</v>
      </c>
      <c r="AL149" s="189">
        <v>4</v>
      </c>
      <c r="AM149" s="189" t="s">
        <v>628</v>
      </c>
      <c r="AN149" s="195" t="s">
        <v>596</v>
      </c>
      <c r="AO149" s="196">
        <v>146</v>
      </c>
      <c r="AP149" s="196">
        <v>4</v>
      </c>
      <c r="AQ149" s="196" t="s">
        <v>1145</v>
      </c>
      <c r="AS149" s="184" t="s">
        <v>148</v>
      </c>
      <c r="AT149" s="185" t="s">
        <v>272</v>
      </c>
      <c r="AU149" s="184">
        <v>1</v>
      </c>
      <c r="AV149" s="197">
        <v>2.1112041841699944E-2</v>
      </c>
      <c r="AW149" s="197">
        <v>0.50991583775357641</v>
      </c>
      <c r="AX149" s="197">
        <v>0.18645969008227101</v>
      </c>
      <c r="AY149" s="198">
        <v>20.241000000000003</v>
      </c>
      <c r="AZ149" s="198">
        <v>3.9900070553408682</v>
      </c>
      <c r="BA149" s="198">
        <v>62.190577987380053</v>
      </c>
      <c r="BB149" s="198">
        <v>1.7642536970085194</v>
      </c>
    </row>
    <row r="150" spans="23:54" ht="16.5">
      <c r="W150" s="190" t="s">
        <v>144</v>
      </c>
      <c r="X150" s="190" t="s">
        <v>302</v>
      </c>
      <c r="Y150" s="191" t="s">
        <v>302</v>
      </c>
      <c r="Z150" s="192">
        <v>8</v>
      </c>
      <c r="AA150" s="189">
        <v>38</v>
      </c>
      <c r="AB150" s="193">
        <v>1.9791666666666667</v>
      </c>
      <c r="AC150" s="190">
        <v>7</v>
      </c>
      <c r="AD150" s="190">
        <v>5</v>
      </c>
      <c r="AE150" s="190">
        <v>12</v>
      </c>
      <c r="AF150" s="190">
        <v>8</v>
      </c>
      <c r="AG150" s="190">
        <v>4</v>
      </c>
      <c r="AH150" s="190">
        <v>2</v>
      </c>
      <c r="AI150" s="190">
        <v>0</v>
      </c>
      <c r="AJ150" s="194">
        <v>0.88186676553499455</v>
      </c>
      <c r="AK150" s="189" t="s">
        <v>72</v>
      </c>
      <c r="AL150" s="189">
        <v>23</v>
      </c>
      <c r="AM150" s="189" t="s">
        <v>607</v>
      </c>
      <c r="AN150" s="195" t="s">
        <v>598</v>
      </c>
      <c r="AO150" s="196">
        <v>147</v>
      </c>
      <c r="AP150" s="196">
        <v>1</v>
      </c>
      <c r="AQ150" s="196" t="s">
        <v>1146</v>
      </c>
      <c r="AS150" s="184" t="s">
        <v>148</v>
      </c>
      <c r="AT150" s="185" t="s">
        <v>273</v>
      </c>
      <c r="AU150" s="184">
        <v>1</v>
      </c>
      <c r="AV150" s="197">
        <v>3.2486319162481542E-2</v>
      </c>
      <c r="AW150" s="197">
        <v>0.3763570423341982</v>
      </c>
      <c r="AX150" s="197">
        <v>0.12776666096487294</v>
      </c>
      <c r="AY150" s="198">
        <v>24.686875000000001</v>
      </c>
      <c r="AZ150" s="198">
        <v>0.88794155668723629</v>
      </c>
      <c r="BA150" s="198">
        <v>18.529526886291922</v>
      </c>
      <c r="BB150" s="198">
        <v>2.5656673981921978</v>
      </c>
    </row>
    <row r="151" spans="23:54" ht="16.5">
      <c r="W151" s="190" t="s">
        <v>144</v>
      </c>
      <c r="X151" s="190" t="s">
        <v>303</v>
      </c>
      <c r="Y151" s="191" t="s">
        <v>303</v>
      </c>
      <c r="Z151" s="192">
        <v>10</v>
      </c>
      <c r="AA151" s="189">
        <v>21</v>
      </c>
      <c r="AB151" s="193">
        <v>0.875</v>
      </c>
      <c r="AC151" s="190">
        <v>7</v>
      </c>
      <c r="AD151" s="190">
        <v>5</v>
      </c>
      <c r="AE151" s="190">
        <v>6</v>
      </c>
      <c r="AF151" s="190">
        <v>3</v>
      </c>
      <c r="AG151" s="190">
        <v>0</v>
      </c>
      <c r="AH151" s="190">
        <v>0</v>
      </c>
      <c r="AI151" s="190">
        <v>0</v>
      </c>
      <c r="AJ151" s="194">
        <v>0.97317214040301292</v>
      </c>
      <c r="AK151" s="189" t="s">
        <v>69</v>
      </c>
      <c r="AL151" s="189">
        <v>13</v>
      </c>
      <c r="AM151" s="189" t="s">
        <v>579</v>
      </c>
      <c r="AN151" s="195" t="s">
        <v>600</v>
      </c>
      <c r="AO151" s="196">
        <v>148</v>
      </c>
      <c r="AP151" s="196">
        <v>2</v>
      </c>
      <c r="AQ151" s="196" t="s">
        <v>1147</v>
      </c>
      <c r="AS151" s="184" t="s">
        <v>148</v>
      </c>
      <c r="AT151" s="185" t="s">
        <v>274</v>
      </c>
      <c r="AU151" s="184">
        <v>1</v>
      </c>
      <c r="AV151" s="197">
        <v>5.10783420370561E-2</v>
      </c>
      <c r="AW151" s="197">
        <v>0.51169263737478254</v>
      </c>
      <c r="AX151" s="197">
        <v>0.19172472504899521</v>
      </c>
      <c r="AY151" s="198">
        <v>20.794399999999996</v>
      </c>
      <c r="AZ151" s="198">
        <v>4.3441202595885997</v>
      </c>
      <c r="BA151" s="198">
        <v>73.080333784486854</v>
      </c>
      <c r="BB151" s="198">
        <v>1.6666000469891316</v>
      </c>
    </row>
    <row r="152" spans="23:54" ht="16.5">
      <c r="W152" s="190" t="s">
        <v>144</v>
      </c>
      <c r="X152" s="190" t="s">
        <v>304</v>
      </c>
      <c r="Y152" s="191" t="s">
        <v>304</v>
      </c>
      <c r="Z152" s="192">
        <v>8</v>
      </c>
      <c r="AA152" s="189">
        <v>17</v>
      </c>
      <c r="AB152" s="193">
        <v>0.88541666666666674</v>
      </c>
      <c r="AC152" s="190">
        <v>5</v>
      </c>
      <c r="AD152" s="190">
        <v>5</v>
      </c>
      <c r="AE152" s="190">
        <v>4</v>
      </c>
      <c r="AF152" s="190">
        <v>3</v>
      </c>
      <c r="AG152" s="190">
        <v>0</v>
      </c>
      <c r="AH152" s="190">
        <v>0</v>
      </c>
      <c r="AI152" s="190">
        <v>0</v>
      </c>
      <c r="AJ152" s="194">
        <v>0.96044261794307517</v>
      </c>
      <c r="AK152" s="189" t="s">
        <v>69</v>
      </c>
      <c r="AL152" s="189">
        <v>29</v>
      </c>
      <c r="AM152" s="189" t="s">
        <v>437</v>
      </c>
      <c r="AN152" s="195" t="s">
        <v>602</v>
      </c>
      <c r="AO152" s="196">
        <v>149</v>
      </c>
      <c r="AP152" s="196">
        <v>3</v>
      </c>
      <c r="AQ152" s="196" t="s">
        <v>1148</v>
      </c>
      <c r="AS152" s="184" t="s">
        <v>148</v>
      </c>
      <c r="AT152" s="185" t="s">
        <v>275</v>
      </c>
      <c r="AU152" s="184">
        <v>1</v>
      </c>
      <c r="AV152" s="197">
        <v>1.4097577751066319E-2</v>
      </c>
      <c r="AW152" s="197">
        <v>0.52063025450680822</v>
      </c>
      <c r="AX152" s="197">
        <v>0.26261025849341896</v>
      </c>
      <c r="AY152" s="198">
        <v>13.751200000000001</v>
      </c>
      <c r="AZ152" s="198">
        <v>1.5399421820051287</v>
      </c>
      <c r="BA152" s="198">
        <v>37.860708675924911</v>
      </c>
      <c r="BB152" s="198">
        <v>2.0664782921108644</v>
      </c>
    </row>
    <row r="153" spans="23:54" ht="16.5">
      <c r="W153" s="190" t="s">
        <v>144</v>
      </c>
      <c r="X153" s="190" t="s">
        <v>305</v>
      </c>
      <c r="Y153" s="191" t="s">
        <v>305</v>
      </c>
      <c r="Z153" s="192">
        <v>5</v>
      </c>
      <c r="AA153" s="189">
        <v>11</v>
      </c>
      <c r="AB153" s="193">
        <v>0.91666666666666663</v>
      </c>
      <c r="AC153" s="190">
        <v>4</v>
      </c>
      <c r="AD153" s="190">
        <v>2</v>
      </c>
      <c r="AE153" s="190">
        <v>0</v>
      </c>
      <c r="AF153" s="190">
        <v>3</v>
      </c>
      <c r="AG153" s="190">
        <v>1</v>
      </c>
      <c r="AH153" s="190">
        <v>1</v>
      </c>
      <c r="AI153" s="190">
        <v>0</v>
      </c>
      <c r="AJ153" s="194">
        <v>0.9533754342809494</v>
      </c>
      <c r="AK153" s="189" t="s">
        <v>69</v>
      </c>
      <c r="AL153" s="189">
        <v>34</v>
      </c>
      <c r="AM153" s="189" t="s">
        <v>462</v>
      </c>
      <c r="AN153" s="195" t="s">
        <v>604</v>
      </c>
      <c r="AO153" s="196">
        <v>150</v>
      </c>
      <c r="AP153" s="196">
        <v>4</v>
      </c>
      <c r="AQ153" s="196" t="s">
        <v>1149</v>
      </c>
      <c r="AS153" s="184" t="s">
        <v>148</v>
      </c>
      <c r="AT153" s="185" t="s">
        <v>276</v>
      </c>
      <c r="AU153" s="184">
        <v>1</v>
      </c>
      <c r="AV153" s="197">
        <v>3.4976162411495128E-2</v>
      </c>
      <c r="AW153" s="197">
        <v>0.47814820658656843</v>
      </c>
      <c r="AX153" s="197">
        <v>0.20179182734691251</v>
      </c>
      <c r="AY153" s="198">
        <v>17.100454545454546</v>
      </c>
      <c r="AZ153" s="198">
        <v>3.7389293009720896</v>
      </c>
      <c r="BA153" s="198">
        <v>79.770831748076347</v>
      </c>
      <c r="BB153" s="198">
        <v>1.9424218927074786</v>
      </c>
    </row>
    <row r="154" spans="23:54" ht="16.5">
      <c r="W154" s="190" t="s">
        <v>154</v>
      </c>
      <c r="X154" s="190" t="s">
        <v>306</v>
      </c>
      <c r="Y154" s="191" t="s">
        <v>306</v>
      </c>
      <c r="Z154" s="192">
        <v>6</v>
      </c>
      <c r="AA154" s="189">
        <v>13</v>
      </c>
      <c r="AB154" s="193">
        <v>0.9027777777777779</v>
      </c>
      <c r="AC154" s="190">
        <v>4</v>
      </c>
      <c r="AD154" s="190">
        <v>1</v>
      </c>
      <c r="AE154" s="190">
        <v>1</v>
      </c>
      <c r="AF154" s="190">
        <v>1</v>
      </c>
      <c r="AG154" s="190">
        <v>1</v>
      </c>
      <c r="AH154" s="190">
        <v>5</v>
      </c>
      <c r="AI154" s="190">
        <v>0</v>
      </c>
      <c r="AJ154" s="194">
        <v>0.89484142668944489</v>
      </c>
      <c r="AK154" s="189" t="s">
        <v>72</v>
      </c>
      <c r="AL154" s="189">
        <v>4</v>
      </c>
      <c r="AM154" s="189" t="s">
        <v>622</v>
      </c>
      <c r="AN154" s="195" t="s">
        <v>606</v>
      </c>
      <c r="AO154" s="196">
        <v>151</v>
      </c>
      <c r="AP154" s="196">
        <v>1</v>
      </c>
      <c r="AQ154" s="196" t="s">
        <v>1150</v>
      </c>
      <c r="AS154" s="184" t="s">
        <v>148</v>
      </c>
      <c r="AT154" s="185" t="s">
        <v>277</v>
      </c>
      <c r="AU154" s="184">
        <v>1</v>
      </c>
      <c r="AV154" s="197">
        <v>4.7818568691874785E-2</v>
      </c>
      <c r="AW154" s="197">
        <v>0.55901391801210409</v>
      </c>
      <c r="AX154" s="197">
        <v>0.21876745734794811</v>
      </c>
      <c r="AY154" s="198">
        <v>22.86</v>
      </c>
      <c r="AZ154" s="198">
        <v>2.602670894859072</v>
      </c>
      <c r="BA154" s="198">
        <v>40.336926927197304</v>
      </c>
      <c r="BB154" s="198">
        <v>1.595845454729707</v>
      </c>
    </row>
    <row r="155" spans="23:54" ht="16.5">
      <c r="W155" s="190" t="s">
        <v>154</v>
      </c>
      <c r="X155" s="190" t="s">
        <v>307</v>
      </c>
      <c r="Y155" s="191" t="s">
        <v>307</v>
      </c>
      <c r="Z155" s="192">
        <v>6</v>
      </c>
      <c r="AA155" s="189">
        <v>15</v>
      </c>
      <c r="AB155" s="193">
        <v>1.0416666666666667</v>
      </c>
      <c r="AC155" s="190">
        <v>0</v>
      </c>
      <c r="AD155" s="190">
        <v>1</v>
      </c>
      <c r="AE155" s="190">
        <v>1</v>
      </c>
      <c r="AF155" s="190">
        <v>7</v>
      </c>
      <c r="AG155" s="190">
        <v>4</v>
      </c>
      <c r="AH155" s="190">
        <v>2</v>
      </c>
      <c r="AI155" s="190">
        <v>0</v>
      </c>
      <c r="AJ155" s="194">
        <v>0.85922689810766117</v>
      </c>
      <c r="AK155" s="189" t="s">
        <v>72</v>
      </c>
      <c r="AL155" s="189">
        <v>33</v>
      </c>
      <c r="AM155" s="189" t="s">
        <v>993</v>
      </c>
      <c r="AN155" s="195" t="s">
        <v>608</v>
      </c>
      <c r="AO155" s="196">
        <v>152</v>
      </c>
      <c r="AP155" s="196">
        <v>2</v>
      </c>
      <c r="AQ155" s="196" t="s">
        <v>1151</v>
      </c>
      <c r="AS155" s="184" t="s">
        <v>148</v>
      </c>
      <c r="AT155" s="185" t="s">
        <v>100</v>
      </c>
      <c r="AU155" s="184">
        <v>1</v>
      </c>
      <c r="AV155" s="197">
        <v>3.4218541623707036E-2</v>
      </c>
      <c r="AW155" s="197">
        <v>0.48263023565352881</v>
      </c>
      <c r="AX155" s="197">
        <v>0.17658649573730359</v>
      </c>
      <c r="AY155" s="198">
        <v>19.848891304347827</v>
      </c>
      <c r="AZ155" s="198">
        <v>2.6893624829701213</v>
      </c>
      <c r="BA155" s="198">
        <v>49.605180046621157</v>
      </c>
      <c r="BB155" s="198">
        <v>1.9709564947031954</v>
      </c>
    </row>
    <row r="156" spans="23:54" ht="16.5">
      <c r="W156" s="190" t="s">
        <v>154</v>
      </c>
      <c r="X156" s="190" t="s">
        <v>308</v>
      </c>
      <c r="Y156" s="191" t="s">
        <v>308</v>
      </c>
      <c r="Z156" s="192">
        <v>6</v>
      </c>
      <c r="AA156" s="189">
        <v>16</v>
      </c>
      <c r="AB156" s="193">
        <v>1.1111111111111112</v>
      </c>
      <c r="AC156" s="190">
        <v>5</v>
      </c>
      <c r="AD156" s="190">
        <v>1</v>
      </c>
      <c r="AE156" s="190">
        <v>7</v>
      </c>
      <c r="AF156" s="190">
        <v>0</v>
      </c>
      <c r="AG156" s="190">
        <v>2</v>
      </c>
      <c r="AH156" s="190">
        <v>1</v>
      </c>
      <c r="AI156" s="190">
        <v>0</v>
      </c>
      <c r="AJ156" s="194">
        <v>0.96683460067689886</v>
      </c>
      <c r="AK156" s="189" t="s">
        <v>69</v>
      </c>
      <c r="AL156" s="189">
        <v>21</v>
      </c>
      <c r="AM156" s="189" t="s">
        <v>490</v>
      </c>
      <c r="AN156" s="195" t="s">
        <v>610</v>
      </c>
      <c r="AO156" s="196">
        <v>153</v>
      </c>
      <c r="AP156" s="196">
        <v>3</v>
      </c>
      <c r="AQ156" s="196" t="s">
        <v>1152</v>
      </c>
      <c r="AS156" s="184" t="s">
        <v>151</v>
      </c>
      <c r="AT156" s="185" t="s">
        <v>278</v>
      </c>
      <c r="AU156" s="184">
        <v>1</v>
      </c>
      <c r="AV156" s="197">
        <v>3.9169445209928377E-2</v>
      </c>
      <c r="AW156" s="197">
        <v>0.30114782065440471</v>
      </c>
      <c r="AX156" s="197">
        <v>0.16010430531054443</v>
      </c>
      <c r="AY156" s="198">
        <v>16.282999999999998</v>
      </c>
      <c r="AZ156" s="198">
        <v>14.761969531685933</v>
      </c>
      <c r="BA156" s="198">
        <v>21.456220615591278</v>
      </c>
      <c r="BB156" s="198">
        <v>2.3286515226946851</v>
      </c>
    </row>
    <row r="157" spans="23:54" ht="16.5">
      <c r="W157" s="190" t="s">
        <v>154</v>
      </c>
      <c r="X157" s="190" t="s">
        <v>309</v>
      </c>
      <c r="Y157" s="191" t="s">
        <v>309</v>
      </c>
      <c r="Z157" s="192">
        <v>10</v>
      </c>
      <c r="AA157" s="189">
        <v>17</v>
      </c>
      <c r="AB157" s="193">
        <v>0.70833333333333337</v>
      </c>
      <c r="AC157" s="190">
        <v>2</v>
      </c>
      <c r="AD157" s="190">
        <v>3</v>
      </c>
      <c r="AE157" s="190">
        <v>5</v>
      </c>
      <c r="AF157" s="190">
        <v>2</v>
      </c>
      <c r="AG157" s="190">
        <v>0</v>
      </c>
      <c r="AH157" s="190">
        <v>5</v>
      </c>
      <c r="AI157" s="190">
        <v>0</v>
      </c>
      <c r="AJ157" s="194">
        <v>0.89355187770657618</v>
      </c>
      <c r="AK157" s="189" t="s">
        <v>72</v>
      </c>
      <c r="AL157" s="189">
        <v>5</v>
      </c>
      <c r="AM157" s="189" t="s">
        <v>377</v>
      </c>
      <c r="AN157" s="195" t="s">
        <v>612</v>
      </c>
      <c r="AO157" s="196">
        <v>154</v>
      </c>
      <c r="AP157" s="196">
        <v>4</v>
      </c>
      <c r="AQ157" s="196" t="s">
        <v>1153</v>
      </c>
      <c r="AS157" s="184" t="s">
        <v>151</v>
      </c>
      <c r="AT157" s="185" t="s">
        <v>279</v>
      </c>
      <c r="AU157" s="184">
        <v>1</v>
      </c>
      <c r="AV157" s="197">
        <v>4.4320851669646319E-2</v>
      </c>
      <c r="AW157" s="197">
        <v>0.29889218130421552</v>
      </c>
      <c r="AX157" s="197">
        <v>0.13431626630404986</v>
      </c>
      <c r="AY157" s="198">
        <v>15.828428571428573</v>
      </c>
      <c r="AZ157" s="198">
        <v>0.72392680843807977</v>
      </c>
      <c r="BA157" s="198">
        <v>24.671982498345479</v>
      </c>
      <c r="BB157" s="198">
        <v>2.1821826655192891</v>
      </c>
    </row>
    <row r="158" spans="23:54" ht="16.5">
      <c r="W158" s="190" t="s">
        <v>154</v>
      </c>
      <c r="X158" s="190" t="s">
        <v>310</v>
      </c>
      <c r="Y158" s="191" t="s">
        <v>310</v>
      </c>
      <c r="Z158" s="192">
        <v>10</v>
      </c>
      <c r="AA158" s="189">
        <v>21</v>
      </c>
      <c r="AB158" s="193">
        <v>0.875</v>
      </c>
      <c r="AC158" s="190">
        <v>4</v>
      </c>
      <c r="AD158" s="190">
        <v>2</v>
      </c>
      <c r="AE158" s="190">
        <v>7</v>
      </c>
      <c r="AF158" s="190">
        <v>4</v>
      </c>
      <c r="AG158" s="190">
        <v>4</v>
      </c>
      <c r="AH158" s="190">
        <v>0</v>
      </c>
      <c r="AI158" s="190">
        <v>0</v>
      </c>
      <c r="AJ158" s="194">
        <v>0.92220463905998951</v>
      </c>
      <c r="AK158" s="189" t="s">
        <v>71</v>
      </c>
      <c r="AL158" s="189">
        <v>34</v>
      </c>
      <c r="AM158" s="189" t="s">
        <v>419</v>
      </c>
      <c r="AN158" s="195" t="s">
        <v>614</v>
      </c>
      <c r="AO158" s="196">
        <v>155</v>
      </c>
      <c r="AP158" s="196">
        <v>5</v>
      </c>
      <c r="AQ158" s="196" t="s">
        <v>1154</v>
      </c>
      <c r="AS158" s="184" t="s">
        <v>151</v>
      </c>
      <c r="AT158" s="185" t="s">
        <v>280</v>
      </c>
      <c r="AU158" s="184">
        <v>1</v>
      </c>
      <c r="AV158" s="197">
        <v>5.0915998072857654E-2</v>
      </c>
      <c r="AW158" s="197">
        <v>0.26213197978528846</v>
      </c>
      <c r="AX158" s="197">
        <v>0.11421118888137066</v>
      </c>
      <c r="AY158" s="198">
        <v>24.459000000000003</v>
      </c>
      <c r="AZ158" s="198">
        <v>0.9720101181393247</v>
      </c>
      <c r="BA158" s="198">
        <v>51.644112589389998</v>
      </c>
      <c r="BB158" s="198">
        <v>2.2543651382770844</v>
      </c>
    </row>
    <row r="159" spans="23:54" ht="16.5">
      <c r="W159" s="190" t="s">
        <v>154</v>
      </c>
      <c r="X159" s="190" t="s">
        <v>311</v>
      </c>
      <c r="Y159" s="191" t="s">
        <v>311</v>
      </c>
      <c r="Z159" s="192">
        <v>5</v>
      </c>
      <c r="AA159" s="189">
        <v>10</v>
      </c>
      <c r="AB159" s="193">
        <v>0.83333333333333337</v>
      </c>
      <c r="AC159" s="190">
        <v>4</v>
      </c>
      <c r="AD159" s="190">
        <v>3</v>
      </c>
      <c r="AE159" s="190">
        <v>2</v>
      </c>
      <c r="AF159" s="190">
        <v>1</v>
      </c>
      <c r="AG159" s="190">
        <v>0</v>
      </c>
      <c r="AH159" s="190">
        <v>0</v>
      </c>
      <c r="AI159" s="190">
        <v>0</v>
      </c>
      <c r="AJ159" s="194">
        <v>0.9691821761824424</v>
      </c>
      <c r="AK159" s="189" t="s">
        <v>69</v>
      </c>
      <c r="AL159" s="189">
        <v>20</v>
      </c>
      <c r="AM159" s="189" t="s">
        <v>523</v>
      </c>
      <c r="AN159" s="195" t="s">
        <v>615</v>
      </c>
      <c r="AO159" s="196">
        <v>156</v>
      </c>
      <c r="AP159" s="196">
        <v>6</v>
      </c>
      <c r="AQ159" s="196" t="s">
        <v>1155</v>
      </c>
      <c r="AS159" s="184" t="s">
        <v>151</v>
      </c>
      <c r="AT159" s="185" t="s">
        <v>281</v>
      </c>
      <c r="AU159" s="184">
        <v>1</v>
      </c>
      <c r="AV159" s="197">
        <v>4.1720869086564527E-2</v>
      </c>
      <c r="AW159" s="197">
        <v>0.21187383670207979</v>
      </c>
      <c r="AX159" s="197">
        <v>0.1256774485963004</v>
      </c>
      <c r="AY159" s="198">
        <v>12.798</v>
      </c>
      <c r="AZ159" s="198">
        <v>1.5458480762152569E-2</v>
      </c>
      <c r="BA159" s="198">
        <v>4.1892482865433465</v>
      </c>
      <c r="BB159" s="198">
        <v>2.0212509811077393</v>
      </c>
    </row>
    <row r="160" spans="23:54" ht="16.5">
      <c r="W160" s="190" t="s">
        <v>154</v>
      </c>
      <c r="X160" s="190" t="s">
        <v>312</v>
      </c>
      <c r="Y160" s="191" t="s">
        <v>312</v>
      </c>
      <c r="Z160" s="192">
        <v>2</v>
      </c>
      <c r="AA160" s="189">
        <v>6</v>
      </c>
      <c r="AB160" s="193">
        <v>1.25</v>
      </c>
      <c r="AC160" s="190">
        <v>3</v>
      </c>
      <c r="AD160" s="190">
        <v>2</v>
      </c>
      <c r="AE160" s="190">
        <v>0</v>
      </c>
      <c r="AF160" s="190">
        <v>1</v>
      </c>
      <c r="AG160" s="190">
        <v>0</v>
      </c>
      <c r="AH160" s="190">
        <v>0</v>
      </c>
      <c r="AI160" s="190">
        <v>0</v>
      </c>
      <c r="AJ160" s="194">
        <v>1.0093230857706996</v>
      </c>
      <c r="AK160" s="189" t="s">
        <v>74</v>
      </c>
      <c r="AL160" s="189">
        <v>9</v>
      </c>
      <c r="AM160" s="189" t="s">
        <v>519</v>
      </c>
      <c r="AN160" s="195" t="s">
        <v>617</v>
      </c>
      <c r="AO160" s="196">
        <v>157</v>
      </c>
      <c r="AP160" s="196">
        <v>7</v>
      </c>
      <c r="AQ160" s="196" t="s">
        <v>1156</v>
      </c>
      <c r="AS160" s="184" t="s">
        <v>151</v>
      </c>
      <c r="AT160" s="185" t="s">
        <v>282</v>
      </c>
      <c r="AU160" s="184">
        <v>1</v>
      </c>
      <c r="AV160" s="197">
        <v>2.3022884525730914E-2</v>
      </c>
      <c r="AW160" s="197">
        <v>0.38520397648002463</v>
      </c>
      <c r="AX160" s="197">
        <v>0.21960406701949456</v>
      </c>
      <c r="AY160" s="198">
        <v>10.705</v>
      </c>
      <c r="AZ160" s="198">
        <v>1.9329940563421937</v>
      </c>
      <c r="BA160" s="198">
        <v>27.39072505610665</v>
      </c>
      <c r="BB160" s="198">
        <v>2.5306857093867094</v>
      </c>
    </row>
    <row r="161" spans="23:54" ht="16.5">
      <c r="W161" s="190" t="s">
        <v>154</v>
      </c>
      <c r="X161" s="190" t="s">
        <v>313</v>
      </c>
      <c r="Y161" s="191" t="s">
        <v>313</v>
      </c>
      <c r="Z161" s="192">
        <v>2</v>
      </c>
      <c r="AA161" s="189">
        <v>3</v>
      </c>
      <c r="AB161" s="193">
        <v>1.0416666666666667</v>
      </c>
      <c r="AC161" s="190">
        <v>1</v>
      </c>
      <c r="AD161" s="190">
        <v>2</v>
      </c>
      <c r="AE161" s="190">
        <v>0</v>
      </c>
      <c r="AF161" s="190">
        <v>0</v>
      </c>
      <c r="AG161" s="190">
        <v>0</v>
      </c>
      <c r="AH161" s="190">
        <v>0</v>
      </c>
      <c r="AI161" s="190">
        <v>2</v>
      </c>
      <c r="AJ161" s="194">
        <v>1.0381818181818181</v>
      </c>
      <c r="AK161" s="189" t="s">
        <v>74</v>
      </c>
      <c r="AL161" s="189">
        <v>3</v>
      </c>
      <c r="AM161" s="189" t="s">
        <v>400</v>
      </c>
      <c r="AN161" s="195" t="s">
        <v>619</v>
      </c>
      <c r="AO161" s="196">
        <v>158</v>
      </c>
      <c r="AP161" s="196">
        <v>8</v>
      </c>
      <c r="AQ161" s="196" t="s">
        <v>1157</v>
      </c>
      <c r="AS161" s="184" t="s">
        <v>151</v>
      </c>
      <c r="AT161" s="185" t="s">
        <v>100</v>
      </c>
      <c r="AU161" s="184">
        <v>1</v>
      </c>
      <c r="AV161" s="197">
        <v>4.028090910948575E-2</v>
      </c>
      <c r="AW161" s="197">
        <v>0.30128980025125296</v>
      </c>
      <c r="AX161" s="197">
        <v>0.150147044848917</v>
      </c>
      <c r="AY161" s="198">
        <v>16.221708333333329</v>
      </c>
      <c r="AZ161" s="198">
        <v>7.4848808415882422</v>
      </c>
      <c r="BA161" s="198">
        <v>25.724040913946155</v>
      </c>
      <c r="BB161" s="198">
        <v>2.2561611729832642</v>
      </c>
    </row>
    <row r="162" spans="23:54" ht="16.5">
      <c r="W162" s="190" t="s">
        <v>154</v>
      </c>
      <c r="X162" s="190" t="s">
        <v>314</v>
      </c>
      <c r="Y162" s="191" t="s">
        <v>314</v>
      </c>
      <c r="Z162" s="192">
        <v>1</v>
      </c>
      <c r="AA162" s="189">
        <v>2</v>
      </c>
      <c r="AB162" s="193">
        <v>0.83333333333333337</v>
      </c>
      <c r="AC162" s="190">
        <v>0</v>
      </c>
      <c r="AD162" s="190">
        <v>1</v>
      </c>
      <c r="AE162" s="190">
        <v>0</v>
      </c>
      <c r="AF162" s="190">
        <v>0</v>
      </c>
      <c r="AG162" s="190">
        <v>1</v>
      </c>
      <c r="AH162" s="190">
        <v>0</v>
      </c>
      <c r="AI162" s="190">
        <v>0</v>
      </c>
      <c r="AJ162" s="194">
        <v>0.89019230769230762</v>
      </c>
      <c r="AK162" s="189" t="s">
        <v>72</v>
      </c>
      <c r="AL162" s="189">
        <v>10</v>
      </c>
      <c r="AM162" s="189" t="s">
        <v>595</v>
      </c>
      <c r="AN162" s="195" t="s">
        <v>621</v>
      </c>
      <c r="AO162" s="196">
        <v>159</v>
      </c>
      <c r="AP162" s="196">
        <v>9</v>
      </c>
      <c r="AQ162" s="196" t="s">
        <v>1158</v>
      </c>
      <c r="AS162" s="184" t="s">
        <v>162</v>
      </c>
      <c r="AT162" s="185" t="s">
        <v>283</v>
      </c>
      <c r="AU162" s="184">
        <v>1</v>
      </c>
      <c r="AV162" s="197">
        <v>1.4821971044832991E-2</v>
      </c>
      <c r="AW162" s="197">
        <v>0.35695831050432547</v>
      </c>
      <c r="AX162" s="197">
        <v>0.15827285132676608</v>
      </c>
      <c r="AY162" s="198">
        <v>9.3113499999999991</v>
      </c>
      <c r="AZ162" s="198">
        <v>0.28944592987812928</v>
      </c>
      <c r="BA162" s="198">
        <v>4.0681466408145859</v>
      </c>
      <c r="BB162" s="198">
        <v>2.1871131062806697</v>
      </c>
    </row>
    <row r="163" spans="23:54" ht="16.5">
      <c r="W163" s="190" t="s">
        <v>154</v>
      </c>
      <c r="X163" s="190" t="s">
        <v>315</v>
      </c>
      <c r="Y163" s="191" t="s">
        <v>315</v>
      </c>
      <c r="Z163" s="192">
        <v>4</v>
      </c>
      <c r="AA163" s="189">
        <v>12</v>
      </c>
      <c r="AB163" s="193">
        <v>1.25</v>
      </c>
      <c r="AC163" s="190">
        <v>2</v>
      </c>
      <c r="AD163" s="190">
        <v>4</v>
      </c>
      <c r="AE163" s="190">
        <v>4</v>
      </c>
      <c r="AF163" s="190">
        <v>1</v>
      </c>
      <c r="AG163" s="190">
        <v>1</v>
      </c>
      <c r="AH163" s="190">
        <v>0</v>
      </c>
      <c r="AI163" s="190">
        <v>0</v>
      </c>
      <c r="AJ163" s="194">
        <v>0.93315259007360707</v>
      </c>
      <c r="AK163" s="189" t="s">
        <v>71</v>
      </c>
      <c r="AL163" s="189">
        <v>22</v>
      </c>
      <c r="AM163" s="189" t="s">
        <v>505</v>
      </c>
      <c r="AN163" s="195" t="s">
        <v>623</v>
      </c>
      <c r="AO163" s="196">
        <v>160</v>
      </c>
      <c r="AP163" s="196">
        <v>10</v>
      </c>
      <c r="AQ163" s="196" t="s">
        <v>1159</v>
      </c>
      <c r="AS163" s="184" t="s">
        <v>162</v>
      </c>
      <c r="AT163" s="185" t="s">
        <v>188</v>
      </c>
      <c r="AU163" s="184">
        <v>1</v>
      </c>
      <c r="AV163" s="197">
        <v>1.5528901319996494E-2</v>
      </c>
      <c r="AW163" s="197">
        <v>0.25859138326924103</v>
      </c>
      <c r="AX163" s="197">
        <v>0.12184779578726</v>
      </c>
      <c r="AY163" s="198">
        <v>18.048999999999999</v>
      </c>
      <c r="AZ163" s="198">
        <v>0.12497209824334359</v>
      </c>
      <c r="BA163" s="198">
        <v>5.9014601948245584</v>
      </c>
      <c r="BB163" s="198">
        <v>2.4818214846922597</v>
      </c>
    </row>
    <row r="164" spans="23:54" ht="16.5">
      <c r="W164" s="190" t="s">
        <v>163</v>
      </c>
      <c r="X164" s="190" t="s">
        <v>316</v>
      </c>
      <c r="Y164" s="191" t="s">
        <v>316</v>
      </c>
      <c r="Z164" s="192">
        <v>22</v>
      </c>
      <c r="AA164" s="189">
        <v>54</v>
      </c>
      <c r="AB164" s="193">
        <v>1.0227272727272727</v>
      </c>
      <c r="AC164" s="190">
        <v>25</v>
      </c>
      <c r="AD164" s="190">
        <v>16</v>
      </c>
      <c r="AE164" s="190">
        <v>7</v>
      </c>
      <c r="AF164" s="190">
        <v>5</v>
      </c>
      <c r="AG164" s="190">
        <v>1</v>
      </c>
      <c r="AH164" s="190">
        <v>0</v>
      </c>
      <c r="AI164" s="190">
        <v>0</v>
      </c>
      <c r="AJ164" s="194">
        <v>0.98364792864989781</v>
      </c>
      <c r="AK164" s="189" t="s">
        <v>69</v>
      </c>
      <c r="AL164" s="189">
        <v>8</v>
      </c>
      <c r="AM164" s="189" t="s">
        <v>603</v>
      </c>
      <c r="AN164" s="195" t="s">
        <v>625</v>
      </c>
      <c r="AO164" s="196">
        <v>161</v>
      </c>
      <c r="AP164" s="196">
        <v>1</v>
      </c>
      <c r="AQ164" s="196" t="s">
        <v>1160</v>
      </c>
      <c r="AS164" s="184" t="s">
        <v>162</v>
      </c>
      <c r="AT164" s="185" t="s">
        <v>284</v>
      </c>
      <c r="AU164" s="184">
        <v>1</v>
      </c>
      <c r="AV164" s="197">
        <v>1.7860828607643538E-2</v>
      </c>
      <c r="AW164" s="197">
        <v>0.34507577113443183</v>
      </c>
      <c r="AX164" s="197">
        <v>0.1265912769718181</v>
      </c>
      <c r="AY164" s="198">
        <v>8.7676666666666652</v>
      </c>
      <c r="AZ164" s="198">
        <v>8.6051472261809883E-2</v>
      </c>
      <c r="BA164" s="198">
        <v>3.045265990598494</v>
      </c>
      <c r="BB164" s="198">
        <v>2.4715565249786642</v>
      </c>
    </row>
    <row r="165" spans="23:54" ht="16.5">
      <c r="W165" s="190" t="s">
        <v>163</v>
      </c>
      <c r="X165" s="190" t="s">
        <v>317</v>
      </c>
      <c r="Y165" s="191" t="s">
        <v>317</v>
      </c>
      <c r="Z165" s="192">
        <v>11</v>
      </c>
      <c r="AA165" s="189">
        <v>24</v>
      </c>
      <c r="AB165" s="193">
        <v>0.90909090909090917</v>
      </c>
      <c r="AC165" s="190">
        <v>2</v>
      </c>
      <c r="AD165" s="190">
        <v>2</v>
      </c>
      <c r="AE165" s="190">
        <v>4</v>
      </c>
      <c r="AF165" s="190">
        <v>10</v>
      </c>
      <c r="AG165" s="190">
        <v>6</v>
      </c>
      <c r="AH165" s="190">
        <v>0</v>
      </c>
      <c r="AI165" s="190">
        <v>0</v>
      </c>
      <c r="AJ165" s="194">
        <v>0.88926659162849331</v>
      </c>
      <c r="AK165" s="189" t="s">
        <v>72</v>
      </c>
      <c r="AL165" s="189">
        <v>12</v>
      </c>
      <c r="AM165" s="189" t="s">
        <v>564</v>
      </c>
      <c r="AN165" s="195" t="s">
        <v>627</v>
      </c>
      <c r="AO165" s="196">
        <v>162</v>
      </c>
      <c r="AP165" s="196">
        <v>2</v>
      </c>
      <c r="AQ165" s="196" t="s">
        <v>1161</v>
      </c>
      <c r="AS165" s="184" t="s">
        <v>162</v>
      </c>
      <c r="AT165" s="185" t="s">
        <v>100</v>
      </c>
      <c r="AU165" s="184">
        <v>1</v>
      </c>
      <c r="AV165" s="197">
        <v>1.6218760408971647E-2</v>
      </c>
      <c r="AW165" s="197">
        <v>0.34176808950325083</v>
      </c>
      <c r="AX165" s="197">
        <v>0.1386054918686796</v>
      </c>
      <c r="AY165" s="198">
        <v>9.9104999999999972</v>
      </c>
      <c r="AZ165" s="198">
        <v>0.17612208627618822</v>
      </c>
      <c r="BA165" s="198">
        <v>3.9944748170507545</v>
      </c>
      <c r="BB165" s="198">
        <v>2.3439006339503594</v>
      </c>
    </row>
    <row r="166" spans="23:54" ht="16.5">
      <c r="W166" s="190" t="s">
        <v>163</v>
      </c>
      <c r="X166" s="190" t="s">
        <v>318</v>
      </c>
      <c r="Y166" s="191" t="s">
        <v>318</v>
      </c>
      <c r="Z166" s="192">
        <v>1</v>
      </c>
      <c r="AA166" s="189">
        <v>1</v>
      </c>
      <c r="AB166" s="193">
        <v>0.41666666666666669</v>
      </c>
      <c r="AC166" s="190">
        <v>0</v>
      </c>
      <c r="AD166" s="190">
        <v>0</v>
      </c>
      <c r="AE166" s="190">
        <v>0</v>
      </c>
      <c r="AF166" s="190">
        <v>0</v>
      </c>
      <c r="AG166" s="190">
        <v>0</v>
      </c>
      <c r="AH166" s="190">
        <v>1</v>
      </c>
      <c r="AI166" s="190">
        <v>0</v>
      </c>
      <c r="AJ166" s="194">
        <v>0.74931034482758629</v>
      </c>
      <c r="AK166" s="189" t="s">
        <v>73</v>
      </c>
      <c r="AL166" s="189">
        <v>3</v>
      </c>
      <c r="AM166" s="189" t="s">
        <v>994</v>
      </c>
      <c r="AN166" s="195" t="s">
        <v>629</v>
      </c>
      <c r="AO166" s="196">
        <v>163</v>
      </c>
      <c r="AP166" s="196">
        <v>3</v>
      </c>
      <c r="AQ166" s="196" t="s">
        <v>1162</v>
      </c>
      <c r="AS166" s="184" t="s">
        <v>164</v>
      </c>
      <c r="AT166" s="185" t="s">
        <v>285</v>
      </c>
      <c r="AU166" s="184">
        <v>1</v>
      </c>
      <c r="AV166" s="197">
        <v>1.7696039683063814E-2</v>
      </c>
      <c r="AW166" s="197">
        <v>0.35879102647149785</v>
      </c>
      <c r="AX166" s="197">
        <v>0.17277898434604499</v>
      </c>
      <c r="AY166" s="198">
        <v>10.301692307692308</v>
      </c>
      <c r="AZ166" s="198">
        <v>0.45272953707253832</v>
      </c>
      <c r="BA166" s="198">
        <v>27.176561194326101</v>
      </c>
      <c r="BB166" s="198">
        <v>2.7758111696462797</v>
      </c>
    </row>
    <row r="167" spans="23:54" ht="16.5">
      <c r="W167" s="190" t="s">
        <v>163</v>
      </c>
      <c r="X167" s="190" t="s">
        <v>319</v>
      </c>
      <c r="Y167" s="191" t="s">
        <v>319</v>
      </c>
      <c r="Z167" s="192">
        <v>5</v>
      </c>
      <c r="AA167" s="189">
        <v>3</v>
      </c>
      <c r="AB167" s="193">
        <v>0.25</v>
      </c>
      <c r="AC167" s="190">
        <v>0</v>
      </c>
      <c r="AD167" s="190">
        <v>0</v>
      </c>
      <c r="AE167" s="190">
        <v>0</v>
      </c>
      <c r="AF167" s="190">
        <v>0</v>
      </c>
      <c r="AG167" s="190">
        <v>2</v>
      </c>
      <c r="AH167" s="190">
        <v>1</v>
      </c>
      <c r="AI167" s="190">
        <v>0</v>
      </c>
      <c r="AJ167" s="194">
        <v>0.80702974438045971</v>
      </c>
      <c r="AK167" s="189" t="s">
        <v>70</v>
      </c>
      <c r="AL167" s="189">
        <v>12</v>
      </c>
      <c r="AM167" s="189" t="s">
        <v>995</v>
      </c>
      <c r="AN167" s="195" t="s">
        <v>631</v>
      </c>
      <c r="AO167" s="196">
        <v>164</v>
      </c>
      <c r="AP167" s="196">
        <v>4</v>
      </c>
      <c r="AQ167" s="196" t="s">
        <v>1163</v>
      </c>
      <c r="AS167" s="184" t="s">
        <v>164</v>
      </c>
      <c r="AT167" s="185" t="s">
        <v>286</v>
      </c>
      <c r="AU167" s="184">
        <v>1</v>
      </c>
      <c r="AV167" s="197">
        <v>2.4091610164346206E-2</v>
      </c>
      <c r="AW167" s="197">
        <v>0.33832158102636545</v>
      </c>
      <c r="AX167" s="197">
        <v>0.16896801782748636</v>
      </c>
      <c r="AY167" s="198">
        <v>7.011222222222222</v>
      </c>
      <c r="AZ167" s="198">
        <v>0.1974050097763497</v>
      </c>
      <c r="BA167" s="198">
        <v>26.33489535827195</v>
      </c>
      <c r="BB167" s="198">
        <v>2.6495862952920466</v>
      </c>
    </row>
    <row r="168" spans="23:54" ht="16.5">
      <c r="W168" s="190" t="s">
        <v>163</v>
      </c>
      <c r="X168" s="190" t="s">
        <v>320</v>
      </c>
      <c r="Y168" s="191" t="s">
        <v>320</v>
      </c>
      <c r="Z168" s="192">
        <v>5</v>
      </c>
      <c r="AA168" s="189">
        <v>0</v>
      </c>
      <c r="AB168" s="193">
        <v>0</v>
      </c>
      <c r="AC168" s="190">
        <v>0</v>
      </c>
      <c r="AD168" s="190">
        <v>0</v>
      </c>
      <c r="AE168" s="190">
        <v>0</v>
      </c>
      <c r="AF168" s="190">
        <v>0</v>
      </c>
      <c r="AG168" s="190">
        <v>0</v>
      </c>
      <c r="AH168" s="190">
        <v>0</v>
      </c>
      <c r="AI168" s="190">
        <v>0</v>
      </c>
      <c r="AJ168" s="194">
        <v>0.79373326784928699</v>
      </c>
      <c r="AK168" s="189" t="s">
        <v>73</v>
      </c>
      <c r="AL168" s="189">
        <v>1</v>
      </c>
      <c r="AM168" s="189" t="s">
        <v>554</v>
      </c>
      <c r="AN168" s="195" t="s">
        <v>633</v>
      </c>
      <c r="AO168" s="196">
        <v>165</v>
      </c>
      <c r="AP168" s="196">
        <v>5</v>
      </c>
      <c r="AQ168" s="196" t="s">
        <v>1164</v>
      </c>
      <c r="AS168" s="184" t="s">
        <v>164</v>
      </c>
      <c r="AT168" s="185" t="s">
        <v>287</v>
      </c>
      <c r="AU168" s="184">
        <v>1</v>
      </c>
      <c r="AV168" s="197">
        <v>2.2160010880569323E-2</v>
      </c>
      <c r="AW168" s="197">
        <v>0.33769996855218476</v>
      </c>
      <c r="AX168" s="197">
        <v>0.11440003677907724</v>
      </c>
      <c r="AY168" s="198">
        <v>4.8878888888888889</v>
      </c>
      <c r="AZ168" s="198">
        <v>10.124115404388505</v>
      </c>
      <c r="BA168" s="198">
        <v>25.955896195166627</v>
      </c>
      <c r="BB168" s="198">
        <v>2.8452851302096493</v>
      </c>
    </row>
    <row r="169" spans="23:54" ht="16.5">
      <c r="W169" s="190" t="s">
        <v>163</v>
      </c>
      <c r="X169" s="190" t="s">
        <v>321</v>
      </c>
      <c r="Y169" s="191" t="s">
        <v>321</v>
      </c>
      <c r="Z169" s="192">
        <v>6</v>
      </c>
      <c r="AA169" s="189">
        <v>15</v>
      </c>
      <c r="AB169" s="193">
        <v>1.0416666666666667</v>
      </c>
      <c r="AC169" s="190">
        <v>7</v>
      </c>
      <c r="AD169" s="190">
        <v>6</v>
      </c>
      <c r="AE169" s="190">
        <v>1</v>
      </c>
      <c r="AF169" s="190">
        <v>1</v>
      </c>
      <c r="AG169" s="190">
        <v>0</v>
      </c>
      <c r="AH169" s="190">
        <v>0</v>
      </c>
      <c r="AI169" s="190">
        <v>0</v>
      </c>
      <c r="AJ169" s="194">
        <v>0.97146988098514497</v>
      </c>
      <c r="AK169" s="189" t="s">
        <v>69</v>
      </c>
      <c r="AL169" s="189">
        <v>16</v>
      </c>
      <c r="AM169" s="189" t="s">
        <v>528</v>
      </c>
      <c r="AN169" s="195" t="s">
        <v>635</v>
      </c>
      <c r="AO169" s="196">
        <v>166</v>
      </c>
      <c r="AP169" s="196">
        <v>6</v>
      </c>
      <c r="AQ169" s="196" t="s">
        <v>1165</v>
      </c>
      <c r="AS169" s="184" t="s">
        <v>164</v>
      </c>
      <c r="AT169" s="185" t="s">
        <v>288</v>
      </c>
      <c r="AU169" s="184">
        <v>1</v>
      </c>
      <c r="AV169" s="197">
        <v>1.3916730541426741E-2</v>
      </c>
      <c r="AW169" s="197">
        <v>0.30611376118530831</v>
      </c>
      <c r="AX169" s="197">
        <v>0.11119158949086307</v>
      </c>
      <c r="AY169" s="198">
        <v>4.5326000000000004</v>
      </c>
      <c r="AZ169" s="198">
        <v>9.9278204902556316E-2</v>
      </c>
      <c r="BA169" s="198">
        <v>12.126123598812235</v>
      </c>
      <c r="BB169" s="198">
        <v>3.3272081133957672</v>
      </c>
    </row>
    <row r="170" spans="23:54" ht="16.5">
      <c r="W170" s="190" t="s">
        <v>163</v>
      </c>
      <c r="X170" s="190" t="s">
        <v>322</v>
      </c>
      <c r="Y170" s="191" t="s">
        <v>322</v>
      </c>
      <c r="Z170" s="192">
        <v>1</v>
      </c>
      <c r="AA170" s="189">
        <v>3</v>
      </c>
      <c r="AB170" s="193">
        <v>1.25</v>
      </c>
      <c r="AC170" s="190">
        <v>0</v>
      </c>
      <c r="AD170" s="190">
        <v>1</v>
      </c>
      <c r="AE170" s="190">
        <v>1</v>
      </c>
      <c r="AF170" s="190">
        <v>1</v>
      </c>
      <c r="AG170" s="190">
        <v>0</v>
      </c>
      <c r="AH170" s="190">
        <v>0</v>
      </c>
      <c r="AI170" s="190">
        <v>0</v>
      </c>
      <c r="AJ170" s="194">
        <v>0.93425000000000002</v>
      </c>
      <c r="AK170" s="189" t="s">
        <v>71</v>
      </c>
      <c r="AL170" s="189">
        <v>21</v>
      </c>
      <c r="AM170" s="189" t="s">
        <v>492</v>
      </c>
      <c r="AN170" s="195" t="s">
        <v>637</v>
      </c>
      <c r="AO170" s="196">
        <v>167</v>
      </c>
      <c r="AP170" s="196">
        <v>7</v>
      </c>
      <c r="AQ170" s="196" t="s">
        <v>1166</v>
      </c>
      <c r="AS170" s="184" t="s">
        <v>164</v>
      </c>
      <c r="AT170" s="185" t="s">
        <v>289</v>
      </c>
      <c r="AU170" s="184">
        <v>1</v>
      </c>
      <c r="AV170" s="197">
        <v>1.5686309412797046E-2</v>
      </c>
      <c r="AW170" s="197">
        <v>0.32690746341136717</v>
      </c>
      <c r="AX170" s="197">
        <v>8.4217937993772141E-2</v>
      </c>
      <c r="AY170" s="198">
        <v>4.2476666666666665</v>
      </c>
      <c r="AZ170" s="198">
        <v>0.11861681407573542</v>
      </c>
      <c r="BA170" s="198">
        <v>6.595094862610889</v>
      </c>
      <c r="BB170" s="198">
        <v>3.01950778183777</v>
      </c>
    </row>
    <row r="171" spans="23:54" ht="16.5">
      <c r="W171" s="190" t="s">
        <v>163</v>
      </c>
      <c r="X171" s="190" t="s">
        <v>323</v>
      </c>
      <c r="Y171" s="191" t="s">
        <v>323</v>
      </c>
      <c r="Z171" s="192">
        <v>3</v>
      </c>
      <c r="AA171" s="189">
        <v>8</v>
      </c>
      <c r="AB171" s="193">
        <v>1.1111111111111112</v>
      </c>
      <c r="AC171" s="190">
        <v>1</v>
      </c>
      <c r="AD171" s="190">
        <v>1</v>
      </c>
      <c r="AE171" s="190">
        <v>3</v>
      </c>
      <c r="AF171" s="190">
        <v>3</v>
      </c>
      <c r="AG171" s="190">
        <v>0</v>
      </c>
      <c r="AH171" s="190">
        <v>0</v>
      </c>
      <c r="AI171" s="190">
        <v>0</v>
      </c>
      <c r="AJ171" s="194">
        <v>0.90934420666970794</v>
      </c>
      <c r="AK171" s="189" t="s">
        <v>71</v>
      </c>
      <c r="AL171" s="189">
        <v>52</v>
      </c>
      <c r="AM171" s="189" t="s">
        <v>386</v>
      </c>
      <c r="AN171" s="195" t="s">
        <v>639</v>
      </c>
      <c r="AO171" s="196">
        <v>168</v>
      </c>
      <c r="AP171" s="196">
        <v>8</v>
      </c>
      <c r="AQ171" s="196" t="s">
        <v>1167</v>
      </c>
      <c r="AS171" s="184" t="s">
        <v>164</v>
      </c>
      <c r="AT171" s="185" t="s">
        <v>99</v>
      </c>
      <c r="AU171" s="184">
        <v>1</v>
      </c>
      <c r="AV171" s="197">
        <v>0.10702644666802977</v>
      </c>
      <c r="AW171" s="197">
        <v>0.29164367559949683</v>
      </c>
      <c r="AX171" s="197">
        <v>0.10713660750741921</v>
      </c>
      <c r="AY171" s="198">
        <v>5.2389999999999999</v>
      </c>
      <c r="AZ171" s="198">
        <v>0.11904067500824357</v>
      </c>
      <c r="BA171" s="198">
        <v>17.379938551203562</v>
      </c>
      <c r="BB171" s="198">
        <v>2.5622498901956958</v>
      </c>
    </row>
    <row r="172" spans="23:54" ht="16.5">
      <c r="W172" s="190" t="s">
        <v>163</v>
      </c>
      <c r="X172" s="190" t="s">
        <v>324</v>
      </c>
      <c r="Y172" s="191" t="s">
        <v>324</v>
      </c>
      <c r="Z172" s="192">
        <v>9</v>
      </c>
      <c r="AA172" s="189">
        <v>22</v>
      </c>
      <c r="AB172" s="193">
        <v>1.0185185185185186</v>
      </c>
      <c r="AC172" s="190">
        <v>10</v>
      </c>
      <c r="AD172" s="190">
        <v>4</v>
      </c>
      <c r="AE172" s="190">
        <v>5</v>
      </c>
      <c r="AF172" s="190">
        <v>2</v>
      </c>
      <c r="AG172" s="190">
        <v>1</v>
      </c>
      <c r="AH172" s="190">
        <v>0</v>
      </c>
      <c r="AI172" s="190">
        <v>0</v>
      </c>
      <c r="AJ172" s="194">
        <v>0.97647831211668779</v>
      </c>
      <c r="AK172" s="189" t="s">
        <v>69</v>
      </c>
      <c r="AL172" s="189">
        <v>11</v>
      </c>
      <c r="AM172" s="189" t="s">
        <v>365</v>
      </c>
      <c r="AN172" s="195" t="s">
        <v>641</v>
      </c>
      <c r="AO172" s="196">
        <v>169</v>
      </c>
      <c r="AP172" s="196">
        <v>9</v>
      </c>
      <c r="AQ172" s="196" t="s">
        <v>1168</v>
      </c>
      <c r="AS172" s="184" t="s">
        <v>164</v>
      </c>
      <c r="AT172" s="185" t="s">
        <v>100</v>
      </c>
      <c r="AU172" s="184">
        <v>1</v>
      </c>
      <c r="AV172" s="197">
        <v>2.057269067290602E-2</v>
      </c>
      <c r="AW172" s="197">
        <v>0.34374580940378929</v>
      </c>
      <c r="AX172" s="197">
        <v>0.15275624107351268</v>
      </c>
      <c r="AY172" s="198">
        <v>7.0414749999999984</v>
      </c>
      <c r="AZ172" s="198">
        <v>1.7757821677976517</v>
      </c>
      <c r="BA172" s="198">
        <v>24.354279991276986</v>
      </c>
      <c r="BB172" s="198">
        <v>2.8330940223239724</v>
      </c>
    </row>
    <row r="173" spans="23:54" ht="16.5">
      <c r="W173" s="190" t="s">
        <v>163</v>
      </c>
      <c r="X173" s="190" t="s">
        <v>325</v>
      </c>
      <c r="Y173" s="191" t="s">
        <v>325</v>
      </c>
      <c r="Z173" s="192">
        <v>9</v>
      </c>
      <c r="AA173" s="189">
        <v>21</v>
      </c>
      <c r="AB173" s="193">
        <v>0.97222222222222232</v>
      </c>
      <c r="AC173" s="190">
        <v>0</v>
      </c>
      <c r="AD173" s="190">
        <v>2</v>
      </c>
      <c r="AE173" s="190">
        <v>2</v>
      </c>
      <c r="AF173" s="190">
        <v>8</v>
      </c>
      <c r="AG173" s="190">
        <v>8</v>
      </c>
      <c r="AH173" s="190">
        <v>1</v>
      </c>
      <c r="AI173" s="190">
        <v>0</v>
      </c>
      <c r="AJ173" s="194">
        <v>0.86763742510747388</v>
      </c>
      <c r="AK173" s="189" t="s">
        <v>72</v>
      </c>
      <c r="AL173" s="189">
        <v>28</v>
      </c>
      <c r="AM173" s="189" t="s">
        <v>996</v>
      </c>
      <c r="AN173" s="195" t="s">
        <v>643</v>
      </c>
      <c r="AO173" s="196">
        <v>170</v>
      </c>
      <c r="AP173" s="196">
        <v>10</v>
      </c>
      <c r="AQ173" s="196" t="s">
        <v>1169</v>
      </c>
      <c r="AS173" s="184" t="s">
        <v>136</v>
      </c>
      <c r="AT173" s="185" t="s">
        <v>290</v>
      </c>
      <c r="AU173" s="184">
        <v>1</v>
      </c>
      <c r="AV173" s="197">
        <v>4.1315818925579166E-2</v>
      </c>
      <c r="AW173" s="197">
        <v>0.46989050396037457</v>
      </c>
      <c r="AX173" s="197">
        <v>0.2080241988682478</v>
      </c>
      <c r="AY173" s="198">
        <v>16.52390909090909</v>
      </c>
      <c r="AZ173" s="198">
        <v>3.8406616105248839</v>
      </c>
      <c r="BA173" s="198">
        <v>54.767834566084844</v>
      </c>
      <c r="BB173" s="198">
        <v>1.5516007350947347</v>
      </c>
    </row>
    <row r="174" spans="23:54" ht="16.5">
      <c r="W174" s="190" t="s">
        <v>163</v>
      </c>
      <c r="X174" s="190" t="s">
        <v>330</v>
      </c>
      <c r="Y174" s="191" t="s">
        <v>330</v>
      </c>
      <c r="Z174" s="192">
        <v>1</v>
      </c>
      <c r="AA174" s="189">
        <v>3</v>
      </c>
      <c r="AB174" s="193">
        <v>1.25</v>
      </c>
      <c r="AC174" s="190">
        <v>1</v>
      </c>
      <c r="AD174" s="190">
        <v>0</v>
      </c>
      <c r="AE174" s="190">
        <v>2</v>
      </c>
      <c r="AF174" s="190">
        <v>0</v>
      </c>
      <c r="AG174" s="190">
        <v>0</v>
      </c>
      <c r="AH174" s="190">
        <v>0</v>
      </c>
      <c r="AI174" s="190">
        <v>0</v>
      </c>
      <c r="AJ174" s="194">
        <v>0.96370370370370362</v>
      </c>
      <c r="AK174" s="189" t="s">
        <v>69</v>
      </c>
      <c r="AL174" s="189">
        <v>26</v>
      </c>
      <c r="AM174" s="189" t="s">
        <v>511</v>
      </c>
      <c r="AN174" s="195" t="s">
        <v>645</v>
      </c>
      <c r="AO174" s="196">
        <v>171</v>
      </c>
      <c r="AP174" s="196">
        <v>11</v>
      </c>
      <c r="AQ174" s="196" t="s">
        <v>1170</v>
      </c>
      <c r="AS174" s="184" t="s">
        <v>136</v>
      </c>
      <c r="AT174" s="185" t="s">
        <v>291</v>
      </c>
      <c r="AU174" s="184">
        <v>1</v>
      </c>
      <c r="AV174" s="197">
        <v>4.9571835014447022E-2</v>
      </c>
      <c r="AW174" s="197">
        <v>0.47512719509852225</v>
      </c>
      <c r="AX174" s="197">
        <v>0.18548198666471211</v>
      </c>
      <c r="AY174" s="198">
        <v>15.871250000000002</v>
      </c>
      <c r="AZ174" s="198">
        <v>2.2132067204067853</v>
      </c>
      <c r="BA174" s="198">
        <v>28.37483650507734</v>
      </c>
      <c r="BB174" s="198">
        <v>1.7275557335959217</v>
      </c>
    </row>
    <row r="175" spans="23:54" ht="16.5">
      <c r="AP175" s="183">
        <v>1</v>
      </c>
      <c r="AQ175" s="196" t="s">
        <v>264</v>
      </c>
      <c r="AS175" s="184" t="s">
        <v>136</v>
      </c>
      <c r="AT175" s="185" t="s">
        <v>292</v>
      </c>
      <c r="AU175" s="184">
        <v>1</v>
      </c>
      <c r="AV175" s="197">
        <v>5.0372030628620376E-2</v>
      </c>
      <c r="AW175" s="197">
        <v>0.44789197501120903</v>
      </c>
      <c r="AX175" s="197">
        <v>0.17452913838066506</v>
      </c>
      <c r="AY175" s="198">
        <v>15.211874999999999</v>
      </c>
      <c r="AZ175" s="198">
        <v>2.4485628063954064</v>
      </c>
      <c r="BA175" s="198">
        <v>48.561628139620176</v>
      </c>
      <c r="BB175" s="198">
        <v>1.5727021368508769</v>
      </c>
    </row>
    <row r="176" spans="23:54" ht="16.5">
      <c r="AP176" s="183">
        <v>1</v>
      </c>
      <c r="AQ176" s="196" t="s">
        <v>264</v>
      </c>
      <c r="AS176" s="184" t="s">
        <v>136</v>
      </c>
      <c r="AT176" s="185" t="s">
        <v>293</v>
      </c>
      <c r="AU176" s="184">
        <v>1</v>
      </c>
      <c r="AV176" s="197">
        <v>3.5646665105357737E-2</v>
      </c>
      <c r="AW176" s="197">
        <v>0.44246297063840118</v>
      </c>
      <c r="AX176" s="197">
        <v>0.16463746224014614</v>
      </c>
      <c r="AY176" s="198">
        <v>13.672333333333336</v>
      </c>
      <c r="AZ176" s="198">
        <v>1.0120967776097995</v>
      </c>
      <c r="BA176" s="198">
        <v>22.014249818870166</v>
      </c>
      <c r="BB176" s="198">
        <v>1.8097884205352333</v>
      </c>
    </row>
    <row r="177" spans="42:54" ht="16.5">
      <c r="AP177" s="183">
        <v>1</v>
      </c>
      <c r="AQ177" s="196" t="s">
        <v>264</v>
      </c>
      <c r="AS177" s="184" t="s">
        <v>136</v>
      </c>
      <c r="AT177" s="185" t="s">
        <v>294</v>
      </c>
      <c r="AU177" s="184">
        <v>1</v>
      </c>
      <c r="AV177" s="197">
        <v>3.8959013404934739E-2</v>
      </c>
      <c r="AW177" s="197">
        <v>0.47107544694307224</v>
      </c>
      <c r="AX177" s="197">
        <v>0.19376222957485656</v>
      </c>
      <c r="AY177" s="198">
        <v>14.427875</v>
      </c>
      <c r="AZ177" s="198">
        <v>1.2062139262412381</v>
      </c>
      <c r="BA177" s="198">
        <v>30.290877810664799</v>
      </c>
      <c r="BB177" s="198">
        <v>1.6312270118633541</v>
      </c>
    </row>
    <row r="178" spans="42:54" ht="16.5">
      <c r="AP178" s="183">
        <v>1</v>
      </c>
      <c r="AQ178" s="196" t="s">
        <v>264</v>
      </c>
      <c r="AS178" s="184" t="s">
        <v>136</v>
      </c>
      <c r="AT178" s="185" t="s">
        <v>99</v>
      </c>
      <c r="AU178" s="184">
        <v>1</v>
      </c>
      <c r="AV178" s="197">
        <v>0.15240468853435643</v>
      </c>
      <c r="AW178" s="197">
        <v>0.41460897337312624</v>
      </c>
      <c r="AX178" s="197">
        <v>0.18851027172331411</v>
      </c>
      <c r="AY178" s="198">
        <v>15.467000000000001</v>
      </c>
      <c r="AZ178" s="198">
        <v>2.1046382598560576</v>
      </c>
      <c r="BA178" s="198">
        <v>41.929474297649556</v>
      </c>
      <c r="BB178" s="198">
        <v>1.710820037285427</v>
      </c>
    </row>
    <row r="179" spans="42:54" ht="16.5">
      <c r="AP179" s="183">
        <v>1</v>
      </c>
      <c r="AQ179" s="196" t="s">
        <v>264</v>
      </c>
      <c r="AS179" s="184" t="s">
        <v>136</v>
      </c>
      <c r="AT179" s="185" t="s">
        <v>100</v>
      </c>
      <c r="AU179" s="184">
        <v>1</v>
      </c>
      <c r="AV179" s="197">
        <v>4.6460964650489281E-2</v>
      </c>
      <c r="AW179" s="197">
        <v>0.45936763189816282</v>
      </c>
      <c r="AX179" s="197">
        <v>0.18560127658694733</v>
      </c>
      <c r="AY179" s="198">
        <v>15.181574074074067</v>
      </c>
      <c r="AZ179" s="198">
        <v>2.2113589510024183</v>
      </c>
      <c r="BA179" s="198">
        <v>36.740437233897353</v>
      </c>
      <c r="BB179" s="198">
        <v>1.6193928632609071</v>
      </c>
    </row>
    <row r="180" spans="42:54" ht="16.5">
      <c r="AP180" s="183">
        <v>1</v>
      </c>
      <c r="AQ180" s="196" t="s">
        <v>264</v>
      </c>
      <c r="AS180" s="184" t="s">
        <v>156</v>
      </c>
      <c r="AT180" s="185" t="s">
        <v>295</v>
      </c>
      <c r="AU180" s="184">
        <v>1</v>
      </c>
      <c r="AV180" s="197">
        <v>0.10201182306465545</v>
      </c>
      <c r="AW180" s="197">
        <v>0.36095424635214224</v>
      </c>
      <c r="AX180" s="197">
        <v>0.24522021897076157</v>
      </c>
      <c r="AY180" s="198">
        <v>15.652689655172418</v>
      </c>
      <c r="AZ180" s="198">
        <v>2.5809495571515719</v>
      </c>
      <c r="BA180" s="198">
        <v>52.218211602230582</v>
      </c>
      <c r="BB180" s="198">
        <v>1.7783543051195103</v>
      </c>
    </row>
    <row r="181" spans="42:54" ht="16.5">
      <c r="AP181" s="183">
        <v>1</v>
      </c>
      <c r="AQ181" s="196" t="s">
        <v>264</v>
      </c>
      <c r="AS181" s="184" t="s">
        <v>156</v>
      </c>
      <c r="AT181" s="185" t="s">
        <v>296</v>
      </c>
      <c r="AU181" s="184">
        <v>1</v>
      </c>
      <c r="AV181" s="197">
        <v>9.2651818776886191E-2</v>
      </c>
      <c r="AW181" s="197">
        <v>0.34731242211629942</v>
      </c>
      <c r="AX181" s="197">
        <v>0.22594144747208184</v>
      </c>
      <c r="AY181" s="198">
        <v>13.108000000000001</v>
      </c>
      <c r="AZ181" s="198">
        <v>1.9067653915520517</v>
      </c>
      <c r="BA181" s="198">
        <v>23.807230256170509</v>
      </c>
      <c r="BB181" s="198">
        <v>2.095480636891311</v>
      </c>
    </row>
    <row r="182" spans="42:54" ht="16.5">
      <c r="AP182" s="183">
        <v>1</v>
      </c>
      <c r="AQ182" s="196" t="s">
        <v>264</v>
      </c>
      <c r="AS182" s="184" t="s">
        <v>156</v>
      </c>
      <c r="AT182" s="185" t="s">
        <v>297</v>
      </c>
      <c r="AU182" s="184">
        <v>1</v>
      </c>
      <c r="AV182" s="197">
        <v>0.12489239437115324</v>
      </c>
      <c r="AW182" s="197">
        <v>0.3633102409372489</v>
      </c>
      <c r="AX182" s="197">
        <v>0.23092237504769222</v>
      </c>
      <c r="AY182" s="198">
        <v>15.646900000000002</v>
      </c>
      <c r="AZ182" s="198">
        <v>2.4715972944141633</v>
      </c>
      <c r="BA182" s="198">
        <v>46.963014826117664</v>
      </c>
      <c r="BB182" s="198">
        <v>1.9214813878233379</v>
      </c>
    </row>
    <row r="183" spans="42:54" ht="16.5">
      <c r="AP183" s="183">
        <v>1</v>
      </c>
      <c r="AQ183" s="196" t="s">
        <v>264</v>
      </c>
      <c r="AS183" s="184" t="s">
        <v>156</v>
      </c>
      <c r="AT183" s="185" t="s">
        <v>100</v>
      </c>
      <c r="AU183" s="184">
        <v>1</v>
      </c>
      <c r="AV183" s="197">
        <v>0.10584941675443255</v>
      </c>
      <c r="AW183" s="197">
        <v>0.35932857988454447</v>
      </c>
      <c r="AX183" s="197">
        <v>0.23862025887077384</v>
      </c>
      <c r="AY183" s="198">
        <v>15.218319148936175</v>
      </c>
      <c r="AZ183" s="198">
        <v>2.4380217973902769</v>
      </c>
      <c r="BA183" s="198">
        <v>46.049523641728285</v>
      </c>
      <c r="BB183" s="198">
        <v>1.8703212966418323</v>
      </c>
    </row>
    <row r="184" spans="42:54" ht="16.5">
      <c r="AP184" s="183">
        <v>1</v>
      </c>
      <c r="AQ184" s="196" t="s">
        <v>264</v>
      </c>
      <c r="AS184" s="184" t="s">
        <v>138</v>
      </c>
      <c r="AT184" s="185" t="s">
        <v>298</v>
      </c>
      <c r="AU184" s="184">
        <v>1</v>
      </c>
      <c r="AV184" s="197">
        <v>2.7798186629916712E-2</v>
      </c>
      <c r="AW184" s="197">
        <v>0.47267219209064132</v>
      </c>
      <c r="AX184" s="197">
        <v>0.21336673936427297</v>
      </c>
      <c r="AY184" s="198">
        <v>18.395263157894732</v>
      </c>
      <c r="AZ184" s="198">
        <v>3.9923119638218956</v>
      </c>
      <c r="BA184" s="198">
        <v>60.601643233363795</v>
      </c>
      <c r="BB184" s="198">
        <v>1.6401858098893811</v>
      </c>
    </row>
    <row r="185" spans="42:54" ht="16.5">
      <c r="AP185" s="183">
        <v>1</v>
      </c>
      <c r="AQ185" s="196" t="s">
        <v>264</v>
      </c>
      <c r="AS185" s="184" t="s">
        <v>138</v>
      </c>
      <c r="AT185" s="185" t="s">
        <v>299</v>
      </c>
      <c r="AU185" s="184">
        <v>1</v>
      </c>
      <c r="AV185" s="197">
        <v>6.5664279895961408E-2</v>
      </c>
      <c r="AW185" s="197">
        <v>0.3669924193022448</v>
      </c>
      <c r="AX185" s="197">
        <v>0.15739648577880005</v>
      </c>
      <c r="AY185" s="198">
        <v>21.452928571428568</v>
      </c>
      <c r="AZ185" s="198">
        <v>1.1703653886832779</v>
      </c>
      <c r="BA185" s="198">
        <v>33.263464995948354</v>
      </c>
      <c r="BB185" s="198">
        <v>2.5860724854579873</v>
      </c>
    </row>
    <row r="186" spans="42:54" ht="16.5">
      <c r="AP186" s="183">
        <v>1</v>
      </c>
      <c r="AQ186" s="196" t="s">
        <v>264</v>
      </c>
      <c r="AS186" s="184" t="s">
        <v>138</v>
      </c>
      <c r="AT186" s="185" t="s">
        <v>300</v>
      </c>
      <c r="AU186" s="184">
        <v>1</v>
      </c>
      <c r="AV186" s="197">
        <v>3.4739036486921442E-2</v>
      </c>
      <c r="AW186" s="197">
        <v>0.38426854316724079</v>
      </c>
      <c r="AX186" s="197">
        <v>0.19619243039638226</v>
      </c>
      <c r="AY186" s="198">
        <v>22.469111111111115</v>
      </c>
      <c r="AZ186" s="198">
        <v>3.1194344083010419</v>
      </c>
      <c r="BA186" s="198">
        <v>55.041420440184218</v>
      </c>
      <c r="BB186" s="198">
        <v>2.27964543632151</v>
      </c>
    </row>
    <row r="187" spans="42:54" ht="16.5">
      <c r="AP187" s="183">
        <v>1</v>
      </c>
      <c r="AQ187" s="196" t="s">
        <v>264</v>
      </c>
      <c r="AS187" s="184" t="s">
        <v>138</v>
      </c>
      <c r="AT187" s="185" t="s">
        <v>301</v>
      </c>
      <c r="AU187" s="184">
        <v>1</v>
      </c>
      <c r="AV187" s="197">
        <v>4.2104161633401228E-2</v>
      </c>
      <c r="AW187" s="197">
        <v>0.37005022443829622</v>
      </c>
      <c r="AX187" s="197">
        <v>0.14275669205758312</v>
      </c>
      <c r="AY187" s="198">
        <v>23.022166666666667</v>
      </c>
      <c r="AZ187" s="198">
        <v>1.1561903618456777</v>
      </c>
      <c r="BA187" s="198">
        <v>21.722746863934621</v>
      </c>
      <c r="BB187" s="198">
        <v>2.4134024414732673</v>
      </c>
    </row>
    <row r="188" spans="42:54" ht="16.5">
      <c r="AP188" s="183">
        <v>1</v>
      </c>
      <c r="AQ188" s="196" t="s">
        <v>264</v>
      </c>
      <c r="AS188" s="184" t="s">
        <v>138</v>
      </c>
      <c r="AT188" s="185" t="s">
        <v>99</v>
      </c>
      <c r="AU188" s="184">
        <v>1</v>
      </c>
      <c r="AV188" s="197">
        <v>0.20645183039419518</v>
      </c>
      <c r="AW188" s="197">
        <v>0.40058114577961201</v>
      </c>
      <c r="AX188" s="197">
        <v>0.16837071925354402</v>
      </c>
      <c r="AY188" s="198">
        <v>26.045500000000004</v>
      </c>
      <c r="AZ188" s="198">
        <v>1.2796749798091731</v>
      </c>
      <c r="BA188" s="198">
        <v>37.944519906925933</v>
      </c>
      <c r="BB188" s="198">
        <v>1.9912461101378203</v>
      </c>
    </row>
    <row r="189" spans="42:54" ht="16.5">
      <c r="AP189" s="183">
        <v>1</v>
      </c>
      <c r="AQ189" s="196" t="s">
        <v>264</v>
      </c>
      <c r="AS189" s="184" t="s">
        <v>138</v>
      </c>
      <c r="AT189" s="185" t="s">
        <v>100</v>
      </c>
      <c r="AU189" s="184">
        <v>1</v>
      </c>
      <c r="AV189" s="197">
        <v>4.6838817143095519E-2</v>
      </c>
      <c r="AW189" s="197">
        <v>0.4147015705304688</v>
      </c>
      <c r="AX189" s="197">
        <v>0.17922404960837751</v>
      </c>
      <c r="AY189" s="198">
        <v>21.045923076923074</v>
      </c>
      <c r="AZ189" s="198">
        <v>2.3711595333383158</v>
      </c>
      <c r="BA189" s="198">
        <v>43.794116295510506</v>
      </c>
      <c r="BB189" s="198">
        <v>2.1137725971480705</v>
      </c>
    </row>
    <row r="190" spans="42:54" ht="16.5">
      <c r="AP190" s="183">
        <v>1</v>
      </c>
      <c r="AQ190" s="196" t="s">
        <v>264</v>
      </c>
      <c r="AS190" s="184" t="s">
        <v>144</v>
      </c>
      <c r="AT190" s="185" t="s">
        <v>302</v>
      </c>
      <c r="AU190" s="184">
        <v>1</v>
      </c>
      <c r="AV190" s="197">
        <v>6.5136459935656907E-2</v>
      </c>
      <c r="AW190" s="197">
        <v>0.40568947191341426</v>
      </c>
      <c r="AX190" s="197">
        <v>0.13468641658642902</v>
      </c>
      <c r="AY190" s="198">
        <v>22.422000000000001</v>
      </c>
      <c r="AZ190" s="198">
        <v>0.54063243726772425</v>
      </c>
      <c r="BA190" s="198">
        <v>15.235675195215935</v>
      </c>
      <c r="BB190" s="198">
        <v>2.765843556601399</v>
      </c>
    </row>
    <row r="191" spans="42:54" ht="16.5">
      <c r="AP191" s="183">
        <v>1</v>
      </c>
      <c r="AQ191" s="196" t="s">
        <v>264</v>
      </c>
      <c r="AS191" s="184" t="s">
        <v>144</v>
      </c>
      <c r="AT191" s="185" t="s">
        <v>303</v>
      </c>
      <c r="AU191" s="184">
        <v>1</v>
      </c>
      <c r="AV191" s="197">
        <v>9.0513413924219119E-2</v>
      </c>
      <c r="AW191" s="197">
        <v>0.46345407646831016</v>
      </c>
      <c r="AX191" s="197">
        <v>0.16985480998229549</v>
      </c>
      <c r="AY191" s="198">
        <v>17.301499999999997</v>
      </c>
      <c r="AZ191" s="198">
        <v>0.78432747609877351</v>
      </c>
      <c r="BA191" s="198">
        <v>48.816400152663483</v>
      </c>
      <c r="BB191" s="198">
        <v>1.6916761350759011</v>
      </c>
    </row>
    <row r="192" spans="42:54" ht="16.5">
      <c r="AP192" s="183">
        <v>1</v>
      </c>
      <c r="AQ192" s="196" t="s">
        <v>264</v>
      </c>
      <c r="AS192" s="184" t="s">
        <v>144</v>
      </c>
      <c r="AT192" s="185" t="s">
        <v>304</v>
      </c>
      <c r="AU192" s="184">
        <v>1</v>
      </c>
      <c r="AV192" s="197">
        <v>7.3571835314688347E-2</v>
      </c>
      <c r="AW192" s="197">
        <v>0.48105530233731303</v>
      </c>
      <c r="AX192" s="197">
        <v>0.1549457369551708</v>
      </c>
      <c r="AY192" s="198">
        <v>15.847999999999999</v>
      </c>
      <c r="AZ192" s="198">
        <v>0.8140192162534331</v>
      </c>
      <c r="BA192" s="198">
        <v>30.154979184279405</v>
      </c>
      <c r="BB192" s="198">
        <v>1.745391531012441</v>
      </c>
    </row>
    <row r="193" spans="42:54" ht="16.5">
      <c r="AP193" s="183">
        <v>1</v>
      </c>
      <c r="AQ193" s="196" t="s">
        <v>264</v>
      </c>
      <c r="AS193" s="184" t="s">
        <v>144</v>
      </c>
      <c r="AT193" s="185" t="s">
        <v>305</v>
      </c>
      <c r="AU193" s="184">
        <v>1</v>
      </c>
      <c r="AV193" s="197">
        <v>8.107466381521948E-2</v>
      </c>
      <c r="AW193" s="197">
        <v>0.41938267326449807</v>
      </c>
      <c r="AX193" s="197">
        <v>0.17383845979124624</v>
      </c>
      <c r="AY193" s="198">
        <v>15.155000000000001</v>
      </c>
      <c r="AZ193" s="198">
        <v>0.8844207354608552</v>
      </c>
      <c r="BA193" s="198">
        <v>34.884833777515588</v>
      </c>
      <c r="BB193" s="198">
        <v>2.0250065144605607</v>
      </c>
    </row>
    <row r="194" spans="42:54" ht="16.5">
      <c r="AP194" s="183">
        <v>1</v>
      </c>
      <c r="AQ194" s="196" t="s">
        <v>264</v>
      </c>
      <c r="AS194" s="184" t="s">
        <v>144</v>
      </c>
      <c r="AT194" s="185" t="s">
        <v>99</v>
      </c>
      <c r="AU194" s="184">
        <v>1</v>
      </c>
      <c r="AV194" s="197">
        <v>0.40864550251244597</v>
      </c>
      <c r="AW194" s="197">
        <v>0.29475147976565358</v>
      </c>
      <c r="AX194" s="197">
        <v>0.14895910427489173</v>
      </c>
      <c r="AY194" s="198">
        <v>26.593</v>
      </c>
      <c r="AZ194" s="198">
        <v>0.46916253314926526</v>
      </c>
      <c r="BA194" s="198">
        <v>16.303398026936968</v>
      </c>
      <c r="BB194" s="198">
        <v>2.4464677449206662</v>
      </c>
    </row>
    <row r="195" spans="42:54" ht="16.5">
      <c r="AP195" s="183">
        <v>1</v>
      </c>
      <c r="AQ195" s="196" t="s">
        <v>264</v>
      </c>
      <c r="AS195" s="184" t="s">
        <v>144</v>
      </c>
      <c r="AT195" s="185" t="s">
        <v>100</v>
      </c>
      <c r="AU195" s="184">
        <v>1</v>
      </c>
      <c r="AV195" s="197">
        <v>8.2704129348984246E-2</v>
      </c>
      <c r="AW195" s="197">
        <v>0.44410990096470843</v>
      </c>
      <c r="AX195" s="197">
        <v>0.15191747403379122</v>
      </c>
      <c r="AY195" s="198">
        <v>18.270580645161292</v>
      </c>
      <c r="AZ195" s="198">
        <v>0.69350716994208783</v>
      </c>
      <c r="BA195" s="198">
        <v>28.268297938434873</v>
      </c>
      <c r="BB195" s="198">
        <v>2.100909691872539</v>
      </c>
    </row>
    <row r="196" spans="42:54" ht="16.5">
      <c r="AP196" s="183">
        <v>1</v>
      </c>
      <c r="AQ196" s="196" t="s">
        <v>264</v>
      </c>
      <c r="AS196" s="184" t="s">
        <v>154</v>
      </c>
      <c r="AT196" s="185" t="s">
        <v>306</v>
      </c>
      <c r="AU196" s="184">
        <v>1</v>
      </c>
      <c r="AV196" s="197">
        <v>4.3701189956198462E-2</v>
      </c>
      <c r="AW196" s="197">
        <v>0.43609735950307205</v>
      </c>
      <c r="AX196" s="197">
        <v>0.22298547102033256</v>
      </c>
      <c r="AY196" s="198">
        <v>10.656333333333333</v>
      </c>
      <c r="AZ196" s="198">
        <v>1.9874542239318667</v>
      </c>
      <c r="BA196" s="198">
        <v>35.153814596713943</v>
      </c>
      <c r="BB196" s="198">
        <v>1.9762855353140079</v>
      </c>
    </row>
    <row r="197" spans="42:54" ht="16.5">
      <c r="AP197" s="183">
        <v>1</v>
      </c>
      <c r="AQ197" s="196" t="s">
        <v>264</v>
      </c>
      <c r="AS197" s="184" t="s">
        <v>154</v>
      </c>
      <c r="AT197" s="185" t="s">
        <v>307</v>
      </c>
      <c r="AU197" s="184">
        <v>1</v>
      </c>
      <c r="AV197" s="197">
        <v>2.941103669653361E-2</v>
      </c>
      <c r="AW197" s="197">
        <v>0.44767263429549786</v>
      </c>
      <c r="AX197" s="197">
        <v>0.19209043016462748</v>
      </c>
      <c r="AY197" s="198">
        <v>7.8809999999999993</v>
      </c>
      <c r="AZ197" s="198">
        <v>1.6317185405069281</v>
      </c>
      <c r="BA197" s="198">
        <v>28.450062869630699</v>
      </c>
      <c r="BB197" s="198">
        <v>1.9216380105879896</v>
      </c>
    </row>
    <row r="198" spans="42:54" ht="16.5">
      <c r="AP198" s="183">
        <v>1</v>
      </c>
      <c r="AQ198" s="196" t="s">
        <v>264</v>
      </c>
      <c r="AS198" s="184" t="s">
        <v>154</v>
      </c>
      <c r="AT198" s="185" t="s">
        <v>308</v>
      </c>
      <c r="AU198" s="184">
        <v>1</v>
      </c>
      <c r="AV198" s="197">
        <v>6.8825751608082492E-2</v>
      </c>
      <c r="AW198" s="197">
        <v>0.443361271996772</v>
      </c>
      <c r="AX198" s="197">
        <v>0.15846508122812408</v>
      </c>
      <c r="AY198" s="198">
        <v>9.7106666666666666</v>
      </c>
      <c r="AZ198" s="198">
        <v>0.76147263556182243</v>
      </c>
      <c r="BA198" s="198">
        <v>11.592764434501538</v>
      </c>
      <c r="BB198" s="198">
        <v>1.982633005099212</v>
      </c>
    </row>
    <row r="199" spans="42:54" ht="16.5">
      <c r="AP199" s="183">
        <v>1</v>
      </c>
      <c r="AQ199" s="196" t="s">
        <v>264</v>
      </c>
      <c r="AS199" s="184" t="s">
        <v>154</v>
      </c>
      <c r="AT199" s="185" t="s">
        <v>309</v>
      </c>
      <c r="AU199" s="184">
        <v>1</v>
      </c>
      <c r="AV199" s="197">
        <v>3.9966372028345139E-2</v>
      </c>
      <c r="AW199" s="197">
        <v>0.43787637324013429</v>
      </c>
      <c r="AX199" s="197">
        <v>0.16954429515688219</v>
      </c>
      <c r="AY199" s="198">
        <v>7.9639999999999995</v>
      </c>
      <c r="AZ199" s="198">
        <v>0.76858343559401066</v>
      </c>
      <c r="BA199" s="198">
        <v>7.4643781117859005</v>
      </c>
      <c r="BB199" s="198">
        <v>1.8646970789701447</v>
      </c>
    </row>
    <row r="200" spans="42:54" ht="16.5">
      <c r="AP200" s="183">
        <v>1</v>
      </c>
      <c r="AQ200" s="196" t="s">
        <v>264</v>
      </c>
      <c r="AS200" s="184" t="s">
        <v>154</v>
      </c>
      <c r="AT200" s="185" t="s">
        <v>310</v>
      </c>
      <c r="AU200" s="184">
        <v>1</v>
      </c>
      <c r="AV200" s="197">
        <v>2.545072921165286E-2</v>
      </c>
      <c r="AW200" s="197">
        <v>0.44106314934176422</v>
      </c>
      <c r="AX200" s="197">
        <v>0.27743017263178749</v>
      </c>
      <c r="AY200" s="198">
        <v>13.244999999999999</v>
      </c>
      <c r="AZ200" s="198">
        <v>1.1730405251000231</v>
      </c>
      <c r="BA200" s="198">
        <v>26.988050004809875</v>
      </c>
      <c r="BB200" s="198">
        <v>2.102175997979467</v>
      </c>
    </row>
    <row r="201" spans="42:54" ht="16.5">
      <c r="AP201" s="183">
        <v>1</v>
      </c>
      <c r="AQ201" s="196" t="s">
        <v>264</v>
      </c>
      <c r="AS201" s="184" t="s">
        <v>154</v>
      </c>
      <c r="AT201" s="185" t="s">
        <v>311</v>
      </c>
      <c r="AU201" s="184">
        <v>1</v>
      </c>
      <c r="AV201" s="197">
        <v>4.1390091157972188E-2</v>
      </c>
      <c r="AW201" s="197">
        <v>0.45214028186580285</v>
      </c>
      <c r="AX201" s="197">
        <v>0.15286427772370115</v>
      </c>
      <c r="AY201" s="198">
        <v>8.15</v>
      </c>
      <c r="AZ201" s="198">
        <v>0.99339540324810638</v>
      </c>
      <c r="BA201" s="198">
        <v>16.428091146252267</v>
      </c>
      <c r="BB201" s="198">
        <v>2.0371979072684696</v>
      </c>
    </row>
    <row r="202" spans="42:54" ht="16.5">
      <c r="AP202" s="183">
        <v>1</v>
      </c>
      <c r="AQ202" s="196" t="s">
        <v>264</v>
      </c>
      <c r="AS202" s="184" t="s">
        <v>154</v>
      </c>
      <c r="AT202" s="185" t="s">
        <v>312</v>
      </c>
      <c r="AU202" s="184">
        <v>1</v>
      </c>
      <c r="AV202" s="197">
        <v>4.04205905557527E-2</v>
      </c>
      <c r="AW202" s="197">
        <v>0.45355554072730936</v>
      </c>
      <c r="AX202" s="197">
        <v>0.23171063531623454</v>
      </c>
      <c r="AY202" s="198">
        <v>10.725</v>
      </c>
      <c r="AZ202" s="198">
        <v>0.58053862878795137</v>
      </c>
      <c r="BA202" s="198">
        <v>44.474307127146538</v>
      </c>
      <c r="BB202" s="198">
        <v>2.8480303073870665</v>
      </c>
    </row>
    <row r="203" spans="42:54" ht="16.5">
      <c r="AP203" s="183">
        <v>1</v>
      </c>
      <c r="AQ203" s="196" t="s">
        <v>264</v>
      </c>
      <c r="AS203" s="184" t="s">
        <v>154</v>
      </c>
      <c r="AT203" s="185" t="s">
        <v>313</v>
      </c>
      <c r="AU203" s="184">
        <v>1</v>
      </c>
      <c r="AV203" s="197">
        <v>5.3138064727586559E-2</v>
      </c>
      <c r="AW203" s="197">
        <v>0.45893539777047937</v>
      </c>
      <c r="AX203" s="197">
        <v>0.31371062826343271</v>
      </c>
      <c r="AY203" s="198">
        <v>12.6805</v>
      </c>
      <c r="AZ203" s="198">
        <v>3.7597151038282921</v>
      </c>
      <c r="BA203" s="198">
        <v>10.737746336533602</v>
      </c>
      <c r="BB203" s="198">
        <v>2.7850520995197576</v>
      </c>
    </row>
    <row r="204" spans="42:54" ht="16.5">
      <c r="AP204" s="183">
        <v>1</v>
      </c>
      <c r="AQ204" s="196" t="s">
        <v>264</v>
      </c>
      <c r="AS204" s="184" t="s">
        <v>154</v>
      </c>
      <c r="AT204" s="185" t="s">
        <v>314</v>
      </c>
      <c r="AU204" s="184">
        <v>1</v>
      </c>
      <c r="AV204" s="197">
        <v>1.3313209509692212E-2</v>
      </c>
      <c r="AW204" s="197">
        <v>0.51260796932665209</v>
      </c>
      <c r="AX204" s="197">
        <v>0.48430439385808793</v>
      </c>
      <c r="AY204" s="198">
        <v>5.585</v>
      </c>
      <c r="AZ204" s="198">
        <v>9.0645207406594004</v>
      </c>
      <c r="BA204" s="198">
        <v>8.1839672972810575</v>
      </c>
      <c r="BB204" s="198">
        <v>4.084793242945886</v>
      </c>
    </row>
    <row r="205" spans="42:54" ht="16.5">
      <c r="AP205" s="183">
        <v>1</v>
      </c>
      <c r="AQ205" s="196" t="s">
        <v>264</v>
      </c>
      <c r="AS205" s="184" t="s">
        <v>154</v>
      </c>
      <c r="AT205" s="185" t="s">
        <v>315</v>
      </c>
      <c r="AU205" s="184">
        <v>1</v>
      </c>
      <c r="AV205" s="197">
        <v>2.7596611329717784E-2</v>
      </c>
      <c r="AW205" s="197">
        <v>0.44185621626164939</v>
      </c>
      <c r="AX205" s="197">
        <v>0.25067597794114738</v>
      </c>
      <c r="AY205" s="198">
        <v>11.846333333333334</v>
      </c>
      <c r="AZ205" s="198">
        <v>0.94221229864170986</v>
      </c>
      <c r="BA205" s="198">
        <v>64.236709066220101</v>
      </c>
      <c r="BB205" s="198">
        <v>2.0629829814133314</v>
      </c>
    </row>
    <row r="206" spans="42:54" ht="16.5">
      <c r="AP206" s="183">
        <v>1</v>
      </c>
      <c r="AQ206" s="196" t="s">
        <v>264</v>
      </c>
      <c r="AS206" s="184" t="s">
        <v>154</v>
      </c>
      <c r="AT206" s="185" t="s">
        <v>100</v>
      </c>
      <c r="AU206" s="184">
        <v>1</v>
      </c>
      <c r="AV206" s="197">
        <v>3.7069991527489764E-2</v>
      </c>
      <c r="AW206" s="197">
        <v>0.44472642247593563</v>
      </c>
      <c r="AX206" s="197">
        <v>0.22673185535591067</v>
      </c>
      <c r="AY206" s="198">
        <v>10.115083333333335</v>
      </c>
      <c r="AZ206" s="198">
        <v>1.3866857363881013</v>
      </c>
      <c r="BA206" s="198">
        <v>27.505512923849381</v>
      </c>
      <c r="BB206" s="198">
        <v>2.0674464768237248</v>
      </c>
    </row>
    <row r="207" spans="42:54" ht="16.5">
      <c r="AP207" s="183">
        <v>1</v>
      </c>
      <c r="AQ207" s="196" t="s">
        <v>264</v>
      </c>
      <c r="AS207" s="184" t="s">
        <v>163</v>
      </c>
      <c r="AT207" s="185" t="s">
        <v>316</v>
      </c>
      <c r="AU207" s="184">
        <v>1</v>
      </c>
      <c r="AV207" s="197">
        <v>2.8404251919577142E-2</v>
      </c>
      <c r="AW207" s="197">
        <v>0.4904758604863233</v>
      </c>
      <c r="AX207" s="197">
        <v>0.20337642320962337</v>
      </c>
      <c r="AY207" s="198">
        <v>15.327549999999997</v>
      </c>
      <c r="AZ207" s="198">
        <v>1.8371789372538911</v>
      </c>
      <c r="BA207" s="198">
        <v>26.642668868269464</v>
      </c>
      <c r="BB207" s="198">
        <v>2.076784887946002</v>
      </c>
    </row>
    <row r="208" spans="42:54" ht="16.5">
      <c r="AP208" s="183">
        <v>1</v>
      </c>
      <c r="AQ208" s="196" t="s">
        <v>264</v>
      </c>
      <c r="AS208" s="184" t="s">
        <v>163</v>
      </c>
      <c r="AT208" s="185" t="s">
        <v>317</v>
      </c>
      <c r="AU208" s="184">
        <v>1</v>
      </c>
      <c r="AV208" s="197">
        <v>3.8146765211754669E-2</v>
      </c>
      <c r="AW208" s="197">
        <v>0.41380924214459786</v>
      </c>
      <c r="AX208" s="197">
        <v>0.1597426590997193</v>
      </c>
      <c r="AY208" s="198">
        <v>10.139444444444445</v>
      </c>
      <c r="AZ208" s="198">
        <v>0.53217987484637186</v>
      </c>
      <c r="BA208" s="198">
        <v>8.0935689299552394</v>
      </c>
      <c r="BB208" s="198">
        <v>2.2798600908333797</v>
      </c>
    </row>
    <row r="209" spans="42:54" ht="16.5">
      <c r="AP209" s="183">
        <v>1</v>
      </c>
      <c r="AQ209" s="196" t="s">
        <v>264</v>
      </c>
      <c r="AS209" s="184" t="s">
        <v>163</v>
      </c>
      <c r="AT209" s="185" t="s">
        <v>318</v>
      </c>
      <c r="AU209" s="184">
        <v>1</v>
      </c>
      <c r="AV209" s="197">
        <v>6.9758016326602446E-2</v>
      </c>
      <c r="AW209" s="197">
        <v>0.5288879057462369</v>
      </c>
      <c r="AX209" s="197">
        <v>0.18811107423658255</v>
      </c>
      <c r="AY209" s="198">
        <v>10.281000000000001</v>
      </c>
      <c r="AZ209" s="198">
        <v>0</v>
      </c>
      <c r="BA209" s="198">
        <v>2.2940374906900312</v>
      </c>
      <c r="BB209" s="198">
        <v>2.2414420776229096</v>
      </c>
    </row>
    <row r="210" spans="42:54" ht="16.5">
      <c r="AP210" s="183">
        <v>1</v>
      </c>
      <c r="AQ210" s="196" t="s">
        <v>264</v>
      </c>
      <c r="AS210" s="184" t="s">
        <v>163</v>
      </c>
      <c r="AT210" s="185" t="s">
        <v>319</v>
      </c>
      <c r="AU210" s="184">
        <v>1</v>
      </c>
      <c r="AV210" s="197">
        <v>1.3192512730651118E-2</v>
      </c>
      <c r="AW210" s="197">
        <v>0.56739421804038215</v>
      </c>
      <c r="AX210" s="197">
        <v>0.31325208524488063</v>
      </c>
      <c r="AY210" s="198">
        <v>12.152200000000001</v>
      </c>
      <c r="AZ210" s="198">
        <v>2.8178290005613031</v>
      </c>
      <c r="BA210" s="198">
        <v>2.1905021062757575</v>
      </c>
      <c r="BB210" s="198">
        <v>3.3550942837653057</v>
      </c>
    </row>
    <row r="211" spans="42:54" ht="16.5">
      <c r="AP211" s="183">
        <v>1</v>
      </c>
      <c r="AQ211" s="196" t="s">
        <v>264</v>
      </c>
      <c r="AS211" s="184" t="s">
        <v>163</v>
      </c>
      <c r="AT211" s="185" t="s">
        <v>320</v>
      </c>
      <c r="AU211" s="184">
        <v>1</v>
      </c>
      <c r="AV211" s="197">
        <v>2.0909902456808727E-2</v>
      </c>
      <c r="AW211" s="197">
        <v>0.50312229869648173</v>
      </c>
      <c r="AX211" s="197">
        <v>0.17066495315668018</v>
      </c>
      <c r="AY211" s="198">
        <v>7.9089999999999989</v>
      </c>
      <c r="AZ211" s="198">
        <v>0.21383236104204251</v>
      </c>
      <c r="BA211" s="198">
        <v>4.7978636008808291</v>
      </c>
      <c r="BB211" s="198">
        <v>2.0347181659275599</v>
      </c>
    </row>
    <row r="212" spans="42:54" ht="16.5">
      <c r="AP212" s="183">
        <v>1</v>
      </c>
      <c r="AQ212" s="196" t="s">
        <v>264</v>
      </c>
      <c r="AS212" s="184" t="s">
        <v>163</v>
      </c>
      <c r="AT212" s="185" t="s">
        <v>321</v>
      </c>
      <c r="AU212" s="184">
        <v>1</v>
      </c>
      <c r="AV212" s="197">
        <v>1.5337768480280024E-2</v>
      </c>
      <c r="AW212" s="197">
        <v>0.52631239654650952</v>
      </c>
      <c r="AX212" s="197">
        <v>0.38154360346504307</v>
      </c>
      <c r="AY212" s="198">
        <v>6.6043333333333329</v>
      </c>
      <c r="AZ212" s="198">
        <v>8.8939730396760037</v>
      </c>
      <c r="BA212" s="198">
        <v>4.9304493050505567</v>
      </c>
      <c r="BB212" s="198">
        <v>3.3949500207014851</v>
      </c>
    </row>
    <row r="213" spans="42:54" ht="16.5">
      <c r="AP213" s="183">
        <v>1</v>
      </c>
      <c r="AQ213" s="196" t="s">
        <v>264</v>
      </c>
      <c r="AS213" s="184" t="s">
        <v>163</v>
      </c>
      <c r="AT213" s="185" t="s">
        <v>322</v>
      </c>
      <c r="AU213" s="184">
        <v>1</v>
      </c>
      <c r="AV213" s="197">
        <v>1.5135832682377802E-2</v>
      </c>
      <c r="AW213" s="197">
        <v>0.51149036288394312</v>
      </c>
      <c r="AX213" s="197">
        <v>0.45064572012489479</v>
      </c>
      <c r="AY213" s="198">
        <v>4.6989999999999998</v>
      </c>
      <c r="AZ213" s="198">
        <v>0.53584508932805563</v>
      </c>
      <c r="BA213" s="198">
        <v>0.8037676339920834</v>
      </c>
      <c r="BB213" s="198">
        <v>3.0318716685268496</v>
      </c>
    </row>
    <row r="214" spans="42:54" ht="16.5">
      <c r="AP214" s="183">
        <v>1</v>
      </c>
      <c r="AQ214" s="196" t="s">
        <v>264</v>
      </c>
      <c r="AS214" s="184" t="s">
        <v>163</v>
      </c>
      <c r="AT214" s="185" t="s">
        <v>323</v>
      </c>
      <c r="AU214" s="184">
        <v>1</v>
      </c>
      <c r="AV214" s="197">
        <v>3.9877514970920715E-2</v>
      </c>
      <c r="AW214" s="197">
        <v>0.43665336854570763</v>
      </c>
      <c r="AX214" s="197">
        <v>0.37486173441554727</v>
      </c>
      <c r="AY214" s="198">
        <v>6.3310000000000004</v>
      </c>
      <c r="AZ214" s="198">
        <v>2.147449131827758</v>
      </c>
      <c r="BA214" s="198">
        <v>1.4693073007242556</v>
      </c>
      <c r="BB214" s="198">
        <v>3.9398494008540781</v>
      </c>
    </row>
    <row r="215" spans="42:54" ht="16.5">
      <c r="AP215" s="183">
        <v>1</v>
      </c>
      <c r="AQ215" s="196" t="s">
        <v>264</v>
      </c>
      <c r="AS215" s="184" t="s">
        <v>163</v>
      </c>
      <c r="AT215" s="185" t="s">
        <v>324</v>
      </c>
      <c r="AU215" s="184">
        <v>1</v>
      </c>
      <c r="AV215" s="197">
        <v>7.796965790855862E-3</v>
      </c>
      <c r="AW215" s="197">
        <v>0.50637545658737071</v>
      </c>
      <c r="AX215" s="197">
        <v>0.50793070059100653</v>
      </c>
      <c r="AY215" s="198">
        <v>4.7528571428571436</v>
      </c>
      <c r="AZ215" s="198">
        <v>0.83569372943461362</v>
      </c>
      <c r="BA215" s="198">
        <v>4.0666041322093793</v>
      </c>
      <c r="BB215" s="198">
        <v>4.5222047546822379</v>
      </c>
    </row>
    <row r="216" spans="42:54" ht="16.5">
      <c r="AP216" s="183">
        <v>1</v>
      </c>
      <c r="AQ216" s="196" t="s">
        <v>264</v>
      </c>
      <c r="AS216" s="184" t="s">
        <v>163</v>
      </c>
      <c r="AT216" s="185" t="s">
        <v>325</v>
      </c>
      <c r="AU216" s="184">
        <v>1</v>
      </c>
      <c r="AV216" s="197">
        <v>1.8739534200735573E-2</v>
      </c>
      <c r="AW216" s="197">
        <v>0.51724696053338204</v>
      </c>
      <c r="AX216" s="197">
        <v>0.22457786963091753</v>
      </c>
      <c r="AY216" s="198">
        <v>11.350875</v>
      </c>
      <c r="AZ216" s="198">
        <v>0.597345757481484</v>
      </c>
      <c r="BA216" s="198">
        <v>11.85640821667794</v>
      </c>
      <c r="BB216" s="198">
        <v>1.8358540906542158</v>
      </c>
    </row>
    <row r="217" spans="42:54" ht="16.5">
      <c r="AP217" s="183">
        <v>1</v>
      </c>
      <c r="AQ217" s="196" t="s">
        <v>264</v>
      </c>
      <c r="AS217" s="184" t="s">
        <v>163</v>
      </c>
      <c r="AT217" s="185" t="s">
        <v>99</v>
      </c>
      <c r="AU217" s="184">
        <v>1</v>
      </c>
      <c r="AV217" s="197">
        <v>4.5241300445113944E-2</v>
      </c>
      <c r="AW217" s="197">
        <v>0.47252140251520386</v>
      </c>
      <c r="AX217" s="197">
        <v>0.43526050683161494</v>
      </c>
      <c r="AY217" s="198">
        <v>5.101</v>
      </c>
      <c r="AZ217" s="198">
        <v>2.658659291292587</v>
      </c>
      <c r="BA217" s="198">
        <v>2.0509657389971387</v>
      </c>
      <c r="BB217" s="198">
        <v>3.7000843194018942</v>
      </c>
    </row>
    <row r="218" spans="42:54" ht="16.5">
      <c r="AP218" s="183">
        <v>1</v>
      </c>
      <c r="AQ218" s="196" t="s">
        <v>264</v>
      </c>
      <c r="AS218" s="184" t="s">
        <v>163</v>
      </c>
      <c r="AT218" s="185" t="s">
        <v>100</v>
      </c>
      <c r="AU218" s="184">
        <v>1</v>
      </c>
      <c r="AV218" s="197">
        <v>2.3844899837254203E-2</v>
      </c>
      <c r="AW218" s="197">
        <v>0.49524459563926748</v>
      </c>
      <c r="AX218" s="197">
        <v>0.25403277580384187</v>
      </c>
      <c r="AY218" s="198">
        <v>10.845306451612901</v>
      </c>
      <c r="AZ218" s="198">
        <v>1.9091814669207086</v>
      </c>
      <c r="BA218" s="198">
        <v>15.226412113151788</v>
      </c>
      <c r="BB218" s="198">
        <v>2.394684761506801</v>
      </c>
    </row>
    <row r="219" spans="42:54" ht="16.5">
      <c r="AP219" s="183">
        <v>1</v>
      </c>
      <c r="AQ219" s="196" t="s">
        <v>264</v>
      </c>
      <c r="AS219" s="184" t="s">
        <v>63</v>
      </c>
      <c r="AT219" s="185" t="s">
        <v>64</v>
      </c>
      <c r="AU219" s="184">
        <v>2</v>
      </c>
      <c r="AV219" s="197">
        <v>7.3449057583119273E-2</v>
      </c>
      <c r="AW219" s="197">
        <v>0.32474119984879213</v>
      </c>
      <c r="AX219" s="197">
        <v>0.1482628835192682</v>
      </c>
      <c r="AY219" s="198">
        <v>17.091125000000002</v>
      </c>
      <c r="AZ219" s="198">
        <v>9.091350692937919E-2</v>
      </c>
      <c r="BA219" s="198">
        <v>7.1906901886955845</v>
      </c>
      <c r="BB219" s="198">
        <v>2.948458261725039</v>
      </c>
    </row>
    <row r="220" spans="42:54" ht="16.5">
      <c r="AP220" s="183">
        <v>1</v>
      </c>
      <c r="AQ220" s="196" t="s">
        <v>264</v>
      </c>
      <c r="AS220" s="184" t="s">
        <v>63</v>
      </c>
      <c r="AT220" s="185" t="s">
        <v>96</v>
      </c>
      <c r="AU220" s="184">
        <v>2</v>
      </c>
      <c r="AV220" s="197">
        <v>3.9683056837487782E-2</v>
      </c>
      <c r="AW220" s="197">
        <v>0.30536641269433973</v>
      </c>
      <c r="AX220" s="197">
        <v>0.12109091529605694</v>
      </c>
      <c r="AY220" s="198">
        <v>17.284384615384614</v>
      </c>
      <c r="AZ220" s="198">
        <v>7.0876359993987531E-2</v>
      </c>
      <c r="BA220" s="198">
        <v>6.2191762971939442</v>
      </c>
      <c r="BB220" s="198">
        <v>2.823339587764786</v>
      </c>
    </row>
    <row r="221" spans="42:54" ht="16.5">
      <c r="AP221" s="183">
        <v>1</v>
      </c>
      <c r="AQ221" s="196" t="s">
        <v>264</v>
      </c>
      <c r="AS221" s="184" t="s">
        <v>63</v>
      </c>
      <c r="AT221" s="185" t="s">
        <v>97</v>
      </c>
      <c r="AU221" s="184">
        <v>2</v>
      </c>
      <c r="AV221" s="197">
        <v>4.5727951258096679E-2</v>
      </c>
      <c r="AW221" s="197">
        <v>0.2901492163399137</v>
      </c>
      <c r="AX221" s="197">
        <v>0.11884479002604384</v>
      </c>
      <c r="AY221" s="198">
        <v>15.893500000000001</v>
      </c>
      <c r="AZ221" s="198">
        <v>2.8218582985439052E-2</v>
      </c>
      <c r="BA221" s="198">
        <v>4.1793206590013412</v>
      </c>
      <c r="BB221" s="198">
        <v>3.1785054317795884</v>
      </c>
    </row>
    <row r="222" spans="42:54" ht="16.5">
      <c r="AP222" s="183">
        <v>1</v>
      </c>
      <c r="AQ222" s="196" t="s">
        <v>264</v>
      </c>
      <c r="AS222" s="184" t="s">
        <v>63</v>
      </c>
      <c r="AT222" s="185" t="s">
        <v>98</v>
      </c>
      <c r="AU222" s="184">
        <v>2</v>
      </c>
      <c r="AV222" s="197">
        <v>3.925662514421905E-2</v>
      </c>
      <c r="AW222" s="197">
        <v>0.30894099749268916</v>
      </c>
      <c r="AX222" s="197">
        <v>0.16687757309261789</v>
      </c>
      <c r="AY222" s="198">
        <v>16.579599999999999</v>
      </c>
      <c r="AZ222" s="198">
        <v>0.17665071663639784</v>
      </c>
      <c r="BA222" s="198">
        <v>11.496061572272591</v>
      </c>
      <c r="BB222" s="198">
        <v>2.652103196876288</v>
      </c>
    </row>
    <row r="223" spans="42:54" ht="16.5">
      <c r="AP223" s="183">
        <v>1</v>
      </c>
      <c r="AQ223" s="196" t="s">
        <v>264</v>
      </c>
      <c r="AS223" s="184" t="s">
        <v>63</v>
      </c>
      <c r="AT223" s="185" t="s">
        <v>99</v>
      </c>
      <c r="AU223" s="184">
        <v>2</v>
      </c>
      <c r="AV223" s="197">
        <v>0.22501452521550314</v>
      </c>
      <c r="AW223" s="197">
        <v>0.33310034332122462</v>
      </c>
      <c r="AX223" s="197">
        <v>0.16769761536618066</v>
      </c>
      <c r="AY223" s="198">
        <v>21.047000000000001</v>
      </c>
      <c r="AZ223" s="198">
        <v>0.33568713258678462</v>
      </c>
      <c r="BA223" s="198">
        <v>16.346503847704295</v>
      </c>
      <c r="BB223" s="198">
        <v>2.6492542853651857</v>
      </c>
    </row>
    <row r="224" spans="42:54" ht="16.5">
      <c r="AP224" s="183">
        <v>1</v>
      </c>
      <c r="AQ224" s="196" t="s">
        <v>264</v>
      </c>
      <c r="AS224" s="184" t="s">
        <v>63</v>
      </c>
      <c r="AT224" s="185" t="s">
        <v>100</v>
      </c>
      <c r="AU224" s="184">
        <v>2</v>
      </c>
      <c r="AV224" s="197">
        <v>6.094329258755609E-2</v>
      </c>
      <c r="AW224" s="197">
        <v>0.31328308761432477</v>
      </c>
      <c r="AX224" s="197">
        <v>0.13823180113559244</v>
      </c>
      <c r="AY224" s="198">
        <v>17.133415094339625</v>
      </c>
      <c r="AZ224" s="198">
        <v>8.8345951631780939E-2</v>
      </c>
      <c r="BA224" s="198">
        <v>7.0410242792122171</v>
      </c>
      <c r="BB224" s="198">
        <v>2.9450864597885813</v>
      </c>
    </row>
    <row r="225" spans="42:54" ht="16.5">
      <c r="AP225" s="183">
        <v>1</v>
      </c>
      <c r="AQ225" s="196" t="s">
        <v>264</v>
      </c>
      <c r="AS225" s="184" t="s">
        <v>134</v>
      </c>
      <c r="AT225" s="185" t="s">
        <v>167</v>
      </c>
      <c r="AU225" s="184">
        <v>2</v>
      </c>
      <c r="AV225" s="197">
        <v>4.2440454111006005E-2</v>
      </c>
      <c r="AW225" s="197">
        <v>0.37084020789133293</v>
      </c>
      <c r="AX225" s="197">
        <v>0.18852522362281041</v>
      </c>
      <c r="AY225" s="198">
        <v>13.634071428571428</v>
      </c>
      <c r="AZ225" s="198">
        <v>0.38168039640197521</v>
      </c>
      <c r="BA225" s="198">
        <v>18.923880001608367</v>
      </c>
      <c r="BB225" s="198">
        <v>2.0503546100376693</v>
      </c>
    </row>
    <row r="226" spans="42:54" ht="16.5">
      <c r="AP226" s="183">
        <v>1</v>
      </c>
      <c r="AQ226" s="196" t="s">
        <v>264</v>
      </c>
      <c r="AS226" s="184" t="s">
        <v>134</v>
      </c>
      <c r="AT226" s="185" t="s">
        <v>168</v>
      </c>
      <c r="AU226" s="184">
        <v>2</v>
      </c>
      <c r="AV226" s="197">
        <v>5.6388289846407168E-2</v>
      </c>
      <c r="AW226" s="197">
        <v>0.35862231292501423</v>
      </c>
      <c r="AX226" s="197">
        <v>0.16838227190365321</v>
      </c>
      <c r="AY226" s="198">
        <v>13.398941176470586</v>
      </c>
      <c r="AZ226" s="198">
        <v>0.3467440054269102</v>
      </c>
      <c r="BA226" s="198">
        <v>17.52325803035507</v>
      </c>
      <c r="BB226" s="198">
        <v>2.1686487541651198</v>
      </c>
    </row>
    <row r="227" spans="42:54" ht="16.5">
      <c r="AP227" s="183">
        <v>1</v>
      </c>
      <c r="AQ227" s="196" t="s">
        <v>264</v>
      </c>
      <c r="AS227" s="184" t="s">
        <v>134</v>
      </c>
      <c r="AT227" s="185" t="s">
        <v>169</v>
      </c>
      <c r="AU227" s="184">
        <v>2</v>
      </c>
      <c r="AV227" s="197">
        <v>2.7594087146074493E-2</v>
      </c>
      <c r="AW227" s="197">
        <v>0.29422143473497708</v>
      </c>
      <c r="AX227" s="197">
        <v>0.17662767942921986</v>
      </c>
      <c r="AY227" s="198">
        <v>14.149285714285714</v>
      </c>
      <c r="AZ227" s="198">
        <v>0.41992899000778972</v>
      </c>
      <c r="BA227" s="198">
        <v>23.670525616005129</v>
      </c>
      <c r="BB227" s="198">
        <v>2.3925473817944378</v>
      </c>
    </row>
    <row r="228" spans="42:54" ht="16.5">
      <c r="AP228" s="183">
        <v>1</v>
      </c>
      <c r="AQ228" s="196" t="s">
        <v>264</v>
      </c>
      <c r="AS228" s="184" t="s">
        <v>134</v>
      </c>
      <c r="AT228" s="185" t="s">
        <v>170</v>
      </c>
      <c r="AU228" s="184">
        <v>2</v>
      </c>
      <c r="AV228" s="197">
        <v>4.2349725575351424E-2</v>
      </c>
      <c r="AW228" s="197">
        <v>0.30535816212541828</v>
      </c>
      <c r="AX228" s="197">
        <v>0.21732038377119806</v>
      </c>
      <c r="AY228" s="198">
        <v>14.1454</v>
      </c>
      <c r="AZ228" s="198">
        <v>9.8807656949752298E-2</v>
      </c>
      <c r="BA228" s="198">
        <v>11.622603533203721</v>
      </c>
      <c r="BB228" s="198">
        <v>2.7706129632128214</v>
      </c>
    </row>
    <row r="229" spans="42:54" ht="16.5">
      <c r="AP229" s="183">
        <v>1</v>
      </c>
      <c r="AQ229" s="196" t="s">
        <v>264</v>
      </c>
      <c r="AS229" s="184" t="s">
        <v>134</v>
      </c>
      <c r="AT229" s="185" t="s">
        <v>99</v>
      </c>
      <c r="AU229" s="184">
        <v>2</v>
      </c>
      <c r="AV229" s="197">
        <v>0.11451460442021552</v>
      </c>
      <c r="AW229" s="197">
        <v>0.34731967140452752</v>
      </c>
      <c r="AX229" s="197">
        <v>0.20535641445790065</v>
      </c>
      <c r="AY229" s="198">
        <v>15.886857142857142</v>
      </c>
      <c r="AZ229" s="198">
        <v>0.24721428826669298</v>
      </c>
      <c r="BA229" s="198">
        <v>22.681910948469081</v>
      </c>
      <c r="BB229" s="198">
        <v>2.3045587688043159</v>
      </c>
    </row>
    <row r="230" spans="42:54" ht="16.5">
      <c r="AP230" s="183">
        <v>1</v>
      </c>
      <c r="AQ230" s="196" t="s">
        <v>264</v>
      </c>
      <c r="AS230" s="184" t="s">
        <v>134</v>
      </c>
      <c r="AT230" s="185" t="s">
        <v>100</v>
      </c>
      <c r="AU230" s="184">
        <v>2</v>
      </c>
      <c r="AV230" s="197">
        <v>4.8750970061040538E-2</v>
      </c>
      <c r="AW230" s="197">
        <v>0.35073569930932136</v>
      </c>
      <c r="AX230" s="197">
        <v>0.18611935932049964</v>
      </c>
      <c r="AY230" s="198">
        <v>13.914312499999999</v>
      </c>
      <c r="AZ230" s="198">
        <v>0.33777053942249879</v>
      </c>
      <c r="BA230" s="198">
        <v>18.749483413499849</v>
      </c>
      <c r="BB230" s="198">
        <v>2.2562417289035608</v>
      </c>
    </row>
    <row r="231" spans="42:54" ht="16.5">
      <c r="AP231" s="183">
        <v>1</v>
      </c>
      <c r="AQ231" s="196" t="s">
        <v>264</v>
      </c>
      <c r="AS231" s="184" t="s">
        <v>152</v>
      </c>
      <c r="AT231" s="185" t="s">
        <v>171</v>
      </c>
      <c r="AU231" s="184">
        <v>2</v>
      </c>
      <c r="AV231" s="197">
        <v>2.073299990397124E-2</v>
      </c>
      <c r="AW231" s="197">
        <v>0.35523456972834805</v>
      </c>
      <c r="AX231" s="197">
        <v>0.14378855604991064</v>
      </c>
      <c r="AY231" s="198">
        <v>9.3094000000000001</v>
      </c>
      <c r="AZ231" s="198">
        <v>0.11910694932804379</v>
      </c>
      <c r="BA231" s="198">
        <v>5.6994880937715768</v>
      </c>
      <c r="BB231" s="198">
        <v>2.3918287099391926</v>
      </c>
    </row>
    <row r="232" spans="42:54" ht="16.5">
      <c r="AP232" s="183">
        <v>1</v>
      </c>
      <c r="AQ232" s="196" t="s">
        <v>264</v>
      </c>
      <c r="AS232" s="184" t="s">
        <v>152</v>
      </c>
      <c r="AT232" s="185" t="s">
        <v>172</v>
      </c>
      <c r="AU232" s="184">
        <v>2</v>
      </c>
      <c r="AV232" s="197">
        <v>4.2460428470261088E-2</v>
      </c>
      <c r="AW232" s="197">
        <v>0.2178143135763369</v>
      </c>
      <c r="AX232" s="197">
        <v>0.16651645442516219</v>
      </c>
      <c r="AY232" s="198">
        <v>12.641249999999999</v>
      </c>
      <c r="AZ232" s="198">
        <v>0.79114152554941319</v>
      </c>
      <c r="BA232" s="198">
        <v>10.397860050078002</v>
      </c>
      <c r="BB232" s="198">
        <v>3.4625389126573722</v>
      </c>
    </row>
    <row r="233" spans="42:54" ht="16.5">
      <c r="AP233" s="183">
        <v>1</v>
      </c>
      <c r="AQ233" s="196" t="s">
        <v>264</v>
      </c>
      <c r="AS233" s="184" t="s">
        <v>152</v>
      </c>
      <c r="AT233" s="185" t="s">
        <v>173</v>
      </c>
      <c r="AU233" s="184">
        <v>2</v>
      </c>
      <c r="AV233" s="197">
        <v>2.9702683451196751E-2</v>
      </c>
      <c r="AW233" s="197">
        <v>0.2914530754514183</v>
      </c>
      <c r="AX233" s="197">
        <v>0.21027354376138063</v>
      </c>
      <c r="AY233" s="198">
        <v>11.960636363636365</v>
      </c>
      <c r="AZ233" s="198">
        <v>0.7210911860387087</v>
      </c>
      <c r="BA233" s="198">
        <v>12.964548742477341</v>
      </c>
      <c r="BB233" s="198">
        <v>2.7201536704628886</v>
      </c>
    </row>
    <row r="234" spans="42:54" ht="16.5">
      <c r="AP234" s="183">
        <v>1</v>
      </c>
      <c r="AQ234" s="196" t="s">
        <v>264</v>
      </c>
      <c r="AS234" s="184" t="s">
        <v>152</v>
      </c>
      <c r="AT234" s="185" t="s">
        <v>174</v>
      </c>
      <c r="AU234" s="184">
        <v>2</v>
      </c>
      <c r="AV234" s="197">
        <v>3.3865320555807633E-2</v>
      </c>
      <c r="AW234" s="197">
        <v>0.25757126968755006</v>
      </c>
      <c r="AX234" s="197">
        <v>0.20185027502253977</v>
      </c>
      <c r="AY234" s="198">
        <v>11.902666666666667</v>
      </c>
      <c r="AZ234" s="198">
        <v>0.54210043342777714</v>
      </c>
      <c r="BA234" s="198">
        <v>9.973415928631491</v>
      </c>
      <c r="BB234" s="198">
        <v>2.9399995025490138</v>
      </c>
    </row>
    <row r="235" spans="42:54" ht="16.5">
      <c r="AP235" s="183">
        <v>1</v>
      </c>
      <c r="AQ235" s="196" t="s">
        <v>264</v>
      </c>
      <c r="AS235" s="184" t="s">
        <v>152</v>
      </c>
      <c r="AT235" s="185" t="s">
        <v>175</v>
      </c>
      <c r="AU235" s="184">
        <v>2</v>
      </c>
      <c r="AV235" s="197">
        <v>1.6646990796454639E-2</v>
      </c>
      <c r="AW235" s="197">
        <v>0.33017214879493118</v>
      </c>
      <c r="AX235" s="197">
        <v>0.20790756914945066</v>
      </c>
      <c r="AY235" s="198">
        <v>11.689714285714286</v>
      </c>
      <c r="AZ235" s="198">
        <v>0.35882524624778289</v>
      </c>
      <c r="BA235" s="198">
        <v>18.838325428008602</v>
      </c>
      <c r="BB235" s="198">
        <v>2.1986711255626115</v>
      </c>
    </row>
    <row r="236" spans="42:54" ht="16.5">
      <c r="AP236" s="183">
        <v>1</v>
      </c>
      <c r="AQ236" s="196" t="s">
        <v>264</v>
      </c>
      <c r="AS236" s="184" t="s">
        <v>152</v>
      </c>
      <c r="AT236" s="185" t="s">
        <v>326</v>
      </c>
      <c r="AU236" s="184">
        <v>2</v>
      </c>
      <c r="AV236" s="197">
        <v>2.0711709624116711E-2</v>
      </c>
      <c r="AW236" s="197">
        <v>0.31961032429113939</v>
      </c>
      <c r="AX236" s="197">
        <v>0.25279474186936912</v>
      </c>
      <c r="AY236" s="198">
        <v>11.382</v>
      </c>
      <c r="AZ236" s="198">
        <v>1.1733089285076204</v>
      </c>
      <c r="BA236" s="198">
        <v>14.02637491806837</v>
      </c>
      <c r="BB236" s="198">
        <v>2.5038311157640596</v>
      </c>
    </row>
    <row r="237" spans="42:54" ht="16.5">
      <c r="AP237" s="183">
        <v>1</v>
      </c>
      <c r="AQ237" s="196" t="s">
        <v>264</v>
      </c>
      <c r="AS237" s="184" t="s">
        <v>152</v>
      </c>
      <c r="AT237" s="185" t="s">
        <v>100</v>
      </c>
      <c r="AU237" s="184">
        <v>2</v>
      </c>
      <c r="AV237" s="197">
        <v>2.7484221458120975E-2</v>
      </c>
      <c r="AW237" s="197">
        <v>0.30246692288194332</v>
      </c>
      <c r="AX237" s="197">
        <v>0.187918366305874</v>
      </c>
      <c r="AY237" s="198">
        <v>11.322857142857142</v>
      </c>
      <c r="AZ237" s="198">
        <v>0.51768283850893937</v>
      </c>
      <c r="BA237" s="198">
        <v>10.83202192475034</v>
      </c>
      <c r="BB237" s="198">
        <v>2.7582705378319923</v>
      </c>
    </row>
    <row r="238" spans="42:54" ht="16.5">
      <c r="AP238" s="183">
        <v>1</v>
      </c>
      <c r="AQ238" s="196" t="s">
        <v>264</v>
      </c>
      <c r="AS238" s="184" t="s">
        <v>149</v>
      </c>
      <c r="AT238" s="185" t="s">
        <v>176</v>
      </c>
      <c r="AU238" s="184">
        <v>2</v>
      </c>
      <c r="AV238" s="197">
        <v>4.1051772479366949E-2</v>
      </c>
      <c r="AW238" s="197">
        <v>0.33263664000838711</v>
      </c>
      <c r="AX238" s="197">
        <v>0.14752870442679075</v>
      </c>
      <c r="AY238" s="198">
        <v>8.0629444444444456</v>
      </c>
      <c r="AZ238" s="198">
        <v>1.7877266569241983E-2</v>
      </c>
      <c r="BA238" s="198">
        <v>4.3826806581672457</v>
      </c>
      <c r="BB238" s="198">
        <v>2.2386022325175778</v>
      </c>
    </row>
    <row r="239" spans="42:54" ht="16.5">
      <c r="AP239" s="183">
        <v>1</v>
      </c>
      <c r="AQ239" s="196" t="s">
        <v>264</v>
      </c>
      <c r="AS239" s="184" t="s">
        <v>149</v>
      </c>
      <c r="AT239" s="185" t="s">
        <v>177</v>
      </c>
      <c r="AU239" s="184">
        <v>2</v>
      </c>
      <c r="AV239" s="197">
        <v>1.8470734197950377E-2</v>
      </c>
      <c r="AW239" s="197">
        <v>0.43150329193947867</v>
      </c>
      <c r="AX239" s="197">
        <v>0.46675179057225608</v>
      </c>
      <c r="AY239" s="198">
        <v>3.7240000000000002</v>
      </c>
      <c r="AZ239" s="198">
        <v>2.2936205924926588E-2</v>
      </c>
      <c r="BA239" s="198">
        <v>1.1468102962463294</v>
      </c>
      <c r="BB239" s="198">
        <v>4.4254106522425367</v>
      </c>
    </row>
    <row r="240" spans="42:54" ht="16.5">
      <c r="AP240" s="183">
        <v>1</v>
      </c>
      <c r="AQ240" s="196" t="s">
        <v>264</v>
      </c>
      <c r="AS240" s="184" t="s">
        <v>149</v>
      </c>
      <c r="AT240" s="185" t="s">
        <v>178</v>
      </c>
      <c r="AU240" s="184">
        <v>2</v>
      </c>
      <c r="AV240" s="197">
        <v>1.2092331663133124E-2</v>
      </c>
      <c r="AW240" s="197">
        <v>0.47408536049872763</v>
      </c>
      <c r="AX240" s="197">
        <v>0.42501795817636467</v>
      </c>
      <c r="AY240" s="198">
        <v>4.6005000000000003</v>
      </c>
      <c r="AZ240" s="198">
        <v>1.1676317532317711E-2</v>
      </c>
      <c r="BA240" s="198">
        <v>1.0158396253116408</v>
      </c>
      <c r="BB240" s="198">
        <v>4.4796975436405129</v>
      </c>
    </row>
    <row r="241" spans="42:54" ht="16.5">
      <c r="AP241" s="183">
        <v>1</v>
      </c>
      <c r="AQ241" s="196" t="s">
        <v>264</v>
      </c>
      <c r="AS241" s="184" t="s">
        <v>149</v>
      </c>
      <c r="AT241" s="185" t="s">
        <v>179</v>
      </c>
      <c r="AU241" s="184">
        <v>2</v>
      </c>
      <c r="AV241" s="197">
        <v>2.2655894383584289E-2</v>
      </c>
      <c r="AW241" s="197">
        <v>0.48747723810841509</v>
      </c>
      <c r="AX241" s="197">
        <v>0.47343053169108779</v>
      </c>
      <c r="AY241" s="198">
        <v>5.3004999999999995</v>
      </c>
      <c r="AZ241" s="198">
        <v>0.18857600288647003</v>
      </c>
      <c r="BA241" s="198">
        <v>3.2057920490699905</v>
      </c>
      <c r="BB241" s="198">
        <v>4.4595843549568679</v>
      </c>
    </row>
    <row r="242" spans="42:54" ht="16.5">
      <c r="AP242" s="183">
        <v>1</v>
      </c>
      <c r="AQ242" s="196" t="s">
        <v>264</v>
      </c>
      <c r="AS242" s="184" t="s">
        <v>149</v>
      </c>
      <c r="AT242" s="185" t="s">
        <v>180</v>
      </c>
      <c r="AU242" s="184">
        <v>2</v>
      </c>
      <c r="AV242" s="197">
        <v>2.7366285159728859E-2</v>
      </c>
      <c r="AW242" s="197">
        <v>0.46453722779813977</v>
      </c>
      <c r="AX242" s="197">
        <v>0.43984639399742897</v>
      </c>
      <c r="AY242" s="198">
        <v>4.4794999999999998</v>
      </c>
      <c r="AZ242" s="198">
        <v>0</v>
      </c>
      <c r="BA242" s="198">
        <v>0.95306884067476461</v>
      </c>
      <c r="BB242" s="198">
        <v>4.8212535419687779</v>
      </c>
    </row>
    <row r="243" spans="42:54" ht="16.5">
      <c r="AP243" s="183">
        <v>1</v>
      </c>
      <c r="AQ243" s="196" t="s">
        <v>264</v>
      </c>
      <c r="AS243" s="184" t="s">
        <v>149</v>
      </c>
      <c r="AT243" s="185" t="s">
        <v>181</v>
      </c>
      <c r="AU243" s="184">
        <v>2</v>
      </c>
      <c r="AV243" s="197">
        <v>3.9057746897786225E-2</v>
      </c>
      <c r="AW243" s="197">
        <v>0.48681109765989483</v>
      </c>
      <c r="AX243" s="197">
        <v>0.50543711896784371</v>
      </c>
      <c r="AY243" s="198">
        <v>6.8639999999999999</v>
      </c>
      <c r="AZ243" s="198">
        <v>0.19095617245538368</v>
      </c>
      <c r="BA243" s="198">
        <v>1.9095617245538368</v>
      </c>
      <c r="BB243" s="198">
        <v>4.2111176224025053</v>
      </c>
    </row>
    <row r="244" spans="42:54" ht="16.5">
      <c r="AP244" s="183">
        <v>1</v>
      </c>
      <c r="AQ244" s="196" t="s">
        <v>264</v>
      </c>
      <c r="AS244" s="184" t="s">
        <v>149</v>
      </c>
      <c r="AT244" s="185" t="s">
        <v>182</v>
      </c>
      <c r="AU244" s="184">
        <v>2</v>
      </c>
      <c r="AV244" s="197">
        <v>1.6819530513903159E-2</v>
      </c>
      <c r="AW244" s="197">
        <v>0.33086890033283678</v>
      </c>
      <c r="AX244" s="197">
        <v>0.17885310269754659</v>
      </c>
      <c r="AY244" s="198">
        <v>6.85825</v>
      </c>
      <c r="AZ244" s="198">
        <v>1.7814054053540498E-2</v>
      </c>
      <c r="BA244" s="198">
        <v>3.901277837725369</v>
      </c>
      <c r="BB244" s="198">
        <v>2.7325639714662295</v>
      </c>
    </row>
    <row r="245" spans="42:54" ht="16.5">
      <c r="AP245" s="183">
        <v>1</v>
      </c>
      <c r="AQ245" s="196" t="s">
        <v>264</v>
      </c>
      <c r="AS245" s="184" t="s">
        <v>149</v>
      </c>
      <c r="AT245" s="185" t="s">
        <v>183</v>
      </c>
      <c r="AU245" s="184">
        <v>2</v>
      </c>
      <c r="AV245" s="197">
        <v>4.9558625500364266E-2</v>
      </c>
      <c r="AW245" s="197">
        <v>0.31942204620456333</v>
      </c>
      <c r="AX245" s="197">
        <v>0.24939172399319123</v>
      </c>
      <c r="AY245" s="198">
        <v>5.1374999999999993</v>
      </c>
      <c r="AZ245" s="198">
        <v>1.9183978768707016E-2</v>
      </c>
      <c r="BA245" s="198">
        <v>1.7649260467210455</v>
      </c>
      <c r="BB245" s="198">
        <v>2.8564031735237574</v>
      </c>
    </row>
    <row r="246" spans="42:54" ht="16.5">
      <c r="AP246" s="183">
        <v>1</v>
      </c>
      <c r="AQ246" s="196" t="s">
        <v>264</v>
      </c>
      <c r="AS246" s="184" t="s">
        <v>149</v>
      </c>
      <c r="AT246" s="185" t="s">
        <v>184</v>
      </c>
      <c r="AU246" s="184">
        <v>2</v>
      </c>
      <c r="AV246" s="197">
        <v>4.6112078493490652E-2</v>
      </c>
      <c r="AW246" s="197">
        <v>0.38928917345383296</v>
      </c>
      <c r="AX246" s="197">
        <v>0.2052665475705224</v>
      </c>
      <c r="AY246" s="198">
        <v>6.5549999999999997</v>
      </c>
      <c r="AZ246" s="198">
        <v>1.9475004513332294E-2</v>
      </c>
      <c r="BA246" s="198">
        <v>2.2396255190332139</v>
      </c>
      <c r="BB246" s="198">
        <v>2.7672184986125612</v>
      </c>
    </row>
    <row r="247" spans="42:54" ht="16.5">
      <c r="AP247" s="183">
        <v>1</v>
      </c>
      <c r="AQ247" s="196" t="s">
        <v>264</v>
      </c>
      <c r="AS247" s="184" t="s">
        <v>149</v>
      </c>
      <c r="AT247" s="185" t="s">
        <v>185</v>
      </c>
      <c r="AU247" s="184">
        <v>2</v>
      </c>
      <c r="AV247" s="197">
        <v>4.0216360248284171E-2</v>
      </c>
      <c r="AW247" s="197">
        <v>0.33998843143946322</v>
      </c>
      <c r="AX247" s="197">
        <v>0.16117427723126207</v>
      </c>
      <c r="AY247" s="198">
        <v>5.3900000000000006</v>
      </c>
      <c r="AZ247" s="198">
        <v>0.11101546960199642</v>
      </c>
      <c r="BA247" s="198">
        <v>1.7964321444686693</v>
      </c>
      <c r="BB247" s="198">
        <v>2.6907984656641437</v>
      </c>
    </row>
    <row r="248" spans="42:54" ht="16.5">
      <c r="AP248" s="183">
        <v>1</v>
      </c>
      <c r="AQ248" s="196" t="s">
        <v>264</v>
      </c>
      <c r="AS248" s="184" t="s">
        <v>149</v>
      </c>
      <c r="AT248" s="185" t="s">
        <v>186</v>
      </c>
      <c r="AU248" s="184">
        <v>2</v>
      </c>
      <c r="AV248" s="197">
        <v>5.6422027084858099E-2</v>
      </c>
      <c r="AW248" s="197">
        <v>0.30900827713684542</v>
      </c>
      <c r="AX248" s="197">
        <v>0.28218898596672376</v>
      </c>
      <c r="AY248" s="198">
        <v>6.7189999999999994</v>
      </c>
      <c r="AZ248" s="198">
        <v>0</v>
      </c>
      <c r="BA248" s="198">
        <v>3.6344029596984537</v>
      </c>
      <c r="BB248" s="198">
        <v>2.7904838222533175</v>
      </c>
    </row>
    <row r="249" spans="42:54" ht="16.5">
      <c r="AP249" s="183">
        <v>1</v>
      </c>
      <c r="AQ249" s="196" t="s">
        <v>264</v>
      </c>
      <c r="AS249" s="184" t="s">
        <v>149</v>
      </c>
      <c r="AT249" s="185" t="s">
        <v>187</v>
      </c>
      <c r="AU249" s="184">
        <v>2</v>
      </c>
      <c r="AV249" s="197">
        <v>5.9056801071504801E-2</v>
      </c>
      <c r="AW249" s="197">
        <v>0.34691244186163783</v>
      </c>
      <c r="AX249" s="197">
        <v>0.23434328904196042</v>
      </c>
      <c r="AY249" s="198">
        <v>7.854000000000001</v>
      </c>
      <c r="AZ249" s="198">
        <v>0</v>
      </c>
      <c r="BA249" s="198">
        <v>3.3112657613056879</v>
      </c>
      <c r="BB249" s="198">
        <v>2.7100004819612042</v>
      </c>
    </row>
    <row r="250" spans="42:54" ht="16.5">
      <c r="AP250" s="183">
        <v>1</v>
      </c>
      <c r="AQ250" s="196" t="s">
        <v>264</v>
      </c>
      <c r="AS250" s="184" t="s">
        <v>149</v>
      </c>
      <c r="AT250" s="185" t="s">
        <v>99</v>
      </c>
      <c r="AU250" s="184">
        <v>2</v>
      </c>
      <c r="AV250" s="197">
        <v>4.4056311692901945E-2</v>
      </c>
      <c r="AW250" s="197">
        <v>0.33610323775729983</v>
      </c>
      <c r="AX250" s="197">
        <v>0.15460670951156477</v>
      </c>
      <c r="AY250" s="198">
        <v>7.7294999999999998</v>
      </c>
      <c r="AZ250" s="198">
        <v>1.3113376548902864E-2</v>
      </c>
      <c r="BA250" s="198">
        <v>5.4551646443435917</v>
      </c>
      <c r="BB250" s="198">
        <v>2.4139882652923941</v>
      </c>
    </row>
    <row r="251" spans="42:54" ht="16.5">
      <c r="AP251" s="183">
        <v>1</v>
      </c>
      <c r="AQ251" s="196" t="s">
        <v>264</v>
      </c>
      <c r="AS251" s="184" t="s">
        <v>149</v>
      </c>
      <c r="AT251" s="185" t="s">
        <v>100</v>
      </c>
      <c r="AU251" s="184">
        <v>2</v>
      </c>
      <c r="AV251" s="197">
        <v>3.6317390443720093E-2</v>
      </c>
      <c r="AW251" s="197">
        <v>0.37318146376379452</v>
      </c>
      <c r="AX251" s="197">
        <v>0.24566158552228567</v>
      </c>
      <c r="AY251" s="198">
        <v>6.854136363636365</v>
      </c>
      <c r="AZ251" s="198">
        <v>3.6201078807054775E-2</v>
      </c>
      <c r="BA251" s="198">
        <v>3.2927010650240263</v>
      </c>
      <c r="BB251" s="198">
        <v>2.7732028592404356</v>
      </c>
    </row>
    <row r="252" spans="42:54" ht="16.5">
      <c r="AP252" s="183">
        <v>1</v>
      </c>
      <c r="AQ252" s="196" t="s">
        <v>264</v>
      </c>
      <c r="AS252" s="184" t="s">
        <v>157</v>
      </c>
      <c r="AT252" s="185" t="s">
        <v>188</v>
      </c>
      <c r="AU252" s="184">
        <v>2</v>
      </c>
      <c r="AV252" s="197">
        <v>5.7407727436823125E-2</v>
      </c>
      <c r="AW252" s="197">
        <v>0.33702908363469214</v>
      </c>
      <c r="AX252" s="197">
        <v>0.16726794298310427</v>
      </c>
      <c r="AY252" s="198">
        <v>46.771500000000003</v>
      </c>
      <c r="AZ252" s="198">
        <v>2.4446006150262769</v>
      </c>
      <c r="BA252" s="198">
        <v>18.081235179608768</v>
      </c>
      <c r="BB252" s="198">
        <v>2.330693694921449</v>
      </c>
    </row>
    <row r="253" spans="42:54" ht="16.5">
      <c r="AP253" s="183">
        <v>1</v>
      </c>
      <c r="AQ253" s="196" t="s">
        <v>264</v>
      </c>
      <c r="AS253" s="184" t="s">
        <v>157</v>
      </c>
      <c r="AT253" s="185" t="s">
        <v>189</v>
      </c>
      <c r="AU253" s="184">
        <v>2</v>
      </c>
      <c r="AV253" s="197">
        <v>2.2798296502810442E-2</v>
      </c>
      <c r="AW253" s="197">
        <v>0.36925925734810094</v>
      </c>
      <c r="AX253" s="197">
        <v>0.13704116881879308</v>
      </c>
      <c r="AY253" s="198">
        <v>9.5618888888888875</v>
      </c>
      <c r="AZ253" s="198">
        <v>6.7032463714925189E-2</v>
      </c>
      <c r="BA253" s="198">
        <v>8.435365233886186</v>
      </c>
      <c r="BB253" s="198">
        <v>2.1164891375420272</v>
      </c>
    </row>
    <row r="254" spans="42:54" ht="16.5">
      <c r="AP254" s="183">
        <v>1</v>
      </c>
      <c r="AQ254" s="196" t="s">
        <v>264</v>
      </c>
      <c r="AS254" s="184" t="s">
        <v>157</v>
      </c>
      <c r="AT254" s="185" t="s">
        <v>190</v>
      </c>
      <c r="AU254" s="184">
        <v>2</v>
      </c>
      <c r="AV254" s="197">
        <v>4.1539700504986558E-2</v>
      </c>
      <c r="AW254" s="197">
        <v>0.38211504000926927</v>
      </c>
      <c r="AX254" s="197">
        <v>0.20632425052989173</v>
      </c>
      <c r="AY254" s="198">
        <v>7.3066666666666675</v>
      </c>
      <c r="AZ254" s="198">
        <v>3.9735050655732643E-2</v>
      </c>
      <c r="BA254" s="198">
        <v>4.4403919107781222</v>
      </c>
      <c r="BB254" s="198">
        <v>2.0659056618332743</v>
      </c>
    </row>
    <row r="255" spans="42:54" ht="16.5">
      <c r="AP255" s="183">
        <v>1</v>
      </c>
      <c r="AQ255" s="196" t="s">
        <v>264</v>
      </c>
      <c r="AS255" s="184" t="s">
        <v>157</v>
      </c>
      <c r="AT255" s="185" t="s">
        <v>191</v>
      </c>
      <c r="AU255" s="184">
        <v>2</v>
      </c>
      <c r="AV255" s="197">
        <v>2.7906485803682959E-2</v>
      </c>
      <c r="AW255" s="197">
        <v>0.46083440754589677</v>
      </c>
      <c r="AX255" s="197">
        <v>0.19029811148885617</v>
      </c>
      <c r="AY255" s="198">
        <v>7.3801999999999994</v>
      </c>
      <c r="AZ255" s="198">
        <v>8.8483312843547518E-2</v>
      </c>
      <c r="BA255" s="198">
        <v>5.9932697232696182</v>
      </c>
      <c r="BB255" s="198">
        <v>2.1627098175716815</v>
      </c>
    </row>
    <row r="256" spans="42:54" ht="16.5">
      <c r="AP256" s="183">
        <v>1</v>
      </c>
      <c r="AQ256" s="196" t="s">
        <v>264</v>
      </c>
      <c r="AS256" s="184" t="s">
        <v>157</v>
      </c>
      <c r="AT256" s="185" t="s">
        <v>327</v>
      </c>
      <c r="AU256" s="184">
        <v>2</v>
      </c>
      <c r="AV256" s="197">
        <v>2.1953492591553672E-2</v>
      </c>
      <c r="AW256" s="197">
        <v>0.45735827536714158</v>
      </c>
      <c r="AX256" s="197">
        <v>0.17512141023576941</v>
      </c>
      <c r="AY256" s="198">
        <v>10.331</v>
      </c>
      <c r="AZ256" s="198">
        <v>7.7032878402831115E-2</v>
      </c>
      <c r="BA256" s="198">
        <v>5.2382357313925159</v>
      </c>
      <c r="BB256" s="198">
        <v>2.305282785441781</v>
      </c>
    </row>
    <row r="257" spans="42:54" ht="16.5">
      <c r="AP257" s="183">
        <v>1</v>
      </c>
      <c r="AQ257" s="196" t="s">
        <v>264</v>
      </c>
      <c r="AS257" s="184" t="s">
        <v>157</v>
      </c>
      <c r="AT257" s="185" t="s">
        <v>192</v>
      </c>
      <c r="AU257" s="184">
        <v>2</v>
      </c>
      <c r="AV257" s="197">
        <v>3.0352013045239254E-2</v>
      </c>
      <c r="AW257" s="197">
        <v>0.34023491878302592</v>
      </c>
      <c r="AX257" s="197">
        <v>0.14168156423029576</v>
      </c>
      <c r="AY257" s="198">
        <v>4.6412500000000003</v>
      </c>
      <c r="AZ257" s="198">
        <v>2.0570826022547478E-2</v>
      </c>
      <c r="BA257" s="198">
        <v>2.5919240788409823</v>
      </c>
      <c r="BB257" s="198">
        <v>2.5423104479797503</v>
      </c>
    </row>
    <row r="258" spans="42:54" ht="16.5">
      <c r="AP258" s="183">
        <v>1</v>
      </c>
      <c r="AQ258" s="196" t="s">
        <v>264</v>
      </c>
      <c r="AS258" s="184" t="s">
        <v>157</v>
      </c>
      <c r="AT258" s="185" t="s">
        <v>193</v>
      </c>
      <c r="AU258" s="184">
        <v>2</v>
      </c>
      <c r="AV258" s="197">
        <v>2.7431111861188819E-2</v>
      </c>
      <c r="AW258" s="197">
        <v>0.34417726749497946</v>
      </c>
      <c r="AX258" s="197">
        <v>0.1536582513574441</v>
      </c>
      <c r="AY258" s="198">
        <v>9.6212307692307686</v>
      </c>
      <c r="AZ258" s="198">
        <v>0.16997594176708417</v>
      </c>
      <c r="BA258" s="198">
        <v>15.751103937083133</v>
      </c>
      <c r="BB258" s="198">
        <v>2.3620422001533381</v>
      </c>
    </row>
    <row r="259" spans="42:54" ht="16.5">
      <c r="AP259" s="183">
        <v>1</v>
      </c>
      <c r="AQ259" s="196" t="s">
        <v>264</v>
      </c>
      <c r="AS259" s="184" t="s">
        <v>157</v>
      </c>
      <c r="AT259" s="185" t="s">
        <v>99</v>
      </c>
      <c r="AU259" s="184">
        <v>2</v>
      </c>
      <c r="AV259" s="197">
        <v>2.9768188670978538E-2</v>
      </c>
      <c r="AW259" s="197">
        <v>0.40058304389971994</v>
      </c>
      <c r="AX259" s="197">
        <v>0.15431316620485927</v>
      </c>
      <c r="AY259" s="198">
        <v>6.3075000000000001</v>
      </c>
      <c r="AZ259" s="198">
        <v>5.2250507744309005E-2</v>
      </c>
      <c r="BA259" s="198">
        <v>5.1728002666865915</v>
      </c>
      <c r="BB259" s="198">
        <v>2.2759915296027855</v>
      </c>
    </row>
    <row r="260" spans="42:54" ht="16.5">
      <c r="AP260" s="183">
        <v>1</v>
      </c>
      <c r="AQ260" s="196" t="s">
        <v>264</v>
      </c>
      <c r="AS260" s="184" t="s">
        <v>157</v>
      </c>
      <c r="AT260" s="185" t="s">
        <v>100</v>
      </c>
      <c r="AU260" s="184">
        <v>2</v>
      </c>
      <c r="AV260" s="197">
        <v>2.8703504532526326E-2</v>
      </c>
      <c r="AW260" s="197">
        <v>0.3738753915502579</v>
      </c>
      <c r="AX260" s="197">
        <v>0.15676093765835225</v>
      </c>
      <c r="AY260" s="198">
        <v>9.8505348837209308</v>
      </c>
      <c r="AZ260" s="198">
        <v>0.23196332626934987</v>
      </c>
      <c r="BA260" s="198">
        <v>10.341546089268181</v>
      </c>
      <c r="BB260" s="198">
        <v>2.2911852207870815</v>
      </c>
    </row>
    <row r="261" spans="42:54" ht="16.5">
      <c r="AP261" s="183">
        <v>1</v>
      </c>
      <c r="AQ261" s="196" t="s">
        <v>264</v>
      </c>
      <c r="AS261" s="184" t="s">
        <v>135</v>
      </c>
      <c r="AT261" s="185" t="s">
        <v>194</v>
      </c>
      <c r="AU261" s="184">
        <v>2</v>
      </c>
      <c r="AV261" s="197">
        <v>3.8035587651679643E-2</v>
      </c>
      <c r="AW261" s="197">
        <v>0.35176884888114895</v>
      </c>
      <c r="AX261" s="197">
        <v>0.13279487354365127</v>
      </c>
      <c r="AY261" s="198">
        <v>10.100571428571429</v>
      </c>
      <c r="AZ261" s="198">
        <v>0.29047304492415815</v>
      </c>
      <c r="BA261" s="198">
        <v>16.506592512424273</v>
      </c>
      <c r="BB261" s="198">
        <v>2.4266237498001</v>
      </c>
    </row>
    <row r="262" spans="42:54" ht="16.5">
      <c r="AP262" s="183">
        <v>1</v>
      </c>
      <c r="AQ262" s="196" t="s">
        <v>264</v>
      </c>
      <c r="AS262" s="184" t="s">
        <v>135</v>
      </c>
      <c r="AT262" s="185" t="s">
        <v>195</v>
      </c>
      <c r="AU262" s="184">
        <v>2</v>
      </c>
      <c r="AV262" s="197">
        <v>2.8985135545878591E-2</v>
      </c>
      <c r="AW262" s="197">
        <v>0.32468045796559286</v>
      </c>
      <c r="AX262" s="197">
        <v>0.1750509422653512</v>
      </c>
      <c r="AY262" s="198">
        <v>12.019272727272728</v>
      </c>
      <c r="AZ262" s="198">
        <v>0.78116864415915011</v>
      </c>
      <c r="BA262" s="198">
        <v>29.727128638275158</v>
      </c>
      <c r="BB262" s="198">
        <v>2.3039219398997335</v>
      </c>
    </row>
    <row r="263" spans="42:54" ht="16.5">
      <c r="AP263" s="183">
        <v>1</v>
      </c>
      <c r="AQ263" s="196" t="s">
        <v>264</v>
      </c>
      <c r="AS263" s="184" t="s">
        <v>135</v>
      </c>
      <c r="AT263" s="185" t="s">
        <v>196</v>
      </c>
      <c r="AU263" s="184">
        <v>2</v>
      </c>
      <c r="AV263" s="197">
        <v>2.7016177237374771E-2</v>
      </c>
      <c r="AW263" s="197">
        <v>0.34932065511467431</v>
      </c>
      <c r="AX263" s="197">
        <v>0.15643589761062526</v>
      </c>
      <c r="AY263" s="198">
        <v>10.943375</v>
      </c>
      <c r="AZ263" s="198">
        <v>0.42774288428324841</v>
      </c>
      <c r="BA263" s="198">
        <v>18.289695741766483</v>
      </c>
      <c r="BB263" s="198">
        <v>2.205825982503768</v>
      </c>
    </row>
    <row r="264" spans="42:54" ht="16.5">
      <c r="AP264" s="183">
        <v>1</v>
      </c>
      <c r="AQ264" s="196" t="s">
        <v>264</v>
      </c>
      <c r="AS264" s="184" t="s">
        <v>135</v>
      </c>
      <c r="AT264" s="185" t="s">
        <v>197</v>
      </c>
      <c r="AU264" s="184">
        <v>2</v>
      </c>
      <c r="AV264" s="197">
        <v>4.3478651577698667E-2</v>
      </c>
      <c r="AW264" s="197">
        <v>0.34051341012667058</v>
      </c>
      <c r="AX264" s="197">
        <v>0.15261621424751715</v>
      </c>
      <c r="AY264" s="198">
        <v>11.695857142857141</v>
      </c>
      <c r="AZ264" s="198">
        <v>0.50152582884999397</v>
      </c>
      <c r="BA264" s="198">
        <v>23.425700107044023</v>
      </c>
      <c r="BB264" s="198">
        <v>2.4074602405086627</v>
      </c>
    </row>
    <row r="265" spans="42:54" ht="16.5">
      <c r="AP265" s="183">
        <v>1</v>
      </c>
      <c r="AQ265" s="196" t="s">
        <v>264</v>
      </c>
      <c r="AS265" s="184" t="s">
        <v>135</v>
      </c>
      <c r="AT265" s="185" t="s">
        <v>198</v>
      </c>
      <c r="AU265" s="184">
        <v>2</v>
      </c>
      <c r="AV265" s="197">
        <v>3.9447419634716187E-2</v>
      </c>
      <c r="AW265" s="197">
        <v>0.3400653129381202</v>
      </c>
      <c r="AX265" s="197">
        <v>0.16963561510548994</v>
      </c>
      <c r="AY265" s="198">
        <v>11.511555555555555</v>
      </c>
      <c r="AZ265" s="198">
        <v>0.44557691875703759</v>
      </c>
      <c r="BA265" s="198">
        <v>13.839249979619471</v>
      </c>
      <c r="BB265" s="198">
        <v>2.1612531093221512</v>
      </c>
    </row>
    <row r="266" spans="42:54" ht="16.5">
      <c r="AP266" s="183">
        <v>1</v>
      </c>
      <c r="AQ266" s="196" t="s">
        <v>264</v>
      </c>
      <c r="AS266" s="184" t="s">
        <v>135</v>
      </c>
      <c r="AT266" s="185" t="s">
        <v>199</v>
      </c>
      <c r="AU266" s="184">
        <v>2</v>
      </c>
      <c r="AV266" s="197">
        <v>4.5741357865459298E-2</v>
      </c>
      <c r="AW266" s="197">
        <v>0.36057849272686249</v>
      </c>
      <c r="AX266" s="197">
        <v>0.15593076369093076</v>
      </c>
      <c r="AY266" s="198">
        <v>9.1854999999999993</v>
      </c>
      <c r="AZ266" s="198">
        <v>17.237211866445492</v>
      </c>
      <c r="BA266" s="198">
        <v>10.817935011565183</v>
      </c>
      <c r="BB266" s="198">
        <v>2.4269104440549882</v>
      </c>
    </row>
    <row r="267" spans="42:54" ht="16.5">
      <c r="AP267" s="183">
        <v>1</v>
      </c>
      <c r="AQ267" s="196" t="s">
        <v>264</v>
      </c>
      <c r="AS267" s="184" t="s">
        <v>135</v>
      </c>
      <c r="AT267" s="185" t="s">
        <v>99</v>
      </c>
      <c r="AU267" s="184">
        <v>2</v>
      </c>
      <c r="AV267" s="197">
        <v>8.7867059918857751E-2</v>
      </c>
      <c r="AW267" s="197">
        <v>0.33470697501625335</v>
      </c>
      <c r="AX267" s="197">
        <v>0.21363133524552697</v>
      </c>
      <c r="AY267" s="198">
        <v>12.151999999999999</v>
      </c>
      <c r="AZ267" s="198">
        <v>0.66242274494737041</v>
      </c>
      <c r="BA267" s="198">
        <v>18.216625486052688</v>
      </c>
      <c r="BB267" s="198">
        <v>2.3225305199350754</v>
      </c>
    </row>
    <row r="268" spans="42:54" ht="16.5">
      <c r="AP268" s="183">
        <v>1</v>
      </c>
      <c r="AQ268" s="196" t="s">
        <v>264</v>
      </c>
      <c r="AS268" s="184" t="s">
        <v>135</v>
      </c>
      <c r="AT268" s="185" t="s">
        <v>100</v>
      </c>
      <c r="AU268" s="184">
        <v>2</v>
      </c>
      <c r="AV268" s="197">
        <v>3.6533222614669361E-2</v>
      </c>
      <c r="AW268" s="197">
        <v>0.34346621698189561</v>
      </c>
      <c r="AX268" s="197">
        <v>0.15605622514895029</v>
      </c>
      <c r="AY268" s="198">
        <v>10.962624999999999</v>
      </c>
      <c r="AZ268" s="198">
        <v>1.9902946981421252</v>
      </c>
      <c r="BA268" s="198">
        <v>19.540413732103751</v>
      </c>
      <c r="BB268" s="198">
        <v>2.3251420226782145</v>
      </c>
    </row>
    <row r="269" spans="42:54" ht="16.5">
      <c r="AP269" s="183">
        <v>1</v>
      </c>
      <c r="AQ269" s="196" t="s">
        <v>264</v>
      </c>
      <c r="AS269" s="184" t="s">
        <v>142</v>
      </c>
      <c r="AT269" s="185" t="s">
        <v>200</v>
      </c>
      <c r="AU269" s="184">
        <v>2</v>
      </c>
      <c r="AV269" s="197">
        <v>3.1306718055803338E-2</v>
      </c>
      <c r="AW269" s="197">
        <v>0.35888332065895506</v>
      </c>
      <c r="AX269" s="197">
        <v>0.15296072489404877</v>
      </c>
      <c r="AY269" s="198">
        <v>10.480400000000001</v>
      </c>
      <c r="AZ269" s="198">
        <v>0.12239434714621716</v>
      </c>
      <c r="BA269" s="198">
        <v>12.506769736020033</v>
      </c>
      <c r="BB269" s="198">
        <v>2.2847364591704866</v>
      </c>
    </row>
    <row r="270" spans="42:54" ht="16.5">
      <c r="AP270" s="183">
        <v>1</v>
      </c>
      <c r="AQ270" s="196" t="s">
        <v>264</v>
      </c>
      <c r="AS270" s="184" t="s">
        <v>142</v>
      </c>
      <c r="AT270" s="185" t="s">
        <v>201</v>
      </c>
      <c r="AU270" s="184">
        <v>2</v>
      </c>
      <c r="AV270" s="197">
        <v>3.0507281135254839E-2</v>
      </c>
      <c r="AW270" s="197">
        <v>0.35844182822842452</v>
      </c>
      <c r="AX270" s="197">
        <v>0.1701022814947869</v>
      </c>
      <c r="AY270" s="198">
        <v>11.195433333333334</v>
      </c>
      <c r="AZ270" s="198">
        <v>0.19025166206839408</v>
      </c>
      <c r="BA270" s="198">
        <v>11.459124902102944</v>
      </c>
      <c r="BB270" s="198">
        <v>2.1697778259041094</v>
      </c>
    </row>
    <row r="271" spans="42:54" ht="16.5">
      <c r="AP271" s="183">
        <v>1</v>
      </c>
      <c r="AQ271" s="196" t="s">
        <v>264</v>
      </c>
      <c r="AS271" s="184" t="s">
        <v>142</v>
      </c>
      <c r="AT271" s="185" t="s">
        <v>202</v>
      </c>
      <c r="AU271" s="184">
        <v>2</v>
      </c>
      <c r="AV271" s="197">
        <v>3.459912097175849E-2</v>
      </c>
      <c r="AW271" s="197">
        <v>0.32791573036543936</v>
      </c>
      <c r="AX271" s="197">
        <v>0.1440877573316964</v>
      </c>
      <c r="AY271" s="198">
        <v>10.219666666666667</v>
      </c>
      <c r="AZ271" s="198">
        <v>0.11925369780610853</v>
      </c>
      <c r="BA271" s="198">
        <v>11.044566152955209</v>
      </c>
      <c r="BB271" s="198">
        <v>2.5956639825709096</v>
      </c>
    </row>
    <row r="272" spans="42:54" ht="16.5">
      <c r="AP272" s="183">
        <v>1</v>
      </c>
      <c r="AQ272" s="196" t="s">
        <v>264</v>
      </c>
      <c r="AS272" s="184" t="s">
        <v>142</v>
      </c>
      <c r="AT272" s="185" t="s">
        <v>203</v>
      </c>
      <c r="AU272" s="184">
        <v>2</v>
      </c>
      <c r="AV272" s="197">
        <v>2.5285562269462901E-2</v>
      </c>
      <c r="AW272" s="197">
        <v>0.33941409901199743</v>
      </c>
      <c r="AX272" s="197">
        <v>0.16141310978025958</v>
      </c>
      <c r="AY272" s="198">
        <v>10.60125</v>
      </c>
      <c r="AZ272" s="198">
        <v>0.1044664552087357</v>
      </c>
      <c r="BA272" s="198">
        <v>13.358647959817077</v>
      </c>
      <c r="BB272" s="198">
        <v>2.2859207337294896</v>
      </c>
    </row>
    <row r="273" spans="42:54" ht="16.5">
      <c r="AP273" s="183">
        <v>1</v>
      </c>
      <c r="AQ273" s="196" t="s">
        <v>264</v>
      </c>
      <c r="AS273" s="184" t="s">
        <v>142</v>
      </c>
      <c r="AT273" s="185" t="s">
        <v>204</v>
      </c>
      <c r="AU273" s="184">
        <v>2</v>
      </c>
      <c r="AV273" s="197">
        <v>2.6578571100301859E-2</v>
      </c>
      <c r="AW273" s="197">
        <v>0.37232908834003009</v>
      </c>
      <c r="AX273" s="197">
        <v>0.14201546234748211</v>
      </c>
      <c r="AY273" s="198">
        <v>10.522416666666667</v>
      </c>
      <c r="AZ273" s="198">
        <v>0.12767513878796435</v>
      </c>
      <c r="BA273" s="198">
        <v>7.5309828241596373</v>
      </c>
      <c r="BB273" s="198">
        <v>2.4680192025714005</v>
      </c>
    </row>
    <row r="274" spans="42:54" ht="16.5">
      <c r="AP274" s="183">
        <v>1</v>
      </c>
      <c r="AQ274" s="196" t="s">
        <v>264</v>
      </c>
      <c r="AS274" s="184" t="s">
        <v>142</v>
      </c>
      <c r="AT274" s="185" t="s">
        <v>100</v>
      </c>
      <c r="AU274" s="184">
        <v>2</v>
      </c>
      <c r="AV274" s="197">
        <v>2.8730956040812324E-2</v>
      </c>
      <c r="AW274" s="197">
        <v>0.35048253968889681</v>
      </c>
      <c r="AX274" s="197">
        <v>0.1585455433883261</v>
      </c>
      <c r="AY274" s="198">
        <v>10.715294117647064</v>
      </c>
      <c r="AZ274" s="198">
        <v>0.13541256374803654</v>
      </c>
      <c r="BA274" s="198">
        <v>11.765404680944599</v>
      </c>
      <c r="BB274" s="198">
        <v>2.3203603114085731</v>
      </c>
    </row>
    <row r="275" spans="42:54" ht="16.5">
      <c r="AP275" s="183">
        <v>1</v>
      </c>
      <c r="AQ275" s="196" t="s">
        <v>264</v>
      </c>
      <c r="AS275" s="184" t="s">
        <v>158</v>
      </c>
      <c r="AT275" s="185" t="s">
        <v>205</v>
      </c>
      <c r="AU275" s="184">
        <v>2</v>
      </c>
      <c r="AV275" s="197">
        <v>6.2376740003651961E-2</v>
      </c>
      <c r="AW275" s="197">
        <v>0.35966116680878557</v>
      </c>
      <c r="AX275" s="197">
        <v>0.19713119565063744</v>
      </c>
      <c r="AY275" s="198">
        <v>22.145499999999998</v>
      </c>
      <c r="AZ275" s="198">
        <v>7.0755195321214757</v>
      </c>
      <c r="BA275" s="198">
        <v>15.50314703129331</v>
      </c>
      <c r="BB275" s="198">
        <v>1.8634083045973389</v>
      </c>
    </row>
    <row r="276" spans="42:54" ht="16.5">
      <c r="AP276" s="183">
        <v>1</v>
      </c>
      <c r="AQ276" s="196" t="s">
        <v>264</v>
      </c>
      <c r="AS276" s="184" t="s">
        <v>158</v>
      </c>
      <c r="AT276" s="185" t="s">
        <v>206</v>
      </c>
      <c r="AU276" s="184">
        <v>2</v>
      </c>
      <c r="AV276" s="197">
        <v>3.5887075746453244E-2</v>
      </c>
      <c r="AW276" s="197">
        <v>0.34353107857604231</v>
      </c>
      <c r="AX276" s="197">
        <v>0.1913208834905796</v>
      </c>
      <c r="AY276" s="198">
        <v>13.6006</v>
      </c>
      <c r="AZ276" s="198">
        <v>33.004565302387959</v>
      </c>
      <c r="BA276" s="198">
        <v>33.044868837987408</v>
      </c>
      <c r="BB276" s="198">
        <v>1.8705318983882271</v>
      </c>
    </row>
    <row r="277" spans="42:54" ht="16.5">
      <c r="AP277" s="183">
        <v>1</v>
      </c>
      <c r="AQ277" s="196" t="s">
        <v>264</v>
      </c>
      <c r="AS277" s="184" t="s">
        <v>158</v>
      </c>
      <c r="AT277" s="185" t="s">
        <v>207</v>
      </c>
      <c r="AU277" s="184">
        <v>2</v>
      </c>
      <c r="AV277" s="197">
        <v>5.569757197495611E-2</v>
      </c>
      <c r="AW277" s="197">
        <v>0.32596926427715006</v>
      </c>
      <c r="AX277" s="197">
        <v>0.12891911250765034</v>
      </c>
      <c r="AY277" s="198">
        <v>14.311999999999998</v>
      </c>
      <c r="AZ277" s="198">
        <v>5.0689035061985716E-2</v>
      </c>
      <c r="BA277" s="198">
        <v>10.792540381947791</v>
      </c>
      <c r="BB277" s="198">
        <v>2.2111660820818537</v>
      </c>
    </row>
    <row r="278" spans="42:54" ht="16.5">
      <c r="AP278" s="183">
        <v>1</v>
      </c>
      <c r="AQ278" s="196" t="s">
        <v>264</v>
      </c>
      <c r="AS278" s="184" t="s">
        <v>158</v>
      </c>
      <c r="AT278" s="185" t="s">
        <v>208</v>
      </c>
      <c r="AU278" s="184">
        <v>2</v>
      </c>
      <c r="AV278" s="197">
        <v>6.2719908063654975E-2</v>
      </c>
      <c r="AW278" s="197">
        <v>0.35807316534499856</v>
      </c>
      <c r="AX278" s="197">
        <v>0.22295138367429376</v>
      </c>
      <c r="AY278" s="198">
        <v>17.690199999999997</v>
      </c>
      <c r="AZ278" s="198">
        <v>9.0063172560813476E-2</v>
      </c>
      <c r="BA278" s="198">
        <v>19.759860059842477</v>
      </c>
      <c r="BB278" s="198">
        <v>1.8190170724361099</v>
      </c>
    </row>
    <row r="279" spans="42:54" ht="16.5">
      <c r="AP279" s="183">
        <v>1</v>
      </c>
      <c r="AQ279" s="196" t="s">
        <v>264</v>
      </c>
      <c r="AS279" s="184" t="s">
        <v>158</v>
      </c>
      <c r="AT279" s="185" t="s">
        <v>99</v>
      </c>
      <c r="AU279" s="184">
        <v>2</v>
      </c>
      <c r="AV279" s="197">
        <v>7.187212606438495E-2</v>
      </c>
      <c r="AW279" s="197">
        <v>0.37864123128630967</v>
      </c>
      <c r="AX279" s="197">
        <v>0.21168651354337903</v>
      </c>
      <c r="AY279" s="198">
        <v>34.442999999999998</v>
      </c>
      <c r="AZ279" s="198">
        <v>5.1655560721111629</v>
      </c>
      <c r="BA279" s="198">
        <v>22.637289845428331</v>
      </c>
      <c r="BB279" s="198">
        <v>2.3038980161642417</v>
      </c>
    </row>
    <row r="280" spans="42:54" ht="16.5">
      <c r="AP280" s="183">
        <v>1</v>
      </c>
      <c r="AQ280" s="196" t="s">
        <v>264</v>
      </c>
      <c r="AS280" s="184" t="s">
        <v>158</v>
      </c>
      <c r="AT280" s="185" t="s">
        <v>100</v>
      </c>
      <c r="AU280" s="184">
        <v>2</v>
      </c>
      <c r="AV280" s="197">
        <v>5.3577315308044493E-2</v>
      </c>
      <c r="AW280" s="197">
        <v>0.34591749504909336</v>
      </c>
      <c r="AX280" s="197">
        <v>0.18362940900962629</v>
      </c>
      <c r="AY280" s="198">
        <v>17.397666666666666</v>
      </c>
      <c r="AZ280" s="198">
        <v>10.788548728136426</v>
      </c>
      <c r="BA280" s="198">
        <v>20.548894142827571</v>
      </c>
      <c r="BB280" s="198">
        <v>1.9678215188336479</v>
      </c>
    </row>
    <row r="281" spans="42:54" ht="16.5">
      <c r="AP281" s="183">
        <v>1</v>
      </c>
      <c r="AQ281" s="196" t="s">
        <v>264</v>
      </c>
      <c r="AS281" s="184" t="s">
        <v>147</v>
      </c>
      <c r="AT281" s="185" t="s">
        <v>209</v>
      </c>
      <c r="AU281" s="184">
        <v>2</v>
      </c>
      <c r="AV281" s="197">
        <v>3.4435140508090975E-2</v>
      </c>
      <c r="AW281" s="197">
        <v>0.47143281992329467</v>
      </c>
      <c r="AX281" s="197">
        <v>0.20361789882577846</v>
      </c>
      <c r="AY281" s="198">
        <v>10.0129</v>
      </c>
      <c r="AZ281" s="198">
        <v>0.10749625106824401</v>
      </c>
      <c r="BA281" s="198">
        <v>10.677127635173724</v>
      </c>
      <c r="BB281" s="198">
        <v>2.0696162015081905</v>
      </c>
    </row>
    <row r="282" spans="42:54" ht="16.5">
      <c r="AP282" s="183">
        <v>1</v>
      </c>
      <c r="AQ282" s="196" t="s">
        <v>264</v>
      </c>
      <c r="AS282" s="184" t="s">
        <v>147</v>
      </c>
      <c r="AT282" s="185" t="s">
        <v>210</v>
      </c>
      <c r="AU282" s="184">
        <v>2</v>
      </c>
      <c r="AV282" s="197">
        <v>8.803408844667621E-3</v>
      </c>
      <c r="AW282" s="197">
        <v>0.4945654524126275</v>
      </c>
      <c r="AX282" s="197">
        <v>0.19162797381850927</v>
      </c>
      <c r="AY282" s="198">
        <v>6.9930000000000003</v>
      </c>
      <c r="AZ282" s="198">
        <v>0.43846699589572519</v>
      </c>
      <c r="BA282" s="198">
        <v>18.514045194046027</v>
      </c>
      <c r="BB282" s="198">
        <v>1.8896386744138367</v>
      </c>
    </row>
    <row r="283" spans="42:54" ht="16.5">
      <c r="AP283" s="183">
        <v>1</v>
      </c>
      <c r="AQ283" s="196" t="s">
        <v>264</v>
      </c>
      <c r="AS283" s="184" t="s">
        <v>147</v>
      </c>
      <c r="AT283" s="185" t="s">
        <v>211</v>
      </c>
      <c r="AU283" s="184">
        <v>2</v>
      </c>
      <c r="AV283" s="197">
        <v>5.7350868032478838E-2</v>
      </c>
      <c r="AW283" s="197">
        <v>0.41115363408822225</v>
      </c>
      <c r="AX283" s="197">
        <v>0.17917160123238077</v>
      </c>
      <c r="AY283" s="198">
        <v>8.4562499999999989</v>
      </c>
      <c r="AZ283" s="198">
        <v>5.8991930166139635E-2</v>
      </c>
      <c r="BA283" s="198">
        <v>5.3649883156650322</v>
      </c>
      <c r="BB283" s="198">
        <v>2.4861092654082824</v>
      </c>
    </row>
    <row r="284" spans="42:54" ht="16.5">
      <c r="AP284" s="183">
        <v>1</v>
      </c>
      <c r="AQ284" s="196" t="s">
        <v>264</v>
      </c>
      <c r="AS284" s="184" t="s">
        <v>147</v>
      </c>
      <c r="AT284" s="185" t="s">
        <v>212</v>
      </c>
      <c r="AU284" s="184">
        <v>2</v>
      </c>
      <c r="AV284" s="197">
        <v>3.7579435001622905E-2</v>
      </c>
      <c r="AW284" s="197">
        <v>0.40515245304315117</v>
      </c>
      <c r="AX284" s="197">
        <v>0.19237408421352653</v>
      </c>
      <c r="AY284" s="198">
        <v>7.5968571428571421</v>
      </c>
      <c r="AZ284" s="198">
        <v>0.10899381541842863</v>
      </c>
      <c r="BA284" s="198">
        <v>5.1105989007307642</v>
      </c>
      <c r="BB284" s="198">
        <v>2.5091427751853632</v>
      </c>
    </row>
    <row r="285" spans="42:54" ht="16.5">
      <c r="AP285" s="183">
        <v>1</v>
      </c>
      <c r="AQ285" s="196" t="s">
        <v>264</v>
      </c>
      <c r="AS285" s="184" t="s">
        <v>147</v>
      </c>
      <c r="AT285" s="185" t="s">
        <v>213</v>
      </c>
      <c r="AU285" s="184">
        <v>2</v>
      </c>
      <c r="AV285" s="197">
        <v>3.7646927214865102E-2</v>
      </c>
      <c r="AW285" s="197">
        <v>0.4783781533049512</v>
      </c>
      <c r="AX285" s="197">
        <v>0.2274910650987387</v>
      </c>
      <c r="AY285" s="198">
        <v>11.019545454545455</v>
      </c>
      <c r="AZ285" s="198">
        <v>1.6567419284391469</v>
      </c>
      <c r="BA285" s="198">
        <v>18.875912542036406</v>
      </c>
      <c r="BB285" s="198">
        <v>2.5297427759471121</v>
      </c>
    </row>
    <row r="286" spans="42:54" ht="16.5">
      <c r="AP286" s="183">
        <v>1</v>
      </c>
      <c r="AQ286" s="196" t="s">
        <v>264</v>
      </c>
      <c r="AS286" s="184" t="s">
        <v>147</v>
      </c>
      <c r="AT286" s="185" t="s">
        <v>214</v>
      </c>
      <c r="AU286" s="184">
        <v>2</v>
      </c>
      <c r="AV286" s="197">
        <v>5.2828915885910495E-2</v>
      </c>
      <c r="AW286" s="197">
        <v>0.44482396260084106</v>
      </c>
      <c r="AX286" s="197">
        <v>0.26852462856473586</v>
      </c>
      <c r="AY286" s="198">
        <v>10.954333333333333</v>
      </c>
      <c r="AZ286" s="198">
        <v>4.5104920811545782E-2</v>
      </c>
      <c r="BA286" s="198">
        <v>12.907524838904017</v>
      </c>
      <c r="BB286" s="198">
        <v>2.3848254719518098</v>
      </c>
    </row>
    <row r="287" spans="42:54" ht="16.5">
      <c r="AP287" s="183">
        <v>1</v>
      </c>
      <c r="AQ287" s="196" t="s">
        <v>264</v>
      </c>
      <c r="AS287" s="184" t="s">
        <v>147</v>
      </c>
      <c r="AT287" s="185" t="s">
        <v>215</v>
      </c>
      <c r="AU287" s="184">
        <v>2</v>
      </c>
      <c r="AV287" s="197">
        <v>3.8177025504472731E-2</v>
      </c>
      <c r="AW287" s="197">
        <v>0.42736200011067538</v>
      </c>
      <c r="AX287" s="197">
        <v>0.1696398053500289</v>
      </c>
      <c r="AY287" s="198">
        <v>10.7904</v>
      </c>
      <c r="AZ287" s="198">
        <v>5.4025415716569714E-2</v>
      </c>
      <c r="BA287" s="198">
        <v>11.62446861501525</v>
      </c>
      <c r="BB287" s="198">
        <v>2.1620292996380805</v>
      </c>
    </row>
    <row r="288" spans="42:54" ht="16.5">
      <c r="AP288" s="183">
        <v>1</v>
      </c>
      <c r="AQ288" s="196" t="s">
        <v>264</v>
      </c>
      <c r="AS288" s="184" t="s">
        <v>147</v>
      </c>
      <c r="AT288" s="185" t="s">
        <v>99</v>
      </c>
      <c r="AU288" s="184">
        <v>2</v>
      </c>
      <c r="AV288" s="197">
        <v>0.14563753246925654</v>
      </c>
      <c r="AW288" s="197">
        <v>0.45393886063730265</v>
      </c>
      <c r="AX288" s="197">
        <v>0.18080443964967974</v>
      </c>
      <c r="AY288" s="198">
        <v>15.234999999999999</v>
      </c>
      <c r="AZ288" s="198">
        <v>0.35582669549752466</v>
      </c>
      <c r="BA288" s="198">
        <v>12.56513018475634</v>
      </c>
      <c r="BB288" s="198">
        <v>2.1963613219869074</v>
      </c>
    </row>
    <row r="289" spans="42:54" ht="16.5">
      <c r="AP289" s="183">
        <v>1</v>
      </c>
      <c r="AQ289" s="196" t="s">
        <v>264</v>
      </c>
      <c r="AS289" s="184" t="s">
        <v>147</v>
      </c>
      <c r="AT289" s="185" t="s">
        <v>100</v>
      </c>
      <c r="AU289" s="184">
        <v>2</v>
      </c>
      <c r="AV289" s="197">
        <v>4.032832462238712E-2</v>
      </c>
      <c r="AW289" s="197">
        <v>0.45054406058270147</v>
      </c>
      <c r="AX289" s="197">
        <v>0.2015826208037603</v>
      </c>
      <c r="AY289" s="198">
        <v>9.5926037735849068</v>
      </c>
      <c r="AZ289" s="198">
        <v>0.43424662579576256</v>
      </c>
      <c r="BA289" s="198">
        <v>11.734847923459567</v>
      </c>
      <c r="BB289" s="198">
        <v>2.3316382139917229</v>
      </c>
    </row>
    <row r="290" spans="42:54" ht="16.5">
      <c r="AP290" s="183">
        <v>1</v>
      </c>
      <c r="AQ290" s="196" t="s">
        <v>264</v>
      </c>
      <c r="AS290" s="184" t="s">
        <v>150</v>
      </c>
      <c r="AT290" s="185" t="s">
        <v>216</v>
      </c>
      <c r="AU290" s="184">
        <v>2</v>
      </c>
      <c r="AV290" s="197">
        <v>5.5244781612444595E-2</v>
      </c>
      <c r="AW290" s="197">
        <v>0.29894644838019319</v>
      </c>
      <c r="AX290" s="197">
        <v>0.14071467083564468</v>
      </c>
      <c r="AY290" s="198">
        <v>18.446999999999999</v>
      </c>
      <c r="AZ290" s="198">
        <v>5.9636091425918344E-2</v>
      </c>
      <c r="BA290" s="198">
        <v>15.525262467880744</v>
      </c>
      <c r="BB290" s="198">
        <v>2.7857593997281427</v>
      </c>
    </row>
    <row r="291" spans="42:54" ht="16.5">
      <c r="AP291" s="183">
        <v>1</v>
      </c>
      <c r="AQ291" s="196" t="s">
        <v>264</v>
      </c>
      <c r="AS291" s="184" t="s">
        <v>150</v>
      </c>
      <c r="AT291" s="185" t="s">
        <v>217</v>
      </c>
      <c r="AU291" s="184">
        <v>2</v>
      </c>
      <c r="AV291" s="197">
        <v>5.4624264581052774E-2</v>
      </c>
      <c r="AW291" s="197">
        <v>0.38840585058085431</v>
      </c>
      <c r="AX291" s="197">
        <v>0.17356541962947303</v>
      </c>
      <c r="AY291" s="198">
        <v>14.654428571428573</v>
      </c>
      <c r="AZ291" s="198">
        <v>5.352728079957596</v>
      </c>
      <c r="BA291" s="198">
        <v>31.059525847638749</v>
      </c>
      <c r="BB291" s="198">
        <v>1.885646570041138</v>
      </c>
    </row>
    <row r="292" spans="42:54" ht="16.5">
      <c r="AP292" s="183">
        <v>1</v>
      </c>
      <c r="AQ292" s="196" t="s">
        <v>264</v>
      </c>
      <c r="AS292" s="184" t="s">
        <v>150</v>
      </c>
      <c r="AT292" s="185" t="s">
        <v>218</v>
      </c>
      <c r="AU292" s="184">
        <v>2</v>
      </c>
      <c r="AV292" s="197">
        <v>0.10011537023588755</v>
      </c>
      <c r="AW292" s="197">
        <v>0.2972619582421217</v>
      </c>
      <c r="AX292" s="197">
        <v>0.12592459918076054</v>
      </c>
      <c r="AY292" s="198">
        <v>22.438000000000002</v>
      </c>
      <c r="AZ292" s="198">
        <v>2.9182989381404525E-2</v>
      </c>
      <c r="BA292" s="198">
        <v>6.332708695764782</v>
      </c>
      <c r="BB292" s="198">
        <v>2.5211374443847059</v>
      </c>
    </row>
    <row r="293" spans="42:54" ht="16.5">
      <c r="AP293" s="183">
        <v>1</v>
      </c>
      <c r="AQ293" s="196" t="s">
        <v>264</v>
      </c>
      <c r="AS293" s="184" t="s">
        <v>150</v>
      </c>
      <c r="AT293" s="185" t="s">
        <v>98</v>
      </c>
      <c r="AU293" s="184">
        <v>2</v>
      </c>
      <c r="AV293" s="197">
        <v>4.8109925798022903E-2</v>
      </c>
      <c r="AW293" s="197">
        <v>0.30410048793240035</v>
      </c>
      <c r="AX293" s="197">
        <v>0.14713124787259768</v>
      </c>
      <c r="AY293" s="198">
        <v>18.330399999999997</v>
      </c>
      <c r="AZ293" s="198">
        <v>0.21572695957563504</v>
      </c>
      <c r="BA293" s="198">
        <v>11.119495941670708</v>
      </c>
      <c r="BB293" s="198">
        <v>2.7903103438790824</v>
      </c>
    </row>
    <row r="294" spans="42:54" ht="16.5">
      <c r="AP294" s="183">
        <v>1</v>
      </c>
      <c r="AQ294" s="196" t="s">
        <v>264</v>
      </c>
      <c r="AS294" s="184" t="s">
        <v>150</v>
      </c>
      <c r="AT294" s="185" t="s">
        <v>99</v>
      </c>
      <c r="AU294" s="184">
        <v>2</v>
      </c>
      <c r="AV294" s="197">
        <v>0.19144535520719946</v>
      </c>
      <c r="AW294" s="197">
        <v>0.34943711067089106</v>
      </c>
      <c r="AX294" s="197">
        <v>0.1860912502345641</v>
      </c>
      <c r="AY294" s="198">
        <v>16.7715</v>
      </c>
      <c r="AZ294" s="198">
        <v>0.26743652728320588</v>
      </c>
      <c r="BA294" s="198">
        <v>13.059817082329888</v>
      </c>
      <c r="BB294" s="198">
        <v>2.4084603885595284</v>
      </c>
    </row>
    <row r="295" spans="42:54" ht="16.5">
      <c r="AP295" s="183">
        <v>1</v>
      </c>
      <c r="AQ295" s="196" t="s">
        <v>264</v>
      </c>
      <c r="AS295" s="184" t="s">
        <v>150</v>
      </c>
      <c r="AT295" s="185" t="s">
        <v>100</v>
      </c>
      <c r="AU295" s="184">
        <v>2</v>
      </c>
      <c r="AV295" s="197">
        <v>5.8998353581267204E-2</v>
      </c>
      <c r="AW295" s="197">
        <v>0.33160113592546453</v>
      </c>
      <c r="AX295" s="197">
        <v>0.14886934155368145</v>
      </c>
      <c r="AY295" s="198">
        <v>17.306348837209296</v>
      </c>
      <c r="AZ295" s="198">
        <v>1.253261917042285</v>
      </c>
      <c r="BA295" s="198">
        <v>17.829259943082825</v>
      </c>
      <c r="BB295" s="198">
        <v>2.5185112036712396</v>
      </c>
    </row>
    <row r="296" spans="42:54" ht="16.5">
      <c r="AP296" s="183">
        <v>1</v>
      </c>
      <c r="AQ296" s="196" t="s">
        <v>264</v>
      </c>
      <c r="AS296" s="184" t="s">
        <v>145</v>
      </c>
      <c r="AT296" s="185" t="s">
        <v>219</v>
      </c>
      <c r="AU296" s="184">
        <v>2</v>
      </c>
      <c r="AV296" s="197">
        <v>3.8056229966817567E-2</v>
      </c>
      <c r="AW296" s="197">
        <v>0.34953174531590775</v>
      </c>
      <c r="AX296" s="197">
        <v>0.15952026898654798</v>
      </c>
      <c r="AY296" s="198">
        <v>9.2325217391304335</v>
      </c>
      <c r="AZ296" s="198">
        <v>0.17812956994031237</v>
      </c>
      <c r="BA296" s="198">
        <v>15.500416047806123</v>
      </c>
      <c r="BB296" s="198">
        <v>2.0059591835567931</v>
      </c>
    </row>
    <row r="297" spans="42:54" ht="16.5">
      <c r="AP297" s="183">
        <v>1</v>
      </c>
      <c r="AQ297" s="196" t="s">
        <v>264</v>
      </c>
      <c r="AS297" s="184" t="s">
        <v>145</v>
      </c>
      <c r="AT297" s="185" t="s">
        <v>220</v>
      </c>
      <c r="AU297" s="184">
        <v>2</v>
      </c>
      <c r="AV297" s="197">
        <v>9.8294512956954294E-2</v>
      </c>
      <c r="AW297" s="197">
        <v>0.33368057574584709</v>
      </c>
      <c r="AX297" s="197">
        <v>0.2346252748894733</v>
      </c>
      <c r="AY297" s="198">
        <v>8.5888749999999998</v>
      </c>
      <c r="AZ297" s="198">
        <v>7.6124075282795509E-2</v>
      </c>
      <c r="BA297" s="198">
        <v>7.1257571898645367</v>
      </c>
      <c r="BB297" s="198">
        <v>2.5627380049942032</v>
      </c>
    </row>
    <row r="298" spans="42:54" ht="16.5">
      <c r="AP298" s="183">
        <v>1</v>
      </c>
      <c r="AQ298" s="196" t="s">
        <v>264</v>
      </c>
      <c r="AS298" s="184" t="s">
        <v>145</v>
      </c>
      <c r="AT298" s="185" t="s">
        <v>221</v>
      </c>
      <c r="AU298" s="184">
        <v>2</v>
      </c>
      <c r="AV298" s="197">
        <v>7.9837140409884405E-2</v>
      </c>
      <c r="AW298" s="197">
        <v>0.28029639502847409</v>
      </c>
      <c r="AX298" s="197">
        <v>0.2893465051436882</v>
      </c>
      <c r="AY298" s="198">
        <v>7.5019999999999998</v>
      </c>
      <c r="AZ298" s="198">
        <v>0.62426430451712667</v>
      </c>
      <c r="BA298" s="198">
        <v>7.3444695426439948</v>
      </c>
      <c r="BB298" s="198">
        <v>2.7923767551328185</v>
      </c>
    </row>
    <row r="299" spans="42:54" ht="16.5">
      <c r="AP299" s="183">
        <v>1</v>
      </c>
      <c r="AQ299" s="196" t="s">
        <v>264</v>
      </c>
      <c r="AS299" s="184" t="s">
        <v>145</v>
      </c>
      <c r="AT299" s="185" t="s">
        <v>222</v>
      </c>
      <c r="AU299" s="184">
        <v>2</v>
      </c>
      <c r="AV299" s="197">
        <v>6.4456265322870313E-2</v>
      </c>
      <c r="AW299" s="197">
        <v>0.30734900948396471</v>
      </c>
      <c r="AX299" s="197">
        <v>0.2111371482122</v>
      </c>
      <c r="AY299" s="198">
        <v>6.6630000000000003</v>
      </c>
      <c r="AZ299" s="198">
        <v>0.9323552101041811</v>
      </c>
      <c r="BA299" s="198">
        <v>3.959559151771554</v>
      </c>
      <c r="BB299" s="198">
        <v>2.3335956155808879</v>
      </c>
    </row>
    <row r="300" spans="42:54" ht="16.5">
      <c r="AP300" s="183">
        <v>1</v>
      </c>
      <c r="AQ300" s="196" t="s">
        <v>264</v>
      </c>
      <c r="AS300" s="184" t="s">
        <v>145</v>
      </c>
      <c r="AT300" s="185" t="s">
        <v>100</v>
      </c>
      <c r="AU300" s="184">
        <v>2</v>
      </c>
      <c r="AV300" s="197">
        <v>5.9919703433752712E-2</v>
      </c>
      <c r="AW300" s="197">
        <v>0.33030318549837862</v>
      </c>
      <c r="AX300" s="197">
        <v>0.20254715715528634</v>
      </c>
      <c r="AY300" s="198">
        <v>8.55179069767442</v>
      </c>
      <c r="AZ300" s="198">
        <v>0.30683946209563295</v>
      </c>
      <c r="BA300" s="198">
        <v>11.279109579695227</v>
      </c>
      <c r="BB300" s="198">
        <v>2.2848007983033374</v>
      </c>
    </row>
    <row r="301" spans="42:54" ht="16.5">
      <c r="AP301" s="183">
        <v>1</v>
      </c>
      <c r="AQ301" s="196" t="s">
        <v>264</v>
      </c>
      <c r="AS301" s="184" t="s">
        <v>137</v>
      </c>
      <c r="AT301" s="185" t="s">
        <v>223</v>
      </c>
      <c r="AU301" s="184">
        <v>2</v>
      </c>
      <c r="AV301" s="197">
        <v>5.9884174704471785E-2</v>
      </c>
      <c r="AW301" s="197">
        <v>0.36297272711015599</v>
      </c>
      <c r="AX301" s="197">
        <v>0.18964791494465918</v>
      </c>
      <c r="AY301" s="198">
        <v>13.50311764705882</v>
      </c>
      <c r="AZ301" s="198">
        <v>0.18473475652640378</v>
      </c>
      <c r="BA301" s="198">
        <v>8.3772626470200411</v>
      </c>
      <c r="BB301" s="198">
        <v>1.8240313740769931</v>
      </c>
    </row>
    <row r="302" spans="42:54" ht="16.5">
      <c r="AP302" s="183">
        <v>1</v>
      </c>
      <c r="AQ302" s="196" t="s">
        <v>264</v>
      </c>
      <c r="AS302" s="184" t="s">
        <v>137</v>
      </c>
      <c r="AT302" s="185" t="s">
        <v>224</v>
      </c>
      <c r="AU302" s="184">
        <v>2</v>
      </c>
      <c r="AV302" s="197">
        <v>5.5857798654191555E-2</v>
      </c>
      <c r="AW302" s="197">
        <v>0.36725496298422677</v>
      </c>
      <c r="AX302" s="197">
        <v>0.18725475495163699</v>
      </c>
      <c r="AY302" s="198">
        <v>13.269827586206898</v>
      </c>
      <c r="AZ302" s="198">
        <v>0.30903902100820285</v>
      </c>
      <c r="BA302" s="198">
        <v>12.356655459042269</v>
      </c>
      <c r="BB302" s="198">
        <v>1.8316460248563078</v>
      </c>
    </row>
    <row r="303" spans="42:54" ht="16.5">
      <c r="AP303" s="183">
        <v>1</v>
      </c>
      <c r="AQ303" s="196" t="s">
        <v>264</v>
      </c>
      <c r="AS303" s="184" t="s">
        <v>137</v>
      </c>
      <c r="AT303" s="185" t="s">
        <v>225</v>
      </c>
      <c r="AU303" s="184">
        <v>2</v>
      </c>
      <c r="AV303" s="197">
        <v>5.4841592350318914E-2</v>
      </c>
      <c r="AW303" s="197">
        <v>0.26227029699980975</v>
      </c>
      <c r="AX303" s="197">
        <v>0.2227808719972327</v>
      </c>
      <c r="AY303" s="198">
        <v>9.2143333333333342</v>
      </c>
      <c r="AZ303" s="198">
        <v>6.8337690796697145E-2</v>
      </c>
      <c r="BA303" s="198">
        <v>6.8020408660855338</v>
      </c>
      <c r="BB303" s="198">
        <v>2.1830830102283567</v>
      </c>
    </row>
    <row r="304" spans="42:54" ht="16.5">
      <c r="AP304" s="183">
        <v>1</v>
      </c>
      <c r="AQ304" s="196" t="s">
        <v>264</v>
      </c>
      <c r="AS304" s="184" t="s">
        <v>137</v>
      </c>
      <c r="AT304" s="185" t="s">
        <v>99</v>
      </c>
      <c r="AU304" s="184">
        <v>2</v>
      </c>
      <c r="AV304" s="197">
        <v>0.10931405477328207</v>
      </c>
      <c r="AW304" s="197">
        <v>0.3747289986884228</v>
      </c>
      <c r="AX304" s="197">
        <v>0.18804428899729872</v>
      </c>
      <c r="AY304" s="198">
        <v>13.442</v>
      </c>
      <c r="AZ304" s="198">
        <v>0.47247308793291132</v>
      </c>
      <c r="BA304" s="198">
        <v>13.134751844534934</v>
      </c>
      <c r="BB304" s="198">
        <v>1.7992337859587877</v>
      </c>
    </row>
    <row r="305" spans="42:54" ht="16.5">
      <c r="AP305" s="183">
        <v>1</v>
      </c>
      <c r="AQ305" s="196" t="s">
        <v>264</v>
      </c>
      <c r="AS305" s="184" t="s">
        <v>137</v>
      </c>
      <c r="AT305" s="185" t="s">
        <v>100</v>
      </c>
      <c r="AU305" s="184">
        <v>2</v>
      </c>
      <c r="AV305" s="197">
        <v>5.7925636431370907E-2</v>
      </c>
      <c r="AW305" s="197">
        <v>0.35531658792639387</v>
      </c>
      <c r="AX305" s="197">
        <v>0.19401281973974993</v>
      </c>
      <c r="AY305" s="198">
        <v>12.89903703703704</v>
      </c>
      <c r="AZ305" s="198">
        <v>0.23147759148636943</v>
      </c>
      <c r="BA305" s="198">
        <v>10.178423916034095</v>
      </c>
      <c r="BB305" s="198">
        <v>1.9817002367384087</v>
      </c>
    </row>
    <row r="306" spans="42:54" ht="16.5">
      <c r="AP306" s="183">
        <v>1</v>
      </c>
      <c r="AQ306" s="196" t="s">
        <v>264</v>
      </c>
      <c r="AS306" s="184" t="s">
        <v>155</v>
      </c>
      <c r="AT306" s="185" t="s">
        <v>226</v>
      </c>
      <c r="AU306" s="184">
        <v>2</v>
      </c>
      <c r="AV306" s="197">
        <v>3.2553294296128139E-2</v>
      </c>
      <c r="AW306" s="197">
        <v>0.33904040869385915</v>
      </c>
      <c r="AX306" s="197">
        <v>0.16660796772768635</v>
      </c>
      <c r="AY306" s="198">
        <v>9.5194210526315803</v>
      </c>
      <c r="AZ306" s="198">
        <v>0.58137638314419515</v>
      </c>
      <c r="BA306" s="198">
        <v>11.024027019916039</v>
      </c>
      <c r="BB306" s="198">
        <v>1.9055097005421819</v>
      </c>
    </row>
    <row r="307" spans="42:54" ht="16.5">
      <c r="AP307" s="183">
        <v>1</v>
      </c>
      <c r="AQ307" s="196" t="s">
        <v>264</v>
      </c>
      <c r="AS307" s="184" t="s">
        <v>155</v>
      </c>
      <c r="AT307" s="185" t="s">
        <v>227</v>
      </c>
      <c r="AU307" s="184">
        <v>2</v>
      </c>
      <c r="AV307" s="197">
        <v>3.3042808608129193E-2</v>
      </c>
      <c r="AW307" s="197">
        <v>0.36811611885317985</v>
      </c>
      <c r="AX307" s="197">
        <v>0.19107931669429748</v>
      </c>
      <c r="AY307" s="198">
        <v>11.133904761904763</v>
      </c>
      <c r="AZ307" s="198">
        <v>0.32671708561758378</v>
      </c>
      <c r="BA307" s="198">
        <v>10.922163322949602</v>
      </c>
      <c r="BB307" s="198">
        <v>1.7639413167958262</v>
      </c>
    </row>
    <row r="308" spans="42:54" ht="16.5">
      <c r="AP308" s="183">
        <v>1</v>
      </c>
      <c r="AQ308" s="196" t="s">
        <v>264</v>
      </c>
      <c r="AS308" s="184" t="s">
        <v>155</v>
      </c>
      <c r="AT308" s="185" t="s">
        <v>228</v>
      </c>
      <c r="AU308" s="184">
        <v>2</v>
      </c>
      <c r="AV308" s="197">
        <v>4.4200964084490729E-2</v>
      </c>
      <c r="AW308" s="197">
        <v>0.30892740240981137</v>
      </c>
      <c r="AX308" s="197">
        <v>0.214451590929021</v>
      </c>
      <c r="AY308" s="198">
        <v>8.3656956521739119</v>
      </c>
      <c r="AZ308" s="198">
        <v>0.28026345605659686</v>
      </c>
      <c r="BA308" s="198">
        <v>10.156547459308173</v>
      </c>
      <c r="BB308" s="198">
        <v>2.7064353788485458</v>
      </c>
    </row>
    <row r="309" spans="42:54" ht="16.5">
      <c r="AP309" s="183">
        <v>1</v>
      </c>
      <c r="AQ309" s="196" t="s">
        <v>264</v>
      </c>
      <c r="AS309" s="184" t="s">
        <v>155</v>
      </c>
      <c r="AT309" s="185" t="s">
        <v>229</v>
      </c>
      <c r="AU309" s="184">
        <v>2</v>
      </c>
      <c r="AV309" s="197">
        <v>4.0578812092038362E-2</v>
      </c>
      <c r="AW309" s="197">
        <v>0.35915599887327254</v>
      </c>
      <c r="AX309" s="197">
        <v>0.22543387731913814</v>
      </c>
      <c r="AY309" s="198">
        <v>9.6395833333333343</v>
      </c>
      <c r="AZ309" s="198">
        <v>4.9637545648920672E-2</v>
      </c>
      <c r="BA309" s="198">
        <v>9.58600281571956</v>
      </c>
      <c r="BB309" s="198">
        <v>2.6389290533219261</v>
      </c>
    </row>
    <row r="310" spans="42:54" ht="16.5">
      <c r="AP310" s="183">
        <v>1</v>
      </c>
      <c r="AQ310" s="196" t="s">
        <v>264</v>
      </c>
      <c r="AS310" s="184" t="s">
        <v>155</v>
      </c>
      <c r="AT310" s="185" t="s">
        <v>230</v>
      </c>
      <c r="AU310" s="184">
        <v>2</v>
      </c>
      <c r="AV310" s="197">
        <v>2.667163260194904E-2</v>
      </c>
      <c r="AW310" s="197">
        <v>0.35093131636657721</v>
      </c>
      <c r="AX310" s="197">
        <v>0.1752365767456151</v>
      </c>
      <c r="AY310" s="198">
        <v>9.2013809523809513</v>
      </c>
      <c r="AZ310" s="198">
        <v>8.3492763583953383E-2</v>
      </c>
      <c r="BA310" s="198">
        <v>5.7511780092240832</v>
      </c>
      <c r="BB310" s="198">
        <v>2.1392275059005006</v>
      </c>
    </row>
    <row r="311" spans="42:54" ht="16.5">
      <c r="AP311" s="183">
        <v>1</v>
      </c>
      <c r="AQ311" s="196" t="s">
        <v>264</v>
      </c>
      <c r="AS311" s="184" t="s">
        <v>155</v>
      </c>
      <c r="AT311" s="185" t="s">
        <v>231</v>
      </c>
      <c r="AU311" s="184">
        <v>2</v>
      </c>
      <c r="AV311" s="197">
        <v>3.1919646797192301E-2</v>
      </c>
      <c r="AW311" s="197">
        <v>0.34452662900397663</v>
      </c>
      <c r="AX311" s="197">
        <v>0.1989650455468237</v>
      </c>
      <c r="AY311" s="198">
        <v>9.8865333333333307</v>
      </c>
      <c r="AZ311" s="198">
        <v>0.15560425320329763</v>
      </c>
      <c r="BA311" s="198">
        <v>14.294751439363655</v>
      </c>
      <c r="BB311" s="198">
        <v>2.1713847276172298</v>
      </c>
    </row>
    <row r="312" spans="42:54" ht="16.5">
      <c r="AP312" s="183">
        <v>1</v>
      </c>
      <c r="AQ312" s="196" t="s">
        <v>264</v>
      </c>
      <c r="AS312" s="184" t="s">
        <v>155</v>
      </c>
      <c r="AT312" s="185" t="s">
        <v>232</v>
      </c>
      <c r="AU312" s="184">
        <v>2</v>
      </c>
      <c r="AV312" s="197">
        <v>2.8879531515971626E-2</v>
      </c>
      <c r="AW312" s="197">
        <v>0.3266570723775683</v>
      </c>
      <c r="AX312" s="197">
        <v>0.20627632433989873</v>
      </c>
      <c r="AY312" s="198">
        <v>9.5093333333333341</v>
      </c>
      <c r="AZ312" s="198">
        <v>0.22071566704369167</v>
      </c>
      <c r="BA312" s="198">
        <v>5.5880256263678572</v>
      </c>
      <c r="BB312" s="198">
        <v>2.882607330884595</v>
      </c>
    </row>
    <row r="313" spans="42:54" ht="16.5">
      <c r="AP313" s="183">
        <v>1</v>
      </c>
      <c r="AQ313" s="196" t="s">
        <v>264</v>
      </c>
      <c r="AS313" s="184" t="s">
        <v>155</v>
      </c>
      <c r="AT313" s="185" t="s">
        <v>99</v>
      </c>
      <c r="AU313" s="184">
        <v>2</v>
      </c>
      <c r="AV313" s="197">
        <v>5.4032802329195467E-2</v>
      </c>
      <c r="AW313" s="197">
        <v>0.33744429152726202</v>
      </c>
      <c r="AX313" s="197">
        <v>0.19619686493067628</v>
      </c>
      <c r="AY313" s="198">
        <v>8.7622500000000016</v>
      </c>
      <c r="AZ313" s="198">
        <v>0.27282514470408431</v>
      </c>
      <c r="BA313" s="198">
        <v>16.927020934466448</v>
      </c>
      <c r="BB313" s="198">
        <v>2.4739824614844648</v>
      </c>
    </row>
    <row r="314" spans="42:54" ht="16.5">
      <c r="AP314" s="183">
        <v>1</v>
      </c>
      <c r="AQ314" s="196" t="s">
        <v>264</v>
      </c>
      <c r="AS314" s="184" t="s">
        <v>155</v>
      </c>
      <c r="AT314" s="185" t="s">
        <v>100</v>
      </c>
      <c r="AU314" s="184">
        <v>2</v>
      </c>
      <c r="AV314" s="197">
        <v>3.4563253297744984E-2</v>
      </c>
      <c r="AW314" s="197">
        <v>0.34231514926818896</v>
      </c>
      <c r="AX314" s="197">
        <v>0.19508863216431813</v>
      </c>
      <c r="AY314" s="198">
        <v>9.55586290322581</v>
      </c>
      <c r="AZ314" s="198">
        <v>0.25976204577737816</v>
      </c>
      <c r="BA314" s="198">
        <v>9.9405536533257663</v>
      </c>
      <c r="BB314" s="198">
        <v>2.2505727469541315</v>
      </c>
    </row>
    <row r="315" spans="42:54" ht="16.5">
      <c r="AP315" s="183">
        <v>1</v>
      </c>
      <c r="AQ315" s="196" t="s">
        <v>264</v>
      </c>
      <c r="AS315" s="184" t="s">
        <v>141</v>
      </c>
      <c r="AT315" s="185" t="s">
        <v>233</v>
      </c>
      <c r="AU315" s="184">
        <v>2</v>
      </c>
      <c r="AV315" s="197">
        <v>5.5331940466902346E-2</v>
      </c>
      <c r="AW315" s="197">
        <v>0.35221626435422654</v>
      </c>
      <c r="AX315" s="197">
        <v>0.23592344461225537</v>
      </c>
      <c r="AY315" s="198">
        <v>11.031857142857143</v>
      </c>
      <c r="AZ315" s="198">
        <v>4.8494027669528338E-2</v>
      </c>
      <c r="BA315" s="198">
        <v>6.8425073041704483</v>
      </c>
      <c r="BB315" s="198">
        <v>3.0914526626606849</v>
      </c>
    </row>
    <row r="316" spans="42:54" ht="16.5">
      <c r="AP316" s="183">
        <v>1</v>
      </c>
      <c r="AQ316" s="196" t="s">
        <v>264</v>
      </c>
      <c r="AS316" s="184" t="s">
        <v>141</v>
      </c>
      <c r="AT316" s="185" t="s">
        <v>234</v>
      </c>
      <c r="AU316" s="184">
        <v>2</v>
      </c>
      <c r="AV316" s="197">
        <v>4.9410459253645088E-2</v>
      </c>
      <c r="AW316" s="197">
        <v>0.33873682336338778</v>
      </c>
      <c r="AX316" s="197">
        <v>0.19850894799842991</v>
      </c>
      <c r="AY316" s="198">
        <v>8.5033750000000001</v>
      </c>
      <c r="AZ316" s="198">
        <v>5.6384879359168423E-2</v>
      </c>
      <c r="BA316" s="198">
        <v>2.4348016086913638</v>
      </c>
      <c r="BB316" s="198">
        <v>2.7146954853401191</v>
      </c>
    </row>
    <row r="317" spans="42:54" ht="16.5">
      <c r="AP317" s="183">
        <v>1</v>
      </c>
      <c r="AQ317" s="196" t="s">
        <v>264</v>
      </c>
      <c r="AS317" s="184" t="s">
        <v>141</v>
      </c>
      <c r="AT317" s="185" t="s">
        <v>235</v>
      </c>
      <c r="AU317" s="184">
        <v>2</v>
      </c>
      <c r="AV317" s="197">
        <v>3.0197313016665665E-2</v>
      </c>
      <c r="AW317" s="197">
        <v>0.38087994578296908</v>
      </c>
      <c r="AX317" s="197">
        <v>0.15411305892021021</v>
      </c>
      <c r="AY317" s="198">
        <v>7.2772499999999996</v>
      </c>
      <c r="AZ317" s="198">
        <v>1.795666285117509E-2</v>
      </c>
      <c r="BA317" s="198">
        <v>2.6934994276762634</v>
      </c>
      <c r="BB317" s="198">
        <v>1.6731463582276698</v>
      </c>
    </row>
    <row r="318" spans="42:54" ht="16.5">
      <c r="AP318" s="183">
        <v>1</v>
      </c>
      <c r="AQ318" s="196" t="s">
        <v>264</v>
      </c>
      <c r="AS318" s="184" t="s">
        <v>141</v>
      </c>
      <c r="AT318" s="185" t="s">
        <v>236</v>
      </c>
      <c r="AU318" s="184">
        <v>2</v>
      </c>
      <c r="AV318" s="197">
        <v>3.2163508195480549E-2</v>
      </c>
      <c r="AW318" s="197">
        <v>0.37673253434316273</v>
      </c>
      <c r="AX318" s="197">
        <v>0.18099030273009581</v>
      </c>
      <c r="AY318" s="198">
        <v>7.9959999999999996</v>
      </c>
      <c r="AZ318" s="198">
        <v>7.9381711723726239E-2</v>
      </c>
      <c r="BA318" s="198">
        <v>2.2861932976433157</v>
      </c>
      <c r="BB318" s="198">
        <v>2.5742242042907413</v>
      </c>
    </row>
    <row r="319" spans="42:54" ht="16.5">
      <c r="AP319" s="183">
        <v>1</v>
      </c>
      <c r="AQ319" s="196" t="s">
        <v>264</v>
      </c>
      <c r="AS319" s="184" t="s">
        <v>141</v>
      </c>
      <c r="AT319" s="185" t="s">
        <v>237</v>
      </c>
      <c r="AU319" s="184">
        <v>2</v>
      </c>
      <c r="AV319" s="197">
        <v>4.9400926036987244E-2</v>
      </c>
      <c r="AW319" s="197">
        <v>0.37079114086245141</v>
      </c>
      <c r="AX319" s="197">
        <v>0.13235559808741609</v>
      </c>
      <c r="AY319" s="198">
        <v>5.8185714285714285</v>
      </c>
      <c r="AZ319" s="198">
        <v>0.11248351112244993</v>
      </c>
      <c r="BA319" s="198">
        <v>2.7103169822837936</v>
      </c>
      <c r="BB319" s="198">
        <v>2.4001662814321589</v>
      </c>
    </row>
    <row r="320" spans="42:54" ht="16.5">
      <c r="AP320" s="183">
        <v>1</v>
      </c>
      <c r="AQ320" s="196" t="s">
        <v>264</v>
      </c>
      <c r="AS320" s="184" t="s">
        <v>141</v>
      </c>
      <c r="AT320" s="185" t="s">
        <v>238</v>
      </c>
      <c r="AU320" s="184">
        <v>2</v>
      </c>
      <c r="AV320" s="197">
        <v>5.5142272637878798E-2</v>
      </c>
      <c r="AW320" s="197">
        <v>0.36680862865692382</v>
      </c>
      <c r="AX320" s="197">
        <v>0.14542764481419815</v>
      </c>
      <c r="AY320" s="198">
        <v>10.978399999999999</v>
      </c>
      <c r="AZ320" s="198">
        <v>9.2145730966879197E-2</v>
      </c>
      <c r="BA320" s="198">
        <v>4.3742120523689119</v>
      </c>
      <c r="BB320" s="198">
        <v>2.926949985888033</v>
      </c>
    </row>
    <row r="321" spans="42:54" ht="16.5">
      <c r="AP321" s="183">
        <v>1</v>
      </c>
      <c r="AQ321" s="196" t="s">
        <v>264</v>
      </c>
      <c r="AS321" s="184" t="s">
        <v>141</v>
      </c>
      <c r="AT321" s="185" t="s">
        <v>100</v>
      </c>
      <c r="AU321" s="184">
        <v>2</v>
      </c>
      <c r="AV321" s="197">
        <v>4.5877835843337322E-2</v>
      </c>
      <c r="AW321" s="197">
        <v>0.35805976775791931</v>
      </c>
      <c r="AX321" s="197">
        <v>0.18095915484571667</v>
      </c>
      <c r="AY321" s="198">
        <v>8.4915106382978696</v>
      </c>
      <c r="AZ321" s="198">
        <v>6.2856013566153876E-2</v>
      </c>
      <c r="BA321" s="198">
        <v>3.3326920035022849</v>
      </c>
      <c r="BB321" s="198">
        <v>2.558475990121877</v>
      </c>
    </row>
    <row r="322" spans="42:54" ht="16.5">
      <c r="AP322" s="183">
        <v>1</v>
      </c>
      <c r="AQ322" s="196" t="s">
        <v>264</v>
      </c>
      <c r="AS322" s="184" t="s">
        <v>160</v>
      </c>
      <c r="AT322" s="185" t="s">
        <v>239</v>
      </c>
      <c r="AU322" s="184">
        <v>2</v>
      </c>
      <c r="AV322" s="197">
        <v>2.248448452233542E-2</v>
      </c>
      <c r="AW322" s="197">
        <v>0.30786230624818606</v>
      </c>
      <c r="AX322" s="197">
        <v>0.17274738668989703</v>
      </c>
      <c r="AY322" s="198">
        <v>9.5589999999999993</v>
      </c>
      <c r="AZ322" s="198">
        <v>5.8210768942359395E-2</v>
      </c>
      <c r="BA322" s="198">
        <v>8.6207376862256062</v>
      </c>
      <c r="BB322" s="198">
        <v>3.0139433670235865</v>
      </c>
    </row>
    <row r="323" spans="42:54" ht="16.5">
      <c r="AP323" s="183">
        <v>1</v>
      </c>
      <c r="AQ323" s="196" t="s">
        <v>264</v>
      </c>
      <c r="AS323" s="184" t="s">
        <v>160</v>
      </c>
      <c r="AT323" s="185" t="s">
        <v>240</v>
      </c>
      <c r="AU323" s="184">
        <v>2</v>
      </c>
      <c r="AV323" s="197">
        <v>2.4912102187369493E-2</v>
      </c>
      <c r="AW323" s="197">
        <v>0.28871012680642588</v>
      </c>
      <c r="AX323" s="197">
        <v>0.11379216106734823</v>
      </c>
      <c r="AY323" s="198">
        <v>6.2315000000000005</v>
      </c>
      <c r="AZ323" s="198">
        <v>1.6701393503035452E-2</v>
      </c>
      <c r="BA323" s="198">
        <v>2.1878825488976443</v>
      </c>
      <c r="BB323" s="198">
        <v>2.6435083278452089</v>
      </c>
    </row>
    <row r="324" spans="42:54" ht="16.5">
      <c r="AP324" s="183">
        <v>1</v>
      </c>
      <c r="AQ324" s="196" t="s">
        <v>264</v>
      </c>
      <c r="AS324" s="184" t="s">
        <v>160</v>
      </c>
      <c r="AT324" s="185" t="s">
        <v>241</v>
      </c>
      <c r="AU324" s="184">
        <v>2</v>
      </c>
      <c r="AV324" s="197">
        <v>2.8349004542304931E-2</v>
      </c>
      <c r="AW324" s="197">
        <v>0.32096285649216771</v>
      </c>
      <c r="AX324" s="197">
        <v>0.17569778914946968</v>
      </c>
      <c r="AY324" s="198">
        <v>12.203866666666668</v>
      </c>
      <c r="AZ324" s="198">
        <v>4.6607720329175671E-2</v>
      </c>
      <c r="BA324" s="198">
        <v>12.598732629552316</v>
      </c>
      <c r="BB324" s="198">
        <v>1.9837224553087038</v>
      </c>
    </row>
    <row r="325" spans="42:54" ht="16.5">
      <c r="AP325" s="183">
        <v>1</v>
      </c>
      <c r="AQ325" s="196" t="s">
        <v>264</v>
      </c>
      <c r="AS325" s="184" t="s">
        <v>160</v>
      </c>
      <c r="AT325" s="185" t="s">
        <v>242</v>
      </c>
      <c r="AU325" s="184">
        <v>2</v>
      </c>
      <c r="AV325" s="197">
        <v>2.1824347238899203E-2</v>
      </c>
      <c r="AW325" s="197">
        <v>0.35732213836339555</v>
      </c>
      <c r="AX325" s="197">
        <v>0.19033071877004457</v>
      </c>
      <c r="AY325" s="198">
        <v>9.4330500000000015</v>
      </c>
      <c r="AZ325" s="198">
        <v>0.33579457007219699</v>
      </c>
      <c r="BA325" s="198">
        <v>8.870867782714285</v>
      </c>
      <c r="BB325" s="198">
        <v>2.5034365970120871</v>
      </c>
    </row>
    <row r="326" spans="42:54" ht="16.5">
      <c r="AP326" s="183">
        <v>1</v>
      </c>
      <c r="AQ326" s="196" t="s">
        <v>264</v>
      </c>
      <c r="AS326" s="184" t="s">
        <v>160</v>
      </c>
      <c r="AT326" s="185" t="s">
        <v>243</v>
      </c>
      <c r="AU326" s="184">
        <v>2</v>
      </c>
      <c r="AV326" s="197">
        <v>1.9799147345131489E-2</v>
      </c>
      <c r="AW326" s="197">
        <v>0.36616637019926301</v>
      </c>
      <c r="AX326" s="197">
        <v>0.20683007211594051</v>
      </c>
      <c r="AY326" s="198">
        <v>13.22725</v>
      </c>
      <c r="AZ326" s="198">
        <v>0.36757599023257331</v>
      </c>
      <c r="BA326" s="198">
        <v>17.39585376660375</v>
      </c>
      <c r="BB326" s="198">
        <v>1.9642241542810461</v>
      </c>
    </row>
    <row r="327" spans="42:54" ht="16.5">
      <c r="AP327" s="183">
        <v>1</v>
      </c>
      <c r="AQ327" s="196" t="s">
        <v>264</v>
      </c>
      <c r="AS327" s="184" t="s">
        <v>160</v>
      </c>
      <c r="AT327" s="185" t="s">
        <v>99</v>
      </c>
      <c r="AU327" s="184">
        <v>2</v>
      </c>
      <c r="AV327" s="197">
        <v>3.4627963717843144E-2</v>
      </c>
      <c r="AW327" s="197">
        <v>0.34671635666281458</v>
      </c>
      <c r="AX327" s="197">
        <v>0.22077440003078613</v>
      </c>
      <c r="AY327" s="198">
        <v>11.22775</v>
      </c>
      <c r="AZ327" s="198">
        <v>0.12025841127414588</v>
      </c>
      <c r="BA327" s="198">
        <v>13.027994554699136</v>
      </c>
      <c r="BB327" s="198">
        <v>2.4685618384077928</v>
      </c>
    </row>
    <row r="328" spans="42:54" ht="16.5">
      <c r="AP328" s="183">
        <v>1</v>
      </c>
      <c r="AQ328" s="196" t="s">
        <v>264</v>
      </c>
      <c r="AS328" s="184" t="s">
        <v>160</v>
      </c>
      <c r="AT328" s="185" t="s">
        <v>100</v>
      </c>
      <c r="AU328" s="184">
        <v>2</v>
      </c>
      <c r="AV328" s="197">
        <v>2.3078055615501431E-2</v>
      </c>
      <c r="AW328" s="197">
        <v>0.34400170545006248</v>
      </c>
      <c r="AX328" s="197">
        <v>0.18733152102503606</v>
      </c>
      <c r="AY328" s="198">
        <v>11.16112162162162</v>
      </c>
      <c r="AZ328" s="198">
        <v>0.22738849414219631</v>
      </c>
      <c r="BA328" s="198">
        <v>12.244780414111041</v>
      </c>
      <c r="BB328" s="198">
        <v>2.2730361229891916</v>
      </c>
    </row>
    <row r="329" spans="42:54" ht="16.5">
      <c r="AP329" s="183">
        <v>1</v>
      </c>
      <c r="AQ329" s="196" t="s">
        <v>264</v>
      </c>
      <c r="AS329" s="184" t="s">
        <v>161</v>
      </c>
      <c r="AT329" s="185" t="s">
        <v>244</v>
      </c>
      <c r="AU329" s="184">
        <v>2</v>
      </c>
      <c r="AV329" s="197">
        <v>2.7278708319110966E-2</v>
      </c>
      <c r="AW329" s="197">
        <v>0.41835732804374337</v>
      </c>
      <c r="AX329" s="197">
        <v>0.14161632482264766</v>
      </c>
      <c r="AY329" s="198">
        <v>7.561272727272728</v>
      </c>
      <c r="AZ329" s="198">
        <v>0.18324927389082671</v>
      </c>
      <c r="BA329" s="198">
        <v>4.8416387101681586</v>
      </c>
      <c r="BB329" s="198">
        <v>2.4022950538094143</v>
      </c>
    </row>
    <row r="330" spans="42:54" ht="16.5">
      <c r="AP330" s="183">
        <v>1</v>
      </c>
      <c r="AQ330" s="196" t="s">
        <v>264</v>
      </c>
      <c r="AS330" s="184" t="s">
        <v>161</v>
      </c>
      <c r="AT330" s="185" t="s">
        <v>245</v>
      </c>
      <c r="AU330" s="184">
        <v>2</v>
      </c>
      <c r="AV330" s="197">
        <v>4.8602193165410666E-2</v>
      </c>
      <c r="AW330" s="197">
        <v>0.41202451571505178</v>
      </c>
      <c r="AX330" s="197">
        <v>0.17444102602613171</v>
      </c>
      <c r="AY330" s="198">
        <v>13.275500000000001</v>
      </c>
      <c r="AZ330" s="198">
        <v>3.9112337674020566E-2</v>
      </c>
      <c r="BA330" s="198">
        <v>14.940912991475855</v>
      </c>
      <c r="BB330" s="198">
        <v>2.1982704364663119</v>
      </c>
    </row>
    <row r="331" spans="42:54" ht="16.5">
      <c r="AP331" s="183">
        <v>1</v>
      </c>
      <c r="AQ331" s="196" t="s">
        <v>264</v>
      </c>
      <c r="AS331" s="184" t="s">
        <v>161</v>
      </c>
      <c r="AT331" s="185" t="s">
        <v>246</v>
      </c>
      <c r="AU331" s="184">
        <v>2</v>
      </c>
      <c r="AV331" s="197">
        <v>2.8495608890419598E-2</v>
      </c>
      <c r="AW331" s="197">
        <v>0.42750508778162355</v>
      </c>
      <c r="AX331" s="197">
        <v>0.18393682634243311</v>
      </c>
      <c r="AY331" s="198">
        <v>7.8317500000000004</v>
      </c>
      <c r="AZ331" s="198">
        <v>9.2458195134505967</v>
      </c>
      <c r="BA331" s="198">
        <v>24.10991212837596</v>
      </c>
      <c r="BB331" s="198">
        <v>2.1845635858150936</v>
      </c>
    </row>
    <row r="332" spans="42:54" ht="16.5">
      <c r="AP332" s="183">
        <v>1</v>
      </c>
      <c r="AQ332" s="196" t="s">
        <v>264</v>
      </c>
      <c r="AS332" s="184" t="s">
        <v>161</v>
      </c>
      <c r="AT332" s="185" t="s">
        <v>247</v>
      </c>
      <c r="AU332" s="184">
        <v>2</v>
      </c>
      <c r="AV332" s="197">
        <v>3.6538823742993734E-2</v>
      </c>
      <c r="AW332" s="197">
        <v>0.40768934590171052</v>
      </c>
      <c r="AX332" s="197">
        <v>0.19070095812667212</v>
      </c>
      <c r="AY332" s="198">
        <v>9.0553076923076929</v>
      </c>
      <c r="AZ332" s="198">
        <v>0.35776070227845702</v>
      </c>
      <c r="BA332" s="198">
        <v>6.8409647800542794</v>
      </c>
      <c r="BB332" s="198">
        <v>2.2928770521874022</v>
      </c>
    </row>
    <row r="333" spans="42:54" ht="16.5">
      <c r="AP333" s="183">
        <v>1</v>
      </c>
      <c r="AQ333" s="196" t="s">
        <v>264</v>
      </c>
      <c r="AS333" s="184" t="s">
        <v>161</v>
      </c>
      <c r="AT333" s="185" t="s">
        <v>100</v>
      </c>
      <c r="AU333" s="184">
        <v>2</v>
      </c>
      <c r="AV333" s="197">
        <v>3.2006622333667967E-2</v>
      </c>
      <c r="AW333" s="197">
        <v>0.41639937323627335</v>
      </c>
      <c r="AX333" s="197">
        <v>0.17399239225506344</v>
      </c>
      <c r="AY333" s="198">
        <v>8.5322941176470586</v>
      </c>
      <c r="AZ333" s="198">
        <v>2.9359634316193022</v>
      </c>
      <c r="BA333" s="198">
        <v>11.575120195924375</v>
      </c>
      <c r="BB333" s="198">
        <v>2.3081828946065683</v>
      </c>
    </row>
    <row r="334" spans="42:54" ht="16.5">
      <c r="AP334" s="183">
        <v>1</v>
      </c>
      <c r="AQ334" s="196" t="s">
        <v>264</v>
      </c>
      <c r="AS334" s="184" t="s">
        <v>159</v>
      </c>
      <c r="AT334" s="185" t="s">
        <v>248</v>
      </c>
      <c r="AU334" s="184">
        <v>2</v>
      </c>
      <c r="AV334" s="197">
        <v>3.6108062175586798E-2</v>
      </c>
      <c r="AW334" s="197">
        <v>0.33007501702528508</v>
      </c>
      <c r="AX334" s="197">
        <v>0.16591345117328549</v>
      </c>
      <c r="AY334" s="198">
        <v>7.807846153846155</v>
      </c>
      <c r="AZ334" s="198">
        <v>3.1413848896777036E-2</v>
      </c>
      <c r="BA334" s="198">
        <v>1.7567590883043773</v>
      </c>
      <c r="BB334" s="198">
        <v>2.9194674540892951</v>
      </c>
    </row>
    <row r="335" spans="42:54" ht="16.5">
      <c r="AP335" s="183">
        <v>1</v>
      </c>
      <c r="AQ335" s="196" t="s">
        <v>264</v>
      </c>
      <c r="AS335" s="184" t="s">
        <v>159</v>
      </c>
      <c r="AT335" s="185" t="s">
        <v>249</v>
      </c>
      <c r="AU335" s="184">
        <v>2</v>
      </c>
      <c r="AV335" s="197">
        <v>3.1902644438012842E-2</v>
      </c>
      <c r="AW335" s="197">
        <v>0.36982957169275488</v>
      </c>
      <c r="AX335" s="197">
        <v>0.11448999803636851</v>
      </c>
      <c r="AY335" s="198">
        <v>6.0798571428571426</v>
      </c>
      <c r="AZ335" s="198">
        <v>1.54477638059865E-2</v>
      </c>
      <c r="BA335" s="198">
        <v>3.2660986332657171</v>
      </c>
      <c r="BB335" s="198">
        <v>2.6041179934235594</v>
      </c>
    </row>
    <row r="336" spans="42:54" ht="16.5">
      <c r="AP336" s="183">
        <v>1</v>
      </c>
      <c r="AQ336" s="196" t="s">
        <v>264</v>
      </c>
      <c r="AS336" s="184" t="s">
        <v>159</v>
      </c>
      <c r="AT336" s="185" t="s">
        <v>250</v>
      </c>
      <c r="AU336" s="184">
        <v>2</v>
      </c>
      <c r="AV336" s="197">
        <v>3.3735967241739689E-2</v>
      </c>
      <c r="AW336" s="197">
        <v>0.31258602792600432</v>
      </c>
      <c r="AX336" s="197">
        <v>0.13635080930065668</v>
      </c>
      <c r="AY336" s="198">
        <v>8.569285714285714</v>
      </c>
      <c r="AZ336" s="198">
        <v>3.9068999799615096E-3</v>
      </c>
      <c r="BA336" s="198">
        <v>2.1487949889788305</v>
      </c>
      <c r="BB336" s="198">
        <v>2.1861029033202519</v>
      </c>
    </row>
    <row r="337" spans="42:54" ht="16.5">
      <c r="AP337" s="183">
        <v>1</v>
      </c>
      <c r="AQ337" s="196" t="s">
        <v>264</v>
      </c>
      <c r="AS337" s="184" t="s">
        <v>159</v>
      </c>
      <c r="AT337" s="185" t="s">
        <v>251</v>
      </c>
      <c r="AU337" s="184">
        <v>2</v>
      </c>
      <c r="AV337" s="197">
        <v>4.7162245391104606E-2</v>
      </c>
      <c r="AW337" s="197">
        <v>0.44701208440733448</v>
      </c>
      <c r="AX337" s="197">
        <v>0.19634757025909733</v>
      </c>
      <c r="AY337" s="198">
        <v>11.002000000000001</v>
      </c>
      <c r="AZ337" s="198">
        <v>3.9100080370215201E-2</v>
      </c>
      <c r="BA337" s="198">
        <v>4.5356093229449632</v>
      </c>
      <c r="BB337" s="198">
        <v>2.4477524970438402</v>
      </c>
    </row>
    <row r="338" spans="42:54" ht="16.5">
      <c r="AP338" s="183">
        <v>1</v>
      </c>
      <c r="AQ338" s="196" t="s">
        <v>264</v>
      </c>
      <c r="AS338" s="184" t="s">
        <v>159</v>
      </c>
      <c r="AT338" s="185" t="s">
        <v>252</v>
      </c>
      <c r="AU338" s="184">
        <v>2</v>
      </c>
      <c r="AV338" s="197">
        <v>5.6782840666877818E-2</v>
      </c>
      <c r="AW338" s="197">
        <v>0.39124796602130119</v>
      </c>
      <c r="AX338" s="197">
        <v>0.4209837807444371</v>
      </c>
      <c r="AY338" s="198">
        <v>8.4292499999999997</v>
      </c>
      <c r="AZ338" s="198">
        <v>0.24440277546846859</v>
      </c>
      <c r="BA338" s="198">
        <v>0.18330208160135142</v>
      </c>
      <c r="BB338" s="198">
        <v>3.6780872579091506</v>
      </c>
    </row>
    <row r="339" spans="42:54" ht="16.5">
      <c r="AP339" s="183">
        <v>1</v>
      </c>
      <c r="AQ339" s="196" t="s">
        <v>264</v>
      </c>
      <c r="AS339" s="184" t="s">
        <v>159</v>
      </c>
      <c r="AT339" s="185" t="s">
        <v>253</v>
      </c>
      <c r="AU339" s="184">
        <v>2</v>
      </c>
      <c r="AV339" s="197">
        <v>6.2010142349703895E-2</v>
      </c>
      <c r="AW339" s="197">
        <v>0.23955972022352234</v>
      </c>
      <c r="AX339" s="197">
        <v>0.1909445676940002</v>
      </c>
      <c r="AY339" s="198">
        <v>3.9649999999999999</v>
      </c>
      <c r="AZ339" s="198">
        <v>5.3560888553716747E-2</v>
      </c>
      <c r="BA339" s="198">
        <v>2.062094209318095</v>
      </c>
      <c r="BB339" s="198">
        <v>3.0584276822798713</v>
      </c>
    </row>
    <row r="340" spans="42:54" ht="16.5">
      <c r="AP340" s="183">
        <v>1</v>
      </c>
      <c r="AQ340" s="196" t="s">
        <v>264</v>
      </c>
      <c r="AS340" s="184" t="s">
        <v>159</v>
      </c>
      <c r="AT340" s="185" t="s">
        <v>100</v>
      </c>
      <c r="AU340" s="184">
        <v>2</v>
      </c>
      <c r="AV340" s="197">
        <v>3.8553150098806693E-2</v>
      </c>
      <c r="AW340" s="197">
        <v>0.35955491861399214</v>
      </c>
      <c r="AX340" s="197">
        <v>0.17154302983020597</v>
      </c>
      <c r="AY340" s="198">
        <v>7.9213404255319162</v>
      </c>
      <c r="AZ340" s="198">
        <v>4.2224698650805276E-2</v>
      </c>
      <c r="BA340" s="198">
        <v>2.4601078525403599</v>
      </c>
      <c r="BB340" s="198">
        <v>2.6674594521775492</v>
      </c>
    </row>
    <row r="341" spans="42:54" ht="16.5">
      <c r="AP341" s="183">
        <v>1</v>
      </c>
      <c r="AQ341" s="196" t="s">
        <v>264</v>
      </c>
      <c r="AS341" s="184" t="s">
        <v>143</v>
      </c>
      <c r="AT341" s="185" t="s">
        <v>254</v>
      </c>
      <c r="AU341" s="184">
        <v>2</v>
      </c>
      <c r="AV341" s="197">
        <v>6.2417790783889218E-2</v>
      </c>
      <c r="AW341" s="197">
        <v>0.39445957071969728</v>
      </c>
      <c r="AX341" s="197">
        <v>0.17075607030500242</v>
      </c>
      <c r="AY341" s="198">
        <v>16.146222222222221</v>
      </c>
      <c r="AZ341" s="198">
        <v>0.26489758628534149</v>
      </c>
      <c r="BA341" s="198">
        <v>11.456177651534503</v>
      </c>
      <c r="BB341" s="198">
        <v>1.800937435351752</v>
      </c>
    </row>
    <row r="342" spans="42:54" ht="16.5">
      <c r="AP342" s="183">
        <v>1</v>
      </c>
      <c r="AQ342" s="196" t="s">
        <v>264</v>
      </c>
      <c r="AS342" s="184" t="s">
        <v>143</v>
      </c>
      <c r="AT342" s="185" t="s">
        <v>255</v>
      </c>
      <c r="AU342" s="184">
        <v>2</v>
      </c>
      <c r="AV342" s="197">
        <v>7.6268041204283432E-2</v>
      </c>
      <c r="AW342" s="197">
        <v>0.36298086899316995</v>
      </c>
      <c r="AX342" s="197">
        <v>0.13802564288159219</v>
      </c>
      <c r="AY342" s="198">
        <v>12.695214285714286</v>
      </c>
      <c r="AZ342" s="198">
        <v>0.17724980155280298</v>
      </c>
      <c r="BA342" s="198">
        <v>14.219712528020557</v>
      </c>
      <c r="BB342" s="198">
        <v>2.0646797005189845</v>
      </c>
    </row>
    <row r="343" spans="42:54" ht="16.5">
      <c r="AP343" s="183">
        <v>1</v>
      </c>
      <c r="AQ343" s="196" t="s">
        <v>264</v>
      </c>
      <c r="AS343" s="184" t="s">
        <v>143</v>
      </c>
      <c r="AT343" s="185" t="s">
        <v>256</v>
      </c>
      <c r="AU343" s="184">
        <v>2</v>
      </c>
      <c r="AV343" s="197">
        <v>9.7840675715097525E-2</v>
      </c>
      <c r="AW343" s="197">
        <v>0.3660538457493383</v>
      </c>
      <c r="AX343" s="197">
        <v>0.14950298410931462</v>
      </c>
      <c r="AY343" s="198">
        <v>15.411888888888889</v>
      </c>
      <c r="AZ343" s="198">
        <v>0.26891084015069988</v>
      </c>
      <c r="BA343" s="198">
        <v>8.3562613200020674</v>
      </c>
      <c r="BB343" s="198">
        <v>1.7554984526315109</v>
      </c>
    </row>
    <row r="344" spans="42:54" ht="16.5">
      <c r="AP344" s="183">
        <v>1</v>
      </c>
      <c r="AQ344" s="196" t="s">
        <v>264</v>
      </c>
      <c r="AS344" s="184" t="s">
        <v>143</v>
      </c>
      <c r="AT344" s="185" t="s">
        <v>257</v>
      </c>
      <c r="AU344" s="184">
        <v>2</v>
      </c>
      <c r="AV344" s="197">
        <v>8.1639283822115438E-2</v>
      </c>
      <c r="AW344" s="197">
        <v>0.40733861612771832</v>
      </c>
      <c r="AX344" s="197">
        <v>0.13564158442216276</v>
      </c>
      <c r="AY344" s="198">
        <v>15.466818181818184</v>
      </c>
      <c r="AZ344" s="198">
        <v>0.38645876781595329</v>
      </c>
      <c r="BA344" s="198">
        <v>4.7681391634757055</v>
      </c>
      <c r="BB344" s="198">
        <v>1.8977681378664562</v>
      </c>
    </row>
    <row r="345" spans="42:54" ht="16.5">
      <c r="AP345" s="183">
        <v>1</v>
      </c>
      <c r="AQ345" s="196" t="s">
        <v>264</v>
      </c>
      <c r="AS345" s="184" t="s">
        <v>143</v>
      </c>
      <c r="AT345" s="185" t="s">
        <v>258</v>
      </c>
      <c r="AU345" s="184">
        <v>2</v>
      </c>
      <c r="AV345" s="197">
        <v>0.21332053274925339</v>
      </c>
      <c r="AW345" s="197">
        <v>0.32527536256098222</v>
      </c>
      <c r="AX345" s="197">
        <v>0.1606331373605584</v>
      </c>
      <c r="AY345" s="198">
        <v>27.052800000000001</v>
      </c>
      <c r="AZ345" s="198">
        <v>0.38035092531043668</v>
      </c>
      <c r="BA345" s="198">
        <v>7.2579293007868264</v>
      </c>
      <c r="BB345" s="198">
        <v>1.7965580389804601</v>
      </c>
    </row>
    <row r="346" spans="42:54" ht="16.5">
      <c r="AP346" s="183">
        <v>1</v>
      </c>
      <c r="AQ346" s="196" t="s">
        <v>264</v>
      </c>
      <c r="AS346" s="184" t="s">
        <v>143</v>
      </c>
      <c r="AT346" s="185" t="s">
        <v>99</v>
      </c>
      <c r="AU346" s="184">
        <v>2</v>
      </c>
      <c r="AV346" s="197">
        <v>0.11441033029234493</v>
      </c>
      <c r="AW346" s="197">
        <v>0.43112522712469281</v>
      </c>
      <c r="AX346" s="197">
        <v>0.14157007458452828</v>
      </c>
      <c r="AY346" s="198">
        <v>13.638999999999999</v>
      </c>
      <c r="AZ346" s="198">
        <v>41.117779015359311</v>
      </c>
      <c r="BA346" s="198">
        <v>11.450520738454493</v>
      </c>
      <c r="BB346" s="198">
        <v>1.6371164133422631</v>
      </c>
    </row>
    <row r="347" spans="42:54" ht="16.5">
      <c r="AP347" s="183">
        <v>1</v>
      </c>
      <c r="AQ347" s="196" t="s">
        <v>264</v>
      </c>
      <c r="AS347" s="184" t="s">
        <v>143</v>
      </c>
      <c r="AT347" s="185" t="s">
        <v>100</v>
      </c>
      <c r="AU347" s="184">
        <v>2</v>
      </c>
      <c r="AV347" s="197">
        <v>8.9610827158475001E-2</v>
      </c>
      <c r="AW347" s="197">
        <v>0.37867048240351647</v>
      </c>
      <c r="AX347" s="197">
        <v>0.15200566769255347</v>
      </c>
      <c r="AY347" s="198">
        <v>15.967413793103452</v>
      </c>
      <c r="AZ347" s="198">
        <v>0.60205717811165504</v>
      </c>
      <c r="BA347" s="198">
        <v>10.380719859897017</v>
      </c>
      <c r="BB347" s="198">
        <v>1.9459625369615692</v>
      </c>
    </row>
    <row r="348" spans="42:54" ht="16.5">
      <c r="AP348" s="183">
        <v>1</v>
      </c>
      <c r="AQ348" s="196" t="s">
        <v>264</v>
      </c>
      <c r="AS348" s="184" t="s">
        <v>140</v>
      </c>
      <c r="AT348" s="185" t="s">
        <v>259</v>
      </c>
      <c r="AU348" s="184">
        <v>2</v>
      </c>
      <c r="AV348" s="197">
        <v>4.0717178473265496E-2</v>
      </c>
      <c r="AW348" s="197">
        <v>0.31281662423854173</v>
      </c>
      <c r="AX348" s="197">
        <v>0.16428245436659147</v>
      </c>
      <c r="AY348" s="198">
        <v>9.9895999999999994</v>
      </c>
      <c r="AZ348" s="198">
        <v>4.5420499931214144E-2</v>
      </c>
      <c r="BA348" s="198">
        <v>13.552778402552283</v>
      </c>
      <c r="BB348" s="198">
        <v>2.4338046566370237</v>
      </c>
    </row>
    <row r="349" spans="42:54" ht="16.5">
      <c r="AP349" s="183">
        <v>1</v>
      </c>
      <c r="AQ349" s="196" t="s">
        <v>264</v>
      </c>
      <c r="AS349" s="184" t="s">
        <v>140</v>
      </c>
      <c r="AT349" s="185" t="s">
        <v>260</v>
      </c>
      <c r="AU349" s="184">
        <v>2</v>
      </c>
      <c r="AV349" s="197">
        <v>4.6646877823231424E-2</v>
      </c>
      <c r="AW349" s="197">
        <v>0.351746749339785</v>
      </c>
      <c r="AX349" s="197">
        <v>0.19080922408199411</v>
      </c>
      <c r="AY349" s="198">
        <v>11.266594594594597</v>
      </c>
      <c r="AZ349" s="198">
        <v>0.2539245341341525</v>
      </c>
      <c r="BA349" s="198">
        <v>14.264963870977093</v>
      </c>
      <c r="BB349" s="198">
        <v>2.0464159196323375</v>
      </c>
    </row>
    <row r="350" spans="42:54" ht="16.5">
      <c r="AP350" s="183">
        <v>1</v>
      </c>
      <c r="AQ350" s="196" t="s">
        <v>264</v>
      </c>
      <c r="AS350" s="184" t="s">
        <v>140</v>
      </c>
      <c r="AT350" s="185" t="s">
        <v>100</v>
      </c>
      <c r="AU350" s="184">
        <v>2</v>
      </c>
      <c r="AV350" s="197">
        <v>4.4630843925192148E-2</v>
      </c>
      <c r="AW350" s="197">
        <v>0.33851092620155682</v>
      </c>
      <c r="AX350" s="197">
        <v>0.18069849436465302</v>
      </c>
      <c r="AY350" s="198">
        <v>10.818526315789475</v>
      </c>
      <c r="AZ350" s="198">
        <v>0.17445281716979544</v>
      </c>
      <c r="BA350" s="198">
        <v>13.993512998627562</v>
      </c>
      <c r="BB350" s="198">
        <v>2.1869516418022958</v>
      </c>
    </row>
    <row r="351" spans="42:54" ht="16.5">
      <c r="AP351" s="183">
        <v>1</v>
      </c>
      <c r="AQ351" s="196" t="s">
        <v>264</v>
      </c>
      <c r="AS351" s="184" t="s">
        <v>153</v>
      </c>
      <c r="AT351" s="185" t="s">
        <v>261</v>
      </c>
      <c r="AU351" s="184">
        <v>2</v>
      </c>
      <c r="AV351" s="197">
        <v>6.431435305295935E-2</v>
      </c>
      <c r="AW351" s="197">
        <v>0.35565260154470851</v>
      </c>
      <c r="AX351" s="197">
        <v>0.15063739089287259</v>
      </c>
      <c r="AY351" s="198">
        <v>13.019500000000001</v>
      </c>
      <c r="AZ351" s="198">
        <v>0.92355802196322534</v>
      </c>
      <c r="BA351" s="198">
        <v>5.6072185404780663</v>
      </c>
      <c r="BB351" s="198">
        <v>1.9416883472379516</v>
      </c>
    </row>
    <row r="352" spans="42:54" ht="16.5">
      <c r="AP352" s="183">
        <v>1</v>
      </c>
      <c r="AQ352" s="196" t="s">
        <v>264</v>
      </c>
      <c r="AS352" s="184" t="s">
        <v>153</v>
      </c>
      <c r="AT352" s="185" t="s">
        <v>262</v>
      </c>
      <c r="AU352" s="184">
        <v>2</v>
      </c>
      <c r="AV352" s="197">
        <v>8.6876155739677094E-2</v>
      </c>
      <c r="AW352" s="197">
        <v>0.38236391437166889</v>
      </c>
      <c r="AX352" s="197">
        <v>0.13252705005269724</v>
      </c>
      <c r="AY352" s="198">
        <v>13.092142857142859</v>
      </c>
      <c r="AZ352" s="198">
        <v>1.2909370678708332</v>
      </c>
      <c r="BA352" s="198">
        <v>5.5620160902945468</v>
      </c>
      <c r="BB352" s="198">
        <v>1.7762142593810153</v>
      </c>
    </row>
    <row r="353" spans="42:54" ht="16.5">
      <c r="AP353" s="183">
        <v>1</v>
      </c>
      <c r="AQ353" s="196" t="s">
        <v>264</v>
      </c>
      <c r="AS353" s="184" t="s">
        <v>153</v>
      </c>
      <c r="AT353" s="185" t="s">
        <v>263</v>
      </c>
      <c r="AU353" s="184">
        <v>2</v>
      </c>
      <c r="AV353" s="197">
        <v>9.4029184277344316E-2</v>
      </c>
      <c r="AW353" s="197">
        <v>0.31658481676193367</v>
      </c>
      <c r="AX353" s="197">
        <v>0.13401313947505378</v>
      </c>
      <c r="AY353" s="198">
        <v>12.981333333333334</v>
      </c>
      <c r="AZ353" s="198">
        <v>0.31640038176166951</v>
      </c>
      <c r="BA353" s="198">
        <v>13.127100283311933</v>
      </c>
      <c r="BB353" s="198">
        <v>2.6714572938322285</v>
      </c>
    </row>
    <row r="354" spans="42:54" ht="16.5">
      <c r="AP354" s="183">
        <v>1</v>
      </c>
      <c r="AQ354" s="196" t="s">
        <v>264</v>
      </c>
      <c r="AS354" s="184" t="s">
        <v>153</v>
      </c>
      <c r="AT354" s="185" t="s">
        <v>99</v>
      </c>
      <c r="AU354" s="184">
        <v>2</v>
      </c>
      <c r="AV354" s="197">
        <v>0.10850555236660318</v>
      </c>
      <c r="AW354" s="197">
        <v>0.3852048164978954</v>
      </c>
      <c r="AX354" s="197">
        <v>0.16550624574892986</v>
      </c>
      <c r="AY354" s="198">
        <v>12.530000000000001</v>
      </c>
      <c r="AZ354" s="198">
        <v>4.6929937357919616E-2</v>
      </c>
      <c r="BA354" s="198">
        <v>9.6675670957314406</v>
      </c>
      <c r="BB354" s="198">
        <v>2.059849467645984</v>
      </c>
    </row>
    <row r="355" spans="42:54" ht="16.5">
      <c r="AP355" s="183">
        <v>1</v>
      </c>
      <c r="AQ355" s="196" t="s">
        <v>264</v>
      </c>
      <c r="AS355" s="184" t="s">
        <v>153</v>
      </c>
      <c r="AT355" s="185" t="s">
        <v>100</v>
      </c>
      <c r="AU355" s="184">
        <v>2</v>
      </c>
      <c r="AV355" s="197">
        <v>7.4969668244042637E-2</v>
      </c>
      <c r="AW355" s="197">
        <v>0.35939896610876992</v>
      </c>
      <c r="AX355" s="197">
        <v>0.1459811673368959</v>
      </c>
      <c r="AY355" s="198">
        <v>12.998607142857141</v>
      </c>
      <c r="AZ355" s="198">
        <v>0.86967872914532307</v>
      </c>
      <c r="BA355" s="198">
        <v>6.7510653889586099</v>
      </c>
      <c r="BB355" s="198">
        <v>2.0255161716654291</v>
      </c>
    </row>
    <row r="356" spans="42:54" ht="16.5">
      <c r="AP356" s="183">
        <v>1</v>
      </c>
      <c r="AQ356" s="196" t="s">
        <v>264</v>
      </c>
      <c r="AS356" s="184" t="s">
        <v>146</v>
      </c>
      <c r="AT356" s="185" t="s">
        <v>264</v>
      </c>
      <c r="AU356" s="184">
        <v>2</v>
      </c>
      <c r="AV356" s="197">
        <v>3.0964612720463153E-2</v>
      </c>
      <c r="AW356" s="197">
        <v>0.3401899794120502</v>
      </c>
      <c r="AX356" s="197">
        <v>0.17991427252913839</v>
      </c>
      <c r="AY356" s="198">
        <v>10.038571428571428</v>
      </c>
      <c r="AZ356" s="198">
        <v>0.1310305267340133</v>
      </c>
      <c r="BA356" s="198">
        <v>17.664786868412619</v>
      </c>
      <c r="BB356" s="198">
        <v>2.0571693772076425</v>
      </c>
    </row>
    <row r="357" spans="42:54" ht="16.5">
      <c r="AP357" s="183">
        <v>1</v>
      </c>
      <c r="AQ357" s="196" t="s">
        <v>264</v>
      </c>
      <c r="AS357" s="184" t="s">
        <v>146</v>
      </c>
      <c r="AT357" s="185" t="s">
        <v>265</v>
      </c>
      <c r="AU357" s="184">
        <v>2</v>
      </c>
      <c r="AV357" s="197">
        <v>4.6518016635665696E-2</v>
      </c>
      <c r="AW357" s="197">
        <v>0.3837729206926162</v>
      </c>
      <c r="AX357" s="197">
        <v>0.16604240121473127</v>
      </c>
      <c r="AY357" s="198">
        <v>8.099499999999999</v>
      </c>
      <c r="AZ357" s="198">
        <v>0.27416701954960787</v>
      </c>
      <c r="BA357" s="198">
        <v>5.8046298670268541</v>
      </c>
      <c r="BB357" s="198">
        <v>2.0921130073086807</v>
      </c>
    </row>
    <row r="358" spans="42:54" ht="16.5">
      <c r="AP358" s="183">
        <v>1</v>
      </c>
      <c r="AQ358" s="196" t="s">
        <v>264</v>
      </c>
      <c r="AS358" s="184" t="s">
        <v>146</v>
      </c>
      <c r="AT358" s="185" t="s">
        <v>266</v>
      </c>
      <c r="AU358" s="184">
        <v>2</v>
      </c>
      <c r="AV358" s="197">
        <v>3.1208152000219088E-2</v>
      </c>
      <c r="AW358" s="197">
        <v>0.37488738775018865</v>
      </c>
      <c r="AX358" s="197">
        <v>0.12579236653471701</v>
      </c>
      <c r="AY358" s="198">
        <v>8.1407777777777763</v>
      </c>
      <c r="AZ358" s="198">
        <v>9.0548215113583685E-2</v>
      </c>
      <c r="BA358" s="198">
        <v>6.1851396169894084</v>
      </c>
      <c r="BB358" s="198">
        <v>2.1288600902048804</v>
      </c>
    </row>
    <row r="359" spans="42:54" ht="16.5">
      <c r="AP359" s="183">
        <v>1</v>
      </c>
      <c r="AQ359" s="196" t="s">
        <v>264</v>
      </c>
      <c r="AS359" s="184" t="s">
        <v>146</v>
      </c>
      <c r="AT359" s="185" t="s">
        <v>267</v>
      </c>
      <c r="AU359" s="184">
        <v>2</v>
      </c>
      <c r="AV359" s="197">
        <v>5.4032085571164665E-2</v>
      </c>
      <c r="AW359" s="197">
        <v>0.32456068795810838</v>
      </c>
      <c r="AX359" s="197">
        <v>0.1916213319152679</v>
      </c>
      <c r="AY359" s="198">
        <v>5.1991666666666667</v>
      </c>
      <c r="AZ359" s="198">
        <v>0.10645629550848217</v>
      </c>
      <c r="BA359" s="198">
        <v>1.6526072540840564</v>
      </c>
      <c r="BB359" s="198">
        <v>2.5743379300534666</v>
      </c>
    </row>
    <row r="360" spans="42:54" ht="16.5">
      <c r="AP360" s="183">
        <v>1</v>
      </c>
      <c r="AQ360" s="196" t="s">
        <v>264</v>
      </c>
      <c r="AS360" s="184" t="s">
        <v>146</v>
      </c>
      <c r="AT360" s="185" t="s">
        <v>99</v>
      </c>
      <c r="AU360" s="184">
        <v>2</v>
      </c>
      <c r="AV360" s="197">
        <v>6.7095304050710902E-2</v>
      </c>
      <c r="AW360" s="197">
        <v>0.37476499404493119</v>
      </c>
      <c r="AX360" s="197">
        <v>0.17829311952754145</v>
      </c>
      <c r="AY360" s="198">
        <v>10.635</v>
      </c>
      <c r="AZ360" s="198">
        <v>0.5307330069657048</v>
      </c>
      <c r="BA360" s="198">
        <v>13.616618709963863</v>
      </c>
      <c r="BB360" s="198">
        <v>2.4124526213739075</v>
      </c>
    </row>
    <row r="361" spans="42:54" ht="16.5">
      <c r="AP361" s="183">
        <v>1</v>
      </c>
      <c r="AQ361" s="196" t="s">
        <v>264</v>
      </c>
      <c r="AS361" s="184" t="s">
        <v>146</v>
      </c>
      <c r="AT361" s="185" t="s">
        <v>100</v>
      </c>
      <c r="AU361" s="184">
        <v>2</v>
      </c>
      <c r="AV361" s="197">
        <v>3.7732374898791075E-2</v>
      </c>
      <c r="AW361" s="197">
        <v>0.35226826852155818</v>
      </c>
      <c r="AX361" s="197">
        <v>0.17094252964790929</v>
      </c>
      <c r="AY361" s="198">
        <v>8.8349782608695655</v>
      </c>
      <c r="AZ361" s="198">
        <v>0.15325583187720437</v>
      </c>
      <c r="BA361" s="198">
        <v>12.537735051664436</v>
      </c>
      <c r="BB361" s="198">
        <v>2.1458088314185924</v>
      </c>
    </row>
    <row r="362" spans="42:54" ht="16.5">
      <c r="AP362" s="183">
        <v>1</v>
      </c>
      <c r="AQ362" s="196" t="s">
        <v>264</v>
      </c>
      <c r="AS362" s="184" t="s">
        <v>139</v>
      </c>
      <c r="AT362" s="185" t="s">
        <v>268</v>
      </c>
      <c r="AU362" s="184">
        <v>2</v>
      </c>
      <c r="AV362" s="197">
        <v>3.2536042933780693E-2</v>
      </c>
      <c r="AW362" s="197">
        <v>0.34085321523668716</v>
      </c>
      <c r="AX362" s="197">
        <v>0.14794132980281052</v>
      </c>
      <c r="AY362" s="198">
        <v>9.9478571428571421</v>
      </c>
      <c r="AZ362" s="198">
        <v>0.11973053514178437</v>
      </c>
      <c r="BA362" s="198">
        <v>10.856708810332657</v>
      </c>
      <c r="BB362" s="198">
        <v>2.4081164826713342</v>
      </c>
    </row>
    <row r="363" spans="42:54" ht="16.5">
      <c r="AP363" s="183">
        <v>1</v>
      </c>
      <c r="AQ363" s="196" t="s">
        <v>264</v>
      </c>
      <c r="AS363" s="184" t="s">
        <v>139</v>
      </c>
      <c r="AT363" s="185" t="s">
        <v>269</v>
      </c>
      <c r="AU363" s="184">
        <v>2</v>
      </c>
      <c r="AV363" s="197">
        <v>6.4636694156460214E-2</v>
      </c>
      <c r="AW363" s="197">
        <v>0.34186068017833804</v>
      </c>
      <c r="AX363" s="197">
        <v>0.15105725641521098</v>
      </c>
      <c r="AY363" s="198">
        <v>9.2195555555555568</v>
      </c>
      <c r="AZ363" s="198">
        <v>0.89334936589640901</v>
      </c>
      <c r="BA363" s="198">
        <v>5.6759267792812249</v>
      </c>
      <c r="BB363" s="198">
        <v>2.3339843364699844</v>
      </c>
    </row>
    <row r="364" spans="42:54" ht="16.5">
      <c r="AP364" s="183">
        <v>1</v>
      </c>
      <c r="AQ364" s="196" t="s">
        <v>264</v>
      </c>
      <c r="AS364" s="184" t="s">
        <v>139</v>
      </c>
      <c r="AT364" s="185" t="s">
        <v>270</v>
      </c>
      <c r="AU364" s="184">
        <v>2</v>
      </c>
      <c r="AV364" s="197">
        <v>5.5053481647851898E-2</v>
      </c>
      <c r="AW364" s="197">
        <v>0.32869867971639855</v>
      </c>
      <c r="AX364" s="197">
        <v>0.16628660247426683</v>
      </c>
      <c r="AY364" s="198">
        <v>8.5447000000000006</v>
      </c>
      <c r="AZ364" s="198">
        <v>0.82621628836629102</v>
      </c>
      <c r="BA364" s="198">
        <v>9.4098421647723995</v>
      </c>
      <c r="BB364" s="198">
        <v>2.9581533574159478</v>
      </c>
    </row>
    <row r="365" spans="42:54" ht="16.5">
      <c r="AP365" s="183">
        <v>1</v>
      </c>
      <c r="AQ365" s="196" t="s">
        <v>264</v>
      </c>
      <c r="AS365" s="184" t="s">
        <v>139</v>
      </c>
      <c r="AT365" s="185" t="s">
        <v>271</v>
      </c>
      <c r="AU365" s="184">
        <v>2</v>
      </c>
      <c r="AV365" s="197">
        <v>4.6414910277854091E-2</v>
      </c>
      <c r="AW365" s="197">
        <v>0.36521569200135345</v>
      </c>
      <c r="AX365" s="197">
        <v>0.15675967788815776</v>
      </c>
      <c r="AY365" s="198">
        <v>9.2276250000000015</v>
      </c>
      <c r="AZ365" s="198">
        <v>8.6269944263145756E-2</v>
      </c>
      <c r="BA365" s="198">
        <v>9.3315323044635985</v>
      </c>
      <c r="BB365" s="198">
        <v>2.7151271157905827</v>
      </c>
    </row>
    <row r="366" spans="42:54" ht="16.5">
      <c r="AP366" s="183">
        <v>1</v>
      </c>
      <c r="AQ366" s="196" t="s">
        <v>264</v>
      </c>
      <c r="AS366" s="184" t="s">
        <v>139</v>
      </c>
      <c r="AT366" s="185" t="s">
        <v>100</v>
      </c>
      <c r="AU366" s="184">
        <v>2</v>
      </c>
      <c r="AV366" s="197">
        <v>4.5320507361612951E-2</v>
      </c>
      <c r="AW366" s="197">
        <v>0.34263398007169621</v>
      </c>
      <c r="AX366" s="197">
        <v>0.15336670532914615</v>
      </c>
      <c r="AY366" s="198">
        <v>9.3989375000000006</v>
      </c>
      <c r="AZ366" s="198">
        <v>0.39028336211388148</v>
      </c>
      <c r="BA366" s="198">
        <v>9.4129398920957144</v>
      </c>
      <c r="BB366" s="198">
        <v>2.5457783596186681</v>
      </c>
    </row>
    <row r="367" spans="42:54" ht="16.5">
      <c r="AP367" s="183">
        <v>1</v>
      </c>
      <c r="AQ367" s="196" t="s">
        <v>264</v>
      </c>
      <c r="AS367" s="184" t="s">
        <v>148</v>
      </c>
      <c r="AT367" s="185" t="s">
        <v>272</v>
      </c>
      <c r="AU367" s="184">
        <v>2</v>
      </c>
      <c r="AV367" s="197">
        <v>4.079024118640056E-2</v>
      </c>
      <c r="AW367" s="197">
        <v>0.41883333994252309</v>
      </c>
      <c r="AX367" s="197">
        <v>0.17456700107602546</v>
      </c>
      <c r="AY367" s="198">
        <v>14.583583333333332</v>
      </c>
      <c r="AZ367" s="198">
        <v>0.64943975598383563</v>
      </c>
      <c r="BA367" s="198">
        <v>23.353773447431077</v>
      </c>
      <c r="BB367" s="198">
        <v>2.1135242298755212</v>
      </c>
    </row>
    <row r="368" spans="42:54" ht="16.5">
      <c r="AP368" s="183">
        <v>1</v>
      </c>
      <c r="AQ368" s="196" t="s">
        <v>264</v>
      </c>
      <c r="AS368" s="184" t="s">
        <v>148</v>
      </c>
      <c r="AT368" s="185" t="s">
        <v>273</v>
      </c>
      <c r="AU368" s="184">
        <v>2</v>
      </c>
      <c r="AV368" s="197">
        <v>4.7393690625551307E-2</v>
      </c>
      <c r="AW368" s="197">
        <v>0.2869130412583254</v>
      </c>
      <c r="AX368" s="197">
        <v>0.11724380146890659</v>
      </c>
      <c r="AY368" s="198">
        <v>18.674799999999998</v>
      </c>
      <c r="AZ368" s="198">
        <v>0.12253396998056763</v>
      </c>
      <c r="BA368" s="198">
        <v>4.9084280667215845</v>
      </c>
      <c r="BB368" s="198">
        <v>2.9698925208272677</v>
      </c>
    </row>
    <row r="369" spans="42:54" ht="16.5">
      <c r="AP369" s="183">
        <v>1</v>
      </c>
      <c r="AQ369" s="196" t="s">
        <v>264</v>
      </c>
      <c r="AS369" s="184" t="s">
        <v>148</v>
      </c>
      <c r="AT369" s="185" t="s">
        <v>274</v>
      </c>
      <c r="AU369" s="184">
        <v>2</v>
      </c>
      <c r="AV369" s="197">
        <v>5.0738973043632833E-2</v>
      </c>
      <c r="AW369" s="197">
        <v>0.44738130798514281</v>
      </c>
      <c r="AX369" s="197">
        <v>0.17567778718278715</v>
      </c>
      <c r="AY369" s="198">
        <v>16.087800000000001</v>
      </c>
      <c r="AZ369" s="198">
        <v>0.65485889016490839</v>
      </c>
      <c r="BA369" s="198">
        <v>29.424748902772947</v>
      </c>
      <c r="BB369" s="198">
        <v>1.8898149364136783</v>
      </c>
    </row>
    <row r="370" spans="42:54" ht="16.5">
      <c r="AP370" s="183">
        <v>1</v>
      </c>
      <c r="AQ370" s="196" t="s">
        <v>264</v>
      </c>
      <c r="AS370" s="184" t="s">
        <v>148</v>
      </c>
      <c r="AT370" s="185" t="s">
        <v>275</v>
      </c>
      <c r="AU370" s="184">
        <v>2</v>
      </c>
      <c r="AV370" s="197">
        <v>5.2709418953082232E-2</v>
      </c>
      <c r="AW370" s="197">
        <v>0.4402826898804606</v>
      </c>
      <c r="AX370" s="197">
        <v>0.23409455873959598</v>
      </c>
      <c r="AY370" s="198">
        <v>11.510333333333334</v>
      </c>
      <c r="AZ370" s="198">
        <v>0.37303751854577649</v>
      </c>
      <c r="BA370" s="198">
        <v>15.92708013965011</v>
      </c>
      <c r="BB370" s="198">
        <v>2.296781776042407</v>
      </c>
    </row>
    <row r="371" spans="42:54" ht="16.5">
      <c r="AP371" s="183">
        <v>1</v>
      </c>
      <c r="AQ371" s="196" t="s">
        <v>264</v>
      </c>
      <c r="AS371" s="184" t="s">
        <v>148</v>
      </c>
      <c r="AT371" s="185" t="s">
        <v>276</v>
      </c>
      <c r="AU371" s="184">
        <v>2</v>
      </c>
      <c r="AV371" s="197">
        <v>5.2011806786127074E-2</v>
      </c>
      <c r="AW371" s="197">
        <v>0.41265191980961452</v>
      </c>
      <c r="AX371" s="197">
        <v>0.19184345371302247</v>
      </c>
      <c r="AY371" s="198">
        <v>13.116249999999999</v>
      </c>
      <c r="AZ371" s="198">
        <v>0.6466633271225477</v>
      </c>
      <c r="BA371" s="198">
        <v>28.083362595201098</v>
      </c>
      <c r="BB371" s="198">
        <v>2.2187417007887724</v>
      </c>
    </row>
    <row r="372" spans="42:54" ht="16.5">
      <c r="AP372" s="183">
        <v>1</v>
      </c>
      <c r="AQ372" s="196" t="s">
        <v>264</v>
      </c>
      <c r="AS372" s="184" t="s">
        <v>148</v>
      </c>
      <c r="AT372" s="185" t="s">
        <v>277</v>
      </c>
      <c r="AU372" s="184">
        <v>2</v>
      </c>
      <c r="AV372" s="197">
        <v>7.8824917524692076E-2</v>
      </c>
      <c r="AW372" s="197">
        <v>0.46203154983201827</v>
      </c>
      <c r="AX372" s="197">
        <v>0.17511963678015738</v>
      </c>
      <c r="AY372" s="198">
        <v>18.412750000000003</v>
      </c>
      <c r="AZ372" s="198">
        <v>0.56238738679796174</v>
      </c>
      <c r="BA372" s="198">
        <v>18.52537461264177</v>
      </c>
      <c r="BB372" s="198">
        <v>1.8202891355832869</v>
      </c>
    </row>
    <row r="373" spans="42:54" ht="16.5">
      <c r="AP373" s="183">
        <v>1</v>
      </c>
      <c r="AQ373" s="196" t="s">
        <v>264</v>
      </c>
      <c r="AS373" s="184" t="s">
        <v>148</v>
      </c>
      <c r="AT373" s="185" t="s">
        <v>100</v>
      </c>
      <c r="AU373" s="184">
        <v>2</v>
      </c>
      <c r="AV373" s="197">
        <v>5.1001737623765031E-2</v>
      </c>
      <c r="AW373" s="197">
        <v>0.4083207679482328</v>
      </c>
      <c r="AX373" s="197">
        <v>0.16404007757836184</v>
      </c>
      <c r="AY373" s="198">
        <v>15.308067796610166</v>
      </c>
      <c r="AZ373" s="198">
        <v>0.46191975791305229</v>
      </c>
      <c r="BA373" s="198">
        <v>18.837321981771186</v>
      </c>
      <c r="BB373" s="198">
        <v>2.340711469266922</v>
      </c>
    </row>
    <row r="374" spans="42:54" ht="16.5">
      <c r="AP374" s="183">
        <v>1</v>
      </c>
      <c r="AQ374" s="196" t="s">
        <v>264</v>
      </c>
      <c r="AS374" s="184" t="s">
        <v>151</v>
      </c>
      <c r="AT374" s="185" t="s">
        <v>278</v>
      </c>
      <c r="AU374" s="184">
        <v>2</v>
      </c>
      <c r="AV374" s="197">
        <v>2.7851076999607455E-2</v>
      </c>
      <c r="AW374" s="197">
        <v>0.28361019006425059</v>
      </c>
      <c r="AX374" s="197">
        <v>0.15708846215461755</v>
      </c>
      <c r="AY374" s="198">
        <v>13.615666666666668</v>
      </c>
      <c r="AZ374" s="198">
        <v>3.8358389745195716</v>
      </c>
      <c r="BA374" s="198">
        <v>8.2714801283095376</v>
      </c>
      <c r="BB374" s="198">
        <v>2.6425809364858397</v>
      </c>
    </row>
    <row r="375" spans="42:54" ht="16.5">
      <c r="AP375" s="183">
        <v>1</v>
      </c>
      <c r="AQ375" s="196" t="s">
        <v>264</v>
      </c>
      <c r="AS375" s="184" t="s">
        <v>151</v>
      </c>
      <c r="AT375" s="185" t="s">
        <v>279</v>
      </c>
      <c r="AU375" s="184">
        <v>2</v>
      </c>
      <c r="AV375" s="197">
        <v>3.0450082863059887E-2</v>
      </c>
      <c r="AW375" s="197">
        <v>0.25545578029967508</v>
      </c>
      <c r="AX375" s="197">
        <v>0.11792385529297617</v>
      </c>
      <c r="AY375" s="198">
        <v>10.562285714285716</v>
      </c>
      <c r="AZ375" s="198">
        <v>0.19719708242972603</v>
      </c>
      <c r="BA375" s="198">
        <v>5.4008800928988494</v>
      </c>
      <c r="BB375" s="198">
        <v>2.6641283412094849</v>
      </c>
    </row>
    <row r="376" spans="42:54" ht="16.5">
      <c r="AP376" s="183">
        <v>1</v>
      </c>
      <c r="AQ376" s="196" t="s">
        <v>264</v>
      </c>
      <c r="AS376" s="184" t="s">
        <v>151</v>
      </c>
      <c r="AT376" s="185" t="s">
        <v>280</v>
      </c>
      <c r="AU376" s="184">
        <v>2</v>
      </c>
      <c r="AV376" s="197">
        <v>2.9605916126869265E-2</v>
      </c>
      <c r="AW376" s="197">
        <v>0.20995711869601566</v>
      </c>
      <c r="AX376" s="197">
        <v>0.11691187508364896</v>
      </c>
      <c r="AY376" s="198">
        <v>16.183</v>
      </c>
      <c r="AZ376" s="198">
        <v>0.18445493052640671</v>
      </c>
      <c r="BA376" s="198">
        <v>8.9786150006236216</v>
      </c>
      <c r="BB376" s="198">
        <v>2.8195461360716823</v>
      </c>
    </row>
    <row r="377" spans="42:54" ht="16.5">
      <c r="AP377" s="183">
        <v>1</v>
      </c>
      <c r="AQ377" s="196" t="s">
        <v>264</v>
      </c>
      <c r="AS377" s="184" t="s">
        <v>151</v>
      </c>
      <c r="AT377" s="185" t="s">
        <v>281</v>
      </c>
      <c r="AU377" s="184">
        <v>2</v>
      </c>
      <c r="AV377" s="197">
        <v>4.9277002677251394E-2</v>
      </c>
      <c r="AW377" s="197">
        <v>0.10039024825956755</v>
      </c>
      <c r="AX377" s="197">
        <v>0.12002416775076619</v>
      </c>
      <c r="AY377" s="198">
        <v>10.387</v>
      </c>
      <c r="AZ377" s="198">
        <v>0</v>
      </c>
      <c r="BA377" s="198">
        <v>1.1327837677431802</v>
      </c>
      <c r="BB377" s="198">
        <v>2.1715243522740368</v>
      </c>
    </row>
    <row r="378" spans="42:54" ht="16.5">
      <c r="AP378" s="183">
        <v>1</v>
      </c>
      <c r="AQ378" s="196" t="s">
        <v>264</v>
      </c>
      <c r="AS378" s="184" t="s">
        <v>151</v>
      </c>
      <c r="AT378" s="185" t="s">
        <v>282</v>
      </c>
      <c r="AU378" s="184">
        <v>2</v>
      </c>
      <c r="AV378" s="197">
        <v>2.8684033909020377E-2</v>
      </c>
      <c r="AW378" s="197">
        <v>0.3071555332771061</v>
      </c>
      <c r="AX378" s="197">
        <v>0.17374972514835374</v>
      </c>
      <c r="AY378" s="198">
        <v>5.97</v>
      </c>
      <c r="AZ378" s="198">
        <v>1.1974047072247809</v>
      </c>
      <c r="BA378" s="198">
        <v>7.4365134448696919</v>
      </c>
      <c r="BB378" s="198">
        <v>3.0045779732399591</v>
      </c>
    </row>
    <row r="379" spans="42:54" ht="16.5">
      <c r="AP379" s="183">
        <v>1</v>
      </c>
      <c r="AQ379" s="196" t="s">
        <v>264</v>
      </c>
      <c r="AS379" s="184" t="s">
        <v>151</v>
      </c>
      <c r="AT379" s="185" t="s">
        <v>328</v>
      </c>
      <c r="AU379" s="184">
        <v>2</v>
      </c>
      <c r="AV379" s="197">
        <v>4.2272580669769244E-2</v>
      </c>
      <c r="AW379" s="197">
        <v>0.23448994815338811</v>
      </c>
      <c r="AX379" s="197">
        <v>0.1708765517429276</v>
      </c>
      <c r="AY379" s="198">
        <v>7.04</v>
      </c>
      <c r="AZ379" s="198">
        <v>2.6451478597976408E-2</v>
      </c>
      <c r="BA379" s="198">
        <v>1.5606372372806081</v>
      </c>
      <c r="BB379" s="198">
        <v>2.2413351111416766</v>
      </c>
    </row>
    <row r="380" spans="42:54" ht="16.5">
      <c r="AP380" s="183">
        <v>1</v>
      </c>
      <c r="AQ380" s="196" t="s">
        <v>264</v>
      </c>
      <c r="AS380" s="184" t="s">
        <v>151</v>
      </c>
      <c r="AT380" s="185" t="s">
        <v>100</v>
      </c>
      <c r="AU380" s="184">
        <v>2</v>
      </c>
      <c r="AV380" s="197">
        <v>2.9820131906770967E-2</v>
      </c>
      <c r="AW380" s="197">
        <v>0.26621629562571641</v>
      </c>
      <c r="AX380" s="197">
        <v>0.14504595558733729</v>
      </c>
      <c r="AY380" s="198">
        <v>11.926689655172414</v>
      </c>
      <c r="AZ380" s="198">
        <v>2.2798089606272787</v>
      </c>
      <c r="BA380" s="198">
        <v>7.2422766410783925</v>
      </c>
      <c r="BB380" s="198">
        <v>2.6604385955571974</v>
      </c>
    </row>
    <row r="381" spans="42:54" ht="16.5">
      <c r="AP381" s="183">
        <v>1</v>
      </c>
      <c r="AQ381" s="196" t="s">
        <v>264</v>
      </c>
      <c r="AS381" s="184" t="s">
        <v>162</v>
      </c>
      <c r="AT381" s="185" t="s">
        <v>283</v>
      </c>
      <c r="AU381" s="184">
        <v>2</v>
      </c>
      <c r="AV381" s="197">
        <v>1.0998592065204288E-2</v>
      </c>
      <c r="AW381" s="197">
        <v>0.34093178342953923</v>
      </c>
      <c r="AX381" s="197">
        <v>0.16400485207922924</v>
      </c>
      <c r="AY381" s="198">
        <v>7.6568500000000013</v>
      </c>
      <c r="AZ381" s="198">
        <v>0.20233479117065986</v>
      </c>
      <c r="BA381" s="198">
        <v>1.4788627152417331</v>
      </c>
      <c r="BB381" s="198">
        <v>2.385603536115358</v>
      </c>
    </row>
    <row r="382" spans="42:54" ht="16.5">
      <c r="AP382" s="183">
        <v>1</v>
      </c>
      <c r="AQ382" s="196" t="s">
        <v>264</v>
      </c>
      <c r="AS382" s="184" t="s">
        <v>162</v>
      </c>
      <c r="AT382" s="185" t="s">
        <v>188</v>
      </c>
      <c r="AU382" s="184">
        <v>2</v>
      </c>
      <c r="AV382" s="197">
        <v>1.1087069400400851E-2</v>
      </c>
      <c r="AW382" s="197">
        <v>0.22515099983967532</v>
      </c>
      <c r="AX382" s="197">
        <v>0.10927162494547069</v>
      </c>
      <c r="AY382" s="198">
        <v>13.304000000000002</v>
      </c>
      <c r="AZ382" s="198">
        <v>2.8404373523647176E-3</v>
      </c>
      <c r="BA382" s="198">
        <v>1.2526328723928404</v>
      </c>
      <c r="BB382" s="198">
        <v>2.876662886498623</v>
      </c>
    </row>
    <row r="383" spans="42:54" ht="16.5">
      <c r="AP383" s="183">
        <v>1</v>
      </c>
      <c r="AQ383" s="196" t="s">
        <v>264</v>
      </c>
      <c r="AS383" s="184" t="s">
        <v>162</v>
      </c>
      <c r="AT383" s="185" t="s">
        <v>284</v>
      </c>
      <c r="AU383" s="184">
        <v>2</v>
      </c>
      <c r="AV383" s="197">
        <v>9.518401425678686E-3</v>
      </c>
      <c r="AW383" s="197">
        <v>0.3249748215430972</v>
      </c>
      <c r="AX383" s="197">
        <v>0.131771550478607</v>
      </c>
      <c r="AY383" s="198">
        <v>6.7794736842105268</v>
      </c>
      <c r="AZ383" s="198">
        <v>2.7130477674406597E-2</v>
      </c>
      <c r="BA383" s="198">
        <v>0.80447764234544772</v>
      </c>
      <c r="BB383" s="198">
        <v>2.7471367083708307</v>
      </c>
    </row>
    <row r="384" spans="42:54" ht="16.5">
      <c r="AP384" s="183">
        <v>1</v>
      </c>
      <c r="AQ384" s="196" t="s">
        <v>264</v>
      </c>
      <c r="AS384" s="184" t="s">
        <v>162</v>
      </c>
      <c r="AT384" s="185" t="s">
        <v>99</v>
      </c>
      <c r="AU384" s="184">
        <v>2</v>
      </c>
      <c r="AV384" s="197">
        <v>0.16374158730053334</v>
      </c>
      <c r="AW384" s="197">
        <v>0.27264668356015476</v>
      </c>
      <c r="AX384" s="197">
        <v>9.2835759185954811E-2</v>
      </c>
      <c r="AY384" s="198">
        <v>7.4850000000000003</v>
      </c>
      <c r="AZ384" s="198">
        <v>0</v>
      </c>
      <c r="BA384" s="198">
        <v>1.1484836187953174</v>
      </c>
      <c r="BB384" s="198">
        <v>2.76544229354253</v>
      </c>
    </row>
    <row r="385" spans="42:54" ht="16.5">
      <c r="AP385" s="183">
        <v>1</v>
      </c>
      <c r="AQ385" s="196" t="s">
        <v>264</v>
      </c>
      <c r="AS385" s="184" t="s">
        <v>162</v>
      </c>
      <c r="AT385" s="185" t="s">
        <v>100</v>
      </c>
      <c r="AU385" s="184">
        <v>2</v>
      </c>
      <c r="AV385" s="197">
        <v>1.1345997777477839E-2</v>
      </c>
      <c r="AW385" s="197">
        <v>0.32296221338782916</v>
      </c>
      <c r="AX385" s="197">
        <v>0.14135459723446997</v>
      </c>
      <c r="AY385" s="198">
        <v>7.787454545454545</v>
      </c>
      <c r="AZ385" s="198">
        <v>9.6651080260511585E-2</v>
      </c>
      <c r="BA385" s="198">
        <v>1.1655546114584465</v>
      </c>
      <c r="BB385" s="198">
        <v>2.5979446213006967</v>
      </c>
    </row>
    <row r="386" spans="42:54" ht="16.5">
      <c r="AP386" s="183">
        <v>1</v>
      </c>
      <c r="AQ386" s="196" t="s">
        <v>264</v>
      </c>
      <c r="AS386" s="184" t="s">
        <v>164</v>
      </c>
      <c r="AT386" s="185" t="s">
        <v>285</v>
      </c>
      <c r="AU386" s="184">
        <v>2</v>
      </c>
      <c r="AV386" s="197">
        <v>1.0173796657456432E-2</v>
      </c>
      <c r="AW386" s="197">
        <v>0.32902874068386206</v>
      </c>
      <c r="AX386" s="197">
        <v>0.13988090813405554</v>
      </c>
      <c r="AY386" s="198">
        <v>7.1527857142857147</v>
      </c>
      <c r="AZ386" s="198">
        <v>0.34160322669747573</v>
      </c>
      <c r="BA386" s="198">
        <v>5.0663126438372101</v>
      </c>
      <c r="BB386" s="198">
        <v>3.1310122357606027</v>
      </c>
    </row>
    <row r="387" spans="42:54" ht="16.5">
      <c r="AP387" s="183">
        <v>1</v>
      </c>
      <c r="AQ387" s="196" t="s">
        <v>264</v>
      </c>
      <c r="AS387" s="184" t="s">
        <v>164</v>
      </c>
      <c r="AT387" s="185" t="s">
        <v>286</v>
      </c>
      <c r="AU387" s="184">
        <v>2</v>
      </c>
      <c r="AV387" s="197">
        <v>1.2276344325015918E-2</v>
      </c>
      <c r="AW387" s="197">
        <v>0.31375960792513968</v>
      </c>
      <c r="AX387" s="197">
        <v>0.14795716562838812</v>
      </c>
      <c r="AY387" s="198">
        <v>5.2437777777777779</v>
      </c>
      <c r="AZ387" s="198">
        <v>8.6698943418941951E-2</v>
      </c>
      <c r="BA387" s="198">
        <v>9.1142264269162734</v>
      </c>
      <c r="BB387" s="198">
        <v>2.8587715687806878</v>
      </c>
    </row>
    <row r="388" spans="42:54" ht="16.5">
      <c r="AP388" s="183">
        <v>1</v>
      </c>
      <c r="AQ388" s="196" t="s">
        <v>264</v>
      </c>
      <c r="AS388" s="184" t="s">
        <v>164</v>
      </c>
      <c r="AT388" s="185" t="s">
        <v>287</v>
      </c>
      <c r="AU388" s="184">
        <v>2</v>
      </c>
      <c r="AV388" s="197">
        <v>1.0815983550073299E-2</v>
      </c>
      <c r="AW388" s="197">
        <v>0.32205172566793761</v>
      </c>
      <c r="AX388" s="197">
        <v>9.015391595142383E-2</v>
      </c>
      <c r="AY388" s="198">
        <v>3.552888888888889</v>
      </c>
      <c r="AZ388" s="198">
        <v>7.357041970617864</v>
      </c>
      <c r="BA388" s="198">
        <v>11.080790672959283</v>
      </c>
      <c r="BB388" s="198">
        <v>3.0564208977437755</v>
      </c>
    </row>
    <row r="389" spans="42:54" ht="16.5">
      <c r="AP389" s="183">
        <v>1</v>
      </c>
      <c r="AQ389" s="196" t="s">
        <v>264</v>
      </c>
      <c r="AS389" s="184" t="s">
        <v>164</v>
      </c>
      <c r="AT389" s="185" t="s">
        <v>288</v>
      </c>
      <c r="AU389" s="184">
        <v>2</v>
      </c>
      <c r="AV389" s="197">
        <v>1.1074506935327614E-2</v>
      </c>
      <c r="AW389" s="197">
        <v>0.28339802669872494</v>
      </c>
      <c r="AX389" s="197">
        <v>7.2795783600317437E-2</v>
      </c>
      <c r="AY389" s="198">
        <v>3.0392000000000001</v>
      </c>
      <c r="AZ389" s="198">
        <v>3.8577521780772353E-2</v>
      </c>
      <c r="BA389" s="198">
        <v>2.8817408770236952</v>
      </c>
      <c r="BB389" s="198">
        <v>3.700985360581436</v>
      </c>
    </row>
    <row r="390" spans="42:54" ht="16.5">
      <c r="AP390" s="183">
        <v>1</v>
      </c>
      <c r="AQ390" s="196" t="s">
        <v>264</v>
      </c>
      <c r="AS390" s="184" t="s">
        <v>164</v>
      </c>
      <c r="AT390" s="185" t="s">
        <v>289</v>
      </c>
      <c r="AU390" s="184">
        <v>2</v>
      </c>
      <c r="AV390" s="197">
        <v>1.3296834567077975E-2</v>
      </c>
      <c r="AW390" s="197">
        <v>0.28590306030397172</v>
      </c>
      <c r="AX390" s="197">
        <v>6.6133968924081063E-2</v>
      </c>
      <c r="AY390" s="198">
        <v>2.9256666666666664</v>
      </c>
      <c r="AZ390" s="198">
        <v>0.88814764037889105</v>
      </c>
      <c r="BA390" s="198">
        <v>2.4295609005406029</v>
      </c>
      <c r="BB390" s="198">
        <v>3.3528535353597504</v>
      </c>
    </row>
    <row r="391" spans="42:54" ht="16.5">
      <c r="AP391" s="183">
        <v>1</v>
      </c>
      <c r="AQ391" s="196" t="s">
        <v>264</v>
      </c>
      <c r="AS391" s="184" t="s">
        <v>164</v>
      </c>
      <c r="AT391" s="185" t="s">
        <v>99</v>
      </c>
      <c r="AU391" s="184">
        <v>2</v>
      </c>
      <c r="AV391" s="197">
        <v>2.4664277344861322E-2</v>
      </c>
      <c r="AW391" s="197">
        <v>0.32373046296715879</v>
      </c>
      <c r="AX391" s="197">
        <v>0.14941420941057373</v>
      </c>
      <c r="AY391" s="198">
        <v>5.3174999999999999</v>
      </c>
      <c r="AZ391" s="198">
        <v>0.39185026413263346</v>
      </c>
      <c r="BA391" s="198">
        <v>6.8147872023066691</v>
      </c>
      <c r="BB391" s="198">
        <v>2.9020348792654125</v>
      </c>
    </row>
    <row r="392" spans="42:54" ht="16.5">
      <c r="AP392" s="183">
        <v>1</v>
      </c>
      <c r="AQ392" s="196" t="s">
        <v>264</v>
      </c>
      <c r="AS392" s="184" t="s">
        <v>164</v>
      </c>
      <c r="AT392" s="185" t="s">
        <v>100</v>
      </c>
      <c r="AU392" s="184">
        <v>2</v>
      </c>
      <c r="AV392" s="197">
        <v>1.1583931209014584E-2</v>
      </c>
      <c r="AW392" s="197">
        <v>0.31493250041564097</v>
      </c>
      <c r="AX392" s="197">
        <v>0.11619923533032218</v>
      </c>
      <c r="AY392" s="198">
        <v>5.0932619047619063</v>
      </c>
      <c r="AZ392" s="198">
        <v>1.8034841199103466</v>
      </c>
      <c r="BA392" s="198">
        <v>6.7276950442462615</v>
      </c>
      <c r="BB392" s="198">
        <v>3.1086368577891008</v>
      </c>
    </row>
    <row r="393" spans="42:54" ht="16.5">
      <c r="AP393" s="183">
        <v>1</v>
      </c>
      <c r="AQ393" s="196" t="s">
        <v>264</v>
      </c>
      <c r="AS393" s="184" t="s">
        <v>136</v>
      </c>
      <c r="AT393" s="185" t="s">
        <v>290</v>
      </c>
      <c r="AU393" s="184">
        <v>2</v>
      </c>
      <c r="AV393" s="197">
        <v>5.2050083691637085E-2</v>
      </c>
      <c r="AW393" s="197">
        <v>0.39103634966692807</v>
      </c>
      <c r="AX393" s="197">
        <v>0.17824986546847801</v>
      </c>
      <c r="AY393" s="198">
        <v>12.864307692307694</v>
      </c>
      <c r="AZ393" s="198">
        <v>0.52723825685570891</v>
      </c>
      <c r="BA393" s="198">
        <v>27.81542927007601</v>
      </c>
      <c r="BB393" s="198">
        <v>1.7848703982921839</v>
      </c>
    </row>
    <row r="394" spans="42:54" ht="16.5">
      <c r="AP394" s="183">
        <v>1</v>
      </c>
      <c r="AQ394" s="196" t="s">
        <v>264</v>
      </c>
      <c r="AS394" s="184" t="s">
        <v>136</v>
      </c>
      <c r="AT394" s="185" t="s">
        <v>291</v>
      </c>
      <c r="AU394" s="184">
        <v>2</v>
      </c>
      <c r="AV394" s="197">
        <v>6.7284940975427754E-2</v>
      </c>
      <c r="AW394" s="197">
        <v>0.35702284696063624</v>
      </c>
      <c r="AX394" s="197">
        <v>0.14526100497373681</v>
      </c>
      <c r="AY394" s="198">
        <v>10.601166666666666</v>
      </c>
      <c r="AZ394" s="198">
        <v>0.13215080596888693</v>
      </c>
      <c r="BA394" s="198">
        <v>6.3054813133726046</v>
      </c>
      <c r="BB394" s="198">
        <v>2.1527926741623875</v>
      </c>
    </row>
    <row r="395" spans="42:54" ht="16.5">
      <c r="AP395" s="183">
        <v>1</v>
      </c>
      <c r="AQ395" s="196" t="s">
        <v>264</v>
      </c>
      <c r="AS395" s="184" t="s">
        <v>136</v>
      </c>
      <c r="AT395" s="185" t="s">
        <v>292</v>
      </c>
      <c r="AU395" s="184">
        <v>2</v>
      </c>
      <c r="AV395" s="197">
        <v>5.1570589640575981E-2</v>
      </c>
      <c r="AW395" s="197">
        <v>0.35749403287517639</v>
      </c>
      <c r="AX395" s="197">
        <v>0.15871639716236072</v>
      </c>
      <c r="AY395" s="198">
        <v>12.030307692307691</v>
      </c>
      <c r="AZ395" s="198">
        <v>0.29225869324728487</v>
      </c>
      <c r="BA395" s="198">
        <v>21.06255264288955</v>
      </c>
      <c r="BB395" s="198">
        <v>1.802645059495354</v>
      </c>
    </row>
    <row r="396" spans="42:54" ht="16.5">
      <c r="AP396" s="183">
        <v>1</v>
      </c>
      <c r="AQ396" s="196" t="s">
        <v>264</v>
      </c>
      <c r="AS396" s="184" t="s">
        <v>136</v>
      </c>
      <c r="AT396" s="185" t="s">
        <v>293</v>
      </c>
      <c r="AU396" s="184">
        <v>2</v>
      </c>
      <c r="AV396" s="197">
        <v>4.8116695598123899E-2</v>
      </c>
      <c r="AW396" s="197">
        <v>0.35980152891904227</v>
      </c>
      <c r="AX396" s="197">
        <v>0.15266413687251734</v>
      </c>
      <c r="AY396" s="198">
        <v>9.8035384615384622</v>
      </c>
      <c r="AZ396" s="198">
        <v>2.5758853240582226E-2</v>
      </c>
      <c r="BA396" s="198">
        <v>6.1872765483878513</v>
      </c>
      <c r="BB396" s="198">
        <v>2.1401304517873854</v>
      </c>
    </row>
    <row r="397" spans="42:54" ht="16.5">
      <c r="AP397" s="183">
        <v>1</v>
      </c>
      <c r="AQ397" s="196" t="s">
        <v>264</v>
      </c>
      <c r="AS397" s="184" t="s">
        <v>136</v>
      </c>
      <c r="AT397" s="185" t="s">
        <v>294</v>
      </c>
      <c r="AU397" s="184">
        <v>2</v>
      </c>
      <c r="AV397" s="197">
        <v>6.5762780954912489E-2</v>
      </c>
      <c r="AW397" s="197">
        <v>0.36243808555074536</v>
      </c>
      <c r="AX397" s="197">
        <v>0.14744353811089031</v>
      </c>
      <c r="AY397" s="198">
        <v>10.579416666666667</v>
      </c>
      <c r="AZ397" s="198">
        <v>7.8856618641396564E-2</v>
      </c>
      <c r="BA397" s="198">
        <v>8.8997946573650584</v>
      </c>
      <c r="BB397" s="198">
        <v>1.9036051423996059</v>
      </c>
    </row>
    <row r="398" spans="42:54" ht="16.5">
      <c r="AP398" s="183">
        <v>1</v>
      </c>
      <c r="AQ398" s="196" t="s">
        <v>264</v>
      </c>
      <c r="AS398" s="184" t="s">
        <v>136</v>
      </c>
      <c r="AT398" s="185" t="s">
        <v>329</v>
      </c>
      <c r="AU398" s="184">
        <v>2</v>
      </c>
      <c r="AV398" s="197">
        <v>8.1943575229824678E-2</v>
      </c>
      <c r="AW398" s="197">
        <v>0.39123807501316227</v>
      </c>
      <c r="AX398" s="197">
        <v>0.13779655266788404</v>
      </c>
      <c r="AY398" s="198">
        <v>12.574</v>
      </c>
      <c r="AZ398" s="198">
        <v>0.18602302081388328</v>
      </c>
      <c r="BA398" s="198">
        <v>18.937143518853318</v>
      </c>
      <c r="BB398" s="198">
        <v>1.6244355421507439</v>
      </c>
    </row>
    <row r="399" spans="42:54" ht="16.5">
      <c r="AP399" s="183">
        <v>1</v>
      </c>
      <c r="AQ399" s="196" t="s">
        <v>264</v>
      </c>
      <c r="AS399" s="184" t="s">
        <v>136</v>
      </c>
      <c r="AT399" s="185" t="s">
        <v>99</v>
      </c>
      <c r="AU399" s="184">
        <v>2</v>
      </c>
      <c r="AV399" s="197">
        <v>0.11142900271487022</v>
      </c>
      <c r="AW399" s="197">
        <v>0.35605627632906028</v>
      </c>
      <c r="AX399" s="197">
        <v>0.17544423489467834</v>
      </c>
      <c r="AY399" s="198">
        <v>11.51825</v>
      </c>
      <c r="AZ399" s="198">
        <v>6.2104153945018878E-2</v>
      </c>
      <c r="BA399" s="198">
        <v>17.87047029767918</v>
      </c>
      <c r="BB399" s="198">
        <v>1.8220812451995911</v>
      </c>
    </row>
    <row r="400" spans="42:54" ht="16.5">
      <c r="AP400" s="183">
        <v>1</v>
      </c>
      <c r="AQ400" s="196" t="s">
        <v>264</v>
      </c>
      <c r="AS400" s="184" t="s">
        <v>136</v>
      </c>
      <c r="AT400" s="185" t="s">
        <v>100</v>
      </c>
      <c r="AU400" s="184">
        <v>2</v>
      </c>
      <c r="AV400" s="197">
        <v>5.9952998561875366E-2</v>
      </c>
      <c r="AW400" s="197">
        <v>0.36731378968558298</v>
      </c>
      <c r="AX400" s="197">
        <v>0.15585810644829051</v>
      </c>
      <c r="AY400" s="198">
        <v>11.325479452054793</v>
      </c>
      <c r="AZ400" s="198">
        <v>0.20823627291520938</v>
      </c>
      <c r="BA400" s="198">
        <v>14.72917991075132</v>
      </c>
      <c r="BB400" s="198">
        <v>1.9871057230806348</v>
      </c>
    </row>
    <row r="401" spans="42:54" ht="16.5">
      <c r="AP401" s="183">
        <v>1</v>
      </c>
      <c r="AQ401" s="196" t="s">
        <v>264</v>
      </c>
      <c r="AS401" s="184" t="s">
        <v>156</v>
      </c>
      <c r="AT401" s="185" t="s">
        <v>295</v>
      </c>
      <c r="AU401" s="184">
        <v>2</v>
      </c>
      <c r="AV401" s="197">
        <v>6.3169929454832061E-2</v>
      </c>
      <c r="AW401" s="197">
        <v>0.33868842447692693</v>
      </c>
      <c r="AX401" s="197">
        <v>0.22540078443504341</v>
      </c>
      <c r="AY401" s="198">
        <v>11.779285714285711</v>
      </c>
      <c r="AZ401" s="198">
        <v>0.32869277543243464</v>
      </c>
      <c r="BA401" s="198">
        <v>22.628836945581046</v>
      </c>
      <c r="BB401" s="198">
        <v>2.0702562519949033</v>
      </c>
    </row>
    <row r="402" spans="42:54" ht="16.5">
      <c r="AP402" s="183">
        <v>1</v>
      </c>
      <c r="AQ402" s="196" t="s">
        <v>264</v>
      </c>
      <c r="AS402" s="184" t="s">
        <v>156</v>
      </c>
      <c r="AT402" s="185" t="s">
        <v>296</v>
      </c>
      <c r="AU402" s="184">
        <v>2</v>
      </c>
      <c r="AV402" s="197">
        <v>5.1182615908160839E-2</v>
      </c>
      <c r="AW402" s="197">
        <v>0.3065718363076389</v>
      </c>
      <c r="AX402" s="197">
        <v>0.18641436662286892</v>
      </c>
      <c r="AY402" s="198">
        <v>9.4733333333333345</v>
      </c>
      <c r="AZ402" s="198">
        <v>0.50577541331786136</v>
      </c>
      <c r="BA402" s="198">
        <v>7.5823809862106284</v>
      </c>
      <c r="BB402" s="198">
        <v>2.4960688466105965</v>
      </c>
    </row>
    <row r="403" spans="42:54" ht="16.5">
      <c r="AP403" s="183">
        <v>1</v>
      </c>
      <c r="AQ403" s="196" t="s">
        <v>264</v>
      </c>
      <c r="AS403" s="184" t="s">
        <v>156</v>
      </c>
      <c r="AT403" s="185" t="s">
        <v>297</v>
      </c>
      <c r="AU403" s="184">
        <v>2</v>
      </c>
      <c r="AV403" s="197">
        <v>6.5014961335639276E-2</v>
      </c>
      <c r="AW403" s="197">
        <v>0.33786971388809361</v>
      </c>
      <c r="AX403" s="197">
        <v>0.2045672311048162</v>
      </c>
      <c r="AY403" s="198">
        <v>11.382400000000001</v>
      </c>
      <c r="AZ403" s="198">
        <v>0.20926035161183898</v>
      </c>
      <c r="BA403" s="198">
        <v>21.310017748122128</v>
      </c>
      <c r="BB403" s="198">
        <v>2.3103331319381373</v>
      </c>
    </row>
    <row r="404" spans="42:54" ht="16.5">
      <c r="AP404" s="183">
        <v>1</v>
      </c>
      <c r="AQ404" s="196" t="s">
        <v>264</v>
      </c>
      <c r="AS404" s="184" t="s">
        <v>156</v>
      </c>
      <c r="AT404" s="185" t="s">
        <v>100</v>
      </c>
      <c r="AU404" s="184">
        <v>2</v>
      </c>
      <c r="AV404" s="197">
        <v>6.1613702588016427E-2</v>
      </c>
      <c r="AW404" s="197">
        <v>0.33348217758609117</v>
      </c>
      <c r="AX404" s="197">
        <v>0.21484367869769977</v>
      </c>
      <c r="AY404" s="198">
        <v>11.321462962962961</v>
      </c>
      <c r="AZ404" s="198">
        <v>0.33775229113343863</v>
      </c>
      <c r="BA404" s="198">
        <v>19.775673492003104</v>
      </c>
      <c r="BB404" s="198">
        <v>2.1749039625540454</v>
      </c>
    </row>
    <row r="405" spans="42:54" ht="16.5">
      <c r="AP405" s="183">
        <v>1</v>
      </c>
      <c r="AQ405" s="196" t="s">
        <v>264</v>
      </c>
      <c r="AS405" s="184" t="s">
        <v>138</v>
      </c>
      <c r="AT405" s="185" t="s">
        <v>298</v>
      </c>
      <c r="AU405" s="184">
        <v>2</v>
      </c>
      <c r="AV405" s="197">
        <v>5.0592590995025388E-2</v>
      </c>
      <c r="AW405" s="197">
        <v>0.37542759701143874</v>
      </c>
      <c r="AX405" s="197">
        <v>0.17360176739069649</v>
      </c>
      <c r="AY405" s="198">
        <v>12.382650000000002</v>
      </c>
      <c r="AZ405" s="198">
        <v>0.27894423871851043</v>
      </c>
      <c r="BA405" s="198">
        <v>16.114225806126971</v>
      </c>
      <c r="BB405" s="198">
        <v>1.9828932516753848</v>
      </c>
    </row>
    <row r="406" spans="42:54" ht="16.5">
      <c r="AP406" s="183">
        <v>1</v>
      </c>
      <c r="AQ406" s="196" t="s">
        <v>264</v>
      </c>
      <c r="AS406" s="184" t="s">
        <v>138</v>
      </c>
      <c r="AT406" s="185" t="s">
        <v>299</v>
      </c>
      <c r="AU406" s="184">
        <v>2</v>
      </c>
      <c r="AV406" s="197">
        <v>6.1242098406491509E-2</v>
      </c>
      <c r="AW406" s="197">
        <v>0.25878352111925623</v>
      </c>
      <c r="AX406" s="197">
        <v>0.13952609613923869</v>
      </c>
      <c r="AY406" s="198">
        <v>15.833499999999999</v>
      </c>
      <c r="AZ406" s="198">
        <v>3.3306059760607264E-2</v>
      </c>
      <c r="BA406" s="198">
        <v>8.6622049635284633</v>
      </c>
      <c r="BB406" s="198">
        <v>3.0704857482002765</v>
      </c>
    </row>
    <row r="407" spans="42:54" ht="16.5">
      <c r="AP407" s="183">
        <v>1</v>
      </c>
      <c r="AQ407" s="196" t="s">
        <v>264</v>
      </c>
      <c r="AS407" s="184" t="s">
        <v>138</v>
      </c>
      <c r="AT407" s="185" t="s">
        <v>300</v>
      </c>
      <c r="AU407" s="184">
        <v>2</v>
      </c>
      <c r="AV407" s="197">
        <v>5.5208561789842452E-2</v>
      </c>
      <c r="AW407" s="197">
        <v>0.30176134777015318</v>
      </c>
      <c r="AX407" s="197">
        <v>0.1670527856306141</v>
      </c>
      <c r="AY407" s="198">
        <v>16.270199999999999</v>
      </c>
      <c r="AZ407" s="198">
        <v>0.13695165826715322</v>
      </c>
      <c r="BA407" s="198">
        <v>19.959645287863349</v>
      </c>
      <c r="BB407" s="198">
        <v>2.7103088102021129</v>
      </c>
    </row>
    <row r="408" spans="42:54" ht="16.5">
      <c r="AP408" s="183">
        <v>1</v>
      </c>
      <c r="AQ408" s="196" t="s">
        <v>264</v>
      </c>
      <c r="AS408" s="184" t="s">
        <v>138</v>
      </c>
      <c r="AT408" s="185" t="s">
        <v>301</v>
      </c>
      <c r="AU408" s="184">
        <v>2</v>
      </c>
      <c r="AV408" s="197">
        <v>6.1952255179516393E-2</v>
      </c>
      <c r="AW408" s="197">
        <v>0.28792571062218475</v>
      </c>
      <c r="AX408" s="197">
        <v>0.13176076525582323</v>
      </c>
      <c r="AY408" s="198">
        <v>19.567166666666665</v>
      </c>
      <c r="AZ408" s="198">
        <v>0.1003254557785456</v>
      </c>
      <c r="BA408" s="198">
        <v>10.890328224761125</v>
      </c>
      <c r="BB408" s="198">
        <v>2.6563898171848046</v>
      </c>
    </row>
    <row r="409" spans="42:54" ht="16.5">
      <c r="AP409" s="183">
        <v>1</v>
      </c>
      <c r="AQ409" s="196" t="s">
        <v>264</v>
      </c>
      <c r="AS409" s="184" t="s">
        <v>138</v>
      </c>
      <c r="AT409" s="185" t="s">
        <v>99</v>
      </c>
      <c r="AU409" s="184">
        <v>2</v>
      </c>
      <c r="AV409" s="197">
        <v>0.24693391326439434</v>
      </c>
      <c r="AW409" s="197">
        <v>0.32623927411228104</v>
      </c>
      <c r="AX409" s="197">
        <v>0.16874971939553543</v>
      </c>
      <c r="AY409" s="198">
        <v>19.479400000000002</v>
      </c>
      <c r="AZ409" s="198">
        <v>0.25434099253586595</v>
      </c>
      <c r="BA409" s="198">
        <v>18.456309414885229</v>
      </c>
      <c r="BB409" s="198">
        <v>2.1317587087493788</v>
      </c>
    </row>
    <row r="410" spans="42:54" ht="16.5">
      <c r="AP410" s="183">
        <v>1</v>
      </c>
      <c r="AQ410" s="196" t="s">
        <v>264</v>
      </c>
      <c r="AS410" s="184" t="s">
        <v>138</v>
      </c>
      <c r="AT410" s="185" t="s">
        <v>100</v>
      </c>
      <c r="AU410" s="184">
        <v>2</v>
      </c>
      <c r="AV410" s="197">
        <v>6.2776931686181855E-2</v>
      </c>
      <c r="AW410" s="197">
        <v>0.31891102454565168</v>
      </c>
      <c r="AX410" s="197">
        <v>0.1536187525160731</v>
      </c>
      <c r="AY410" s="198">
        <v>15.396800000000002</v>
      </c>
      <c r="AZ410" s="198">
        <v>0.13702768389707615</v>
      </c>
      <c r="BA410" s="198">
        <v>13.596448812561258</v>
      </c>
      <c r="BB410" s="198">
        <v>2.5645341984885355</v>
      </c>
    </row>
    <row r="411" spans="42:54" ht="16.5">
      <c r="AP411" s="183">
        <v>1</v>
      </c>
      <c r="AQ411" s="196" t="s">
        <v>264</v>
      </c>
      <c r="AS411" s="184" t="s">
        <v>144</v>
      </c>
      <c r="AT411" s="185" t="s">
        <v>302</v>
      </c>
      <c r="AU411" s="184">
        <v>2</v>
      </c>
      <c r="AV411" s="197">
        <v>7.6531839584273537E-2</v>
      </c>
      <c r="AW411" s="197">
        <v>0.30030835359088143</v>
      </c>
      <c r="AX411" s="197">
        <v>0.1296563869020019</v>
      </c>
      <c r="AY411" s="198">
        <v>18.19125</v>
      </c>
      <c r="AZ411" s="198">
        <v>4.2272692515790092E-2</v>
      </c>
      <c r="BA411" s="198">
        <v>5.5642941262927126</v>
      </c>
      <c r="BB411" s="198">
        <v>3.0968058255840654</v>
      </c>
    </row>
    <row r="412" spans="42:54" ht="16.5">
      <c r="AP412" s="183">
        <v>1</v>
      </c>
      <c r="AQ412" s="196" t="s">
        <v>264</v>
      </c>
      <c r="AS412" s="184" t="s">
        <v>144</v>
      </c>
      <c r="AT412" s="185" t="s">
        <v>303</v>
      </c>
      <c r="AU412" s="184">
        <v>2</v>
      </c>
      <c r="AV412" s="197">
        <v>9.3483379177203188E-2</v>
      </c>
      <c r="AW412" s="197">
        <v>0.34824327478857536</v>
      </c>
      <c r="AX412" s="197">
        <v>0.15130737535855865</v>
      </c>
      <c r="AY412" s="198">
        <v>12.309900000000001</v>
      </c>
      <c r="AZ412" s="198">
        <v>6.0329894481083994E-2</v>
      </c>
      <c r="BA412" s="198">
        <v>14.58052889818838</v>
      </c>
      <c r="BB412" s="198">
        <v>2.0258550227937149</v>
      </c>
    </row>
    <row r="413" spans="42:54" ht="16.5">
      <c r="AP413" s="183">
        <v>1</v>
      </c>
      <c r="AQ413" s="196" t="s">
        <v>264</v>
      </c>
      <c r="AS413" s="184" t="s">
        <v>144</v>
      </c>
      <c r="AT413" s="185" t="s">
        <v>304</v>
      </c>
      <c r="AU413" s="184">
        <v>2</v>
      </c>
      <c r="AV413" s="197">
        <v>8.2020156516453252E-2</v>
      </c>
      <c r="AW413" s="197">
        <v>0.37027198296946262</v>
      </c>
      <c r="AX413" s="197">
        <v>0.13127166076287278</v>
      </c>
      <c r="AY413" s="198">
        <v>10.859750000000002</v>
      </c>
      <c r="AZ413" s="198">
        <v>1.9472380278451142E-2</v>
      </c>
      <c r="BA413" s="198">
        <v>7.6137006888743963</v>
      </c>
      <c r="BB413" s="198">
        <v>2.1073365814573903</v>
      </c>
    </row>
    <row r="414" spans="42:54" ht="16.5">
      <c r="AP414" s="183">
        <v>1</v>
      </c>
      <c r="AQ414" s="196" t="s">
        <v>264</v>
      </c>
      <c r="AS414" s="184" t="s">
        <v>144</v>
      </c>
      <c r="AT414" s="185" t="s">
        <v>305</v>
      </c>
      <c r="AU414" s="184">
        <v>2</v>
      </c>
      <c r="AV414" s="197">
        <v>9.8515898491922882E-2</v>
      </c>
      <c r="AW414" s="197">
        <v>0.31672628369081329</v>
      </c>
      <c r="AX414" s="197">
        <v>0.16398754713773403</v>
      </c>
      <c r="AY414" s="198">
        <v>10.7346</v>
      </c>
      <c r="AZ414" s="198">
        <v>1.9301735774215397E-2</v>
      </c>
      <c r="BA414" s="198">
        <v>12.109909024742741</v>
      </c>
      <c r="BB414" s="198">
        <v>2.4188631390700319</v>
      </c>
    </row>
    <row r="415" spans="42:54" ht="16.5">
      <c r="AP415" s="183">
        <v>1</v>
      </c>
      <c r="AQ415" s="196" t="s">
        <v>264</v>
      </c>
      <c r="AS415" s="184" t="s">
        <v>144</v>
      </c>
      <c r="AT415" s="185" t="s">
        <v>99</v>
      </c>
      <c r="AU415" s="184">
        <v>2</v>
      </c>
      <c r="AV415" s="197">
        <v>0.13458991914882226</v>
      </c>
      <c r="AW415" s="197">
        <v>0.45324625567221</v>
      </c>
      <c r="AX415" s="197">
        <v>0.12988978284446012</v>
      </c>
      <c r="AY415" s="198">
        <v>19.103000000000002</v>
      </c>
      <c r="AZ415" s="198">
        <v>0</v>
      </c>
      <c r="BA415" s="198">
        <v>2.0177053645741378</v>
      </c>
      <c r="BB415" s="198">
        <v>2.6249706214352631</v>
      </c>
    </row>
    <row r="416" spans="42:54" ht="16.5">
      <c r="AP416" s="183">
        <v>1</v>
      </c>
      <c r="AQ416" s="196" t="s">
        <v>264</v>
      </c>
      <c r="AS416" s="184" t="s">
        <v>144</v>
      </c>
      <c r="AT416" s="185" t="s">
        <v>100</v>
      </c>
      <c r="AU416" s="184">
        <v>2</v>
      </c>
      <c r="AV416" s="197">
        <v>8.668339792316121E-2</v>
      </c>
      <c r="AW416" s="197">
        <v>0.33659281748441777</v>
      </c>
      <c r="AX416" s="197">
        <v>0.13952779150670602</v>
      </c>
      <c r="AY416" s="198">
        <v>13.383843749999999</v>
      </c>
      <c r="AZ416" s="198">
        <v>3.8527328814891022E-2</v>
      </c>
      <c r="BA416" s="198">
        <v>8.8500484898539238</v>
      </c>
      <c r="BB416" s="198">
        <v>2.5214303215812204</v>
      </c>
    </row>
    <row r="417" spans="42:54" ht="16.5">
      <c r="AP417" s="183">
        <v>1</v>
      </c>
      <c r="AQ417" s="196" t="s">
        <v>264</v>
      </c>
      <c r="AS417" s="184" t="s">
        <v>154</v>
      </c>
      <c r="AT417" s="185" t="s">
        <v>306</v>
      </c>
      <c r="AU417" s="184">
        <v>2</v>
      </c>
      <c r="AV417" s="197">
        <v>4.3413376156489519E-2</v>
      </c>
      <c r="AW417" s="197">
        <v>0.36392162423319774</v>
      </c>
      <c r="AX417" s="197">
        <v>0.15508084720871268</v>
      </c>
      <c r="AY417" s="198">
        <v>7.5084999999999997</v>
      </c>
      <c r="AZ417" s="198">
        <v>7.3013581548358131E-2</v>
      </c>
      <c r="BA417" s="198">
        <v>4.9138140382045021</v>
      </c>
      <c r="BB417" s="198">
        <v>2.1447231607417794</v>
      </c>
    </row>
    <row r="418" spans="42:54" ht="16.5">
      <c r="AP418" s="183">
        <v>1</v>
      </c>
      <c r="AQ418" s="196" t="s">
        <v>264</v>
      </c>
      <c r="AS418" s="184" t="s">
        <v>154</v>
      </c>
      <c r="AT418" s="185" t="s">
        <v>307</v>
      </c>
      <c r="AU418" s="184">
        <v>2</v>
      </c>
      <c r="AV418" s="197">
        <v>3.5674395068654802E-2</v>
      </c>
      <c r="AW418" s="197">
        <v>0.38335700571435077</v>
      </c>
      <c r="AX418" s="197">
        <v>0.1636429813663452</v>
      </c>
      <c r="AY418" s="198">
        <v>6.1243333333333325</v>
      </c>
      <c r="AZ418" s="198">
        <v>6.1404495822268368E-2</v>
      </c>
      <c r="BA418" s="198">
        <v>7.3583054160351589</v>
      </c>
      <c r="BB418" s="198">
        <v>2.1115367610258877</v>
      </c>
    </row>
    <row r="419" spans="42:54" ht="16.5">
      <c r="AP419" s="183">
        <v>1</v>
      </c>
      <c r="AQ419" s="196" t="s">
        <v>264</v>
      </c>
      <c r="AS419" s="184" t="s">
        <v>154</v>
      </c>
      <c r="AT419" s="185" t="s">
        <v>308</v>
      </c>
      <c r="AU419" s="184">
        <v>2</v>
      </c>
      <c r="AV419" s="197">
        <v>7.0915876281339982E-2</v>
      </c>
      <c r="AW419" s="197">
        <v>0.37360376871445894</v>
      </c>
      <c r="AX419" s="197">
        <v>0.11919769502789951</v>
      </c>
      <c r="AY419" s="198">
        <v>7.1143333333333336</v>
      </c>
      <c r="AZ419" s="198">
        <v>0.19191042133293301</v>
      </c>
      <c r="BA419" s="198">
        <v>4.3819546204353035</v>
      </c>
      <c r="BB419" s="198">
        <v>2.2468692656704405</v>
      </c>
    </row>
    <row r="420" spans="42:54" ht="16.5">
      <c r="AP420" s="183">
        <v>1</v>
      </c>
      <c r="AQ420" s="196" t="s">
        <v>264</v>
      </c>
      <c r="AS420" s="184" t="s">
        <v>154</v>
      </c>
      <c r="AT420" s="185" t="s">
        <v>309</v>
      </c>
      <c r="AU420" s="184">
        <v>2</v>
      </c>
      <c r="AV420" s="197">
        <v>0.11811511517476531</v>
      </c>
      <c r="AW420" s="197">
        <v>0.34327123579694752</v>
      </c>
      <c r="AX420" s="197">
        <v>0.1221889205196319</v>
      </c>
      <c r="AY420" s="198">
        <v>9.215888888888891</v>
      </c>
      <c r="AZ420" s="198">
        <v>0.12154070343464711</v>
      </c>
      <c r="BA420" s="198">
        <v>2.8886173849634464</v>
      </c>
      <c r="BB420" s="198">
        <v>2.1120122262332308</v>
      </c>
    </row>
    <row r="421" spans="42:54" ht="16.5">
      <c r="AP421" s="183">
        <v>1</v>
      </c>
      <c r="AQ421" s="196" t="s">
        <v>264</v>
      </c>
      <c r="AS421" s="184" t="s">
        <v>154</v>
      </c>
      <c r="AT421" s="185" t="s">
        <v>310</v>
      </c>
      <c r="AU421" s="184">
        <v>2</v>
      </c>
      <c r="AV421" s="197">
        <v>4.5366411782236847E-2</v>
      </c>
      <c r="AW421" s="197">
        <v>0.35072164844207493</v>
      </c>
      <c r="AX421" s="197">
        <v>0.23433611020652387</v>
      </c>
      <c r="AY421" s="198">
        <v>9.4984999999999999</v>
      </c>
      <c r="AZ421" s="198">
        <v>2.9146282363995506E-2</v>
      </c>
      <c r="BA421" s="198">
        <v>7.7674842500048022</v>
      </c>
      <c r="BB421" s="198">
        <v>2.4429831747373769</v>
      </c>
    </row>
    <row r="422" spans="42:54" ht="16.5">
      <c r="AP422" s="183">
        <v>1</v>
      </c>
      <c r="AQ422" s="196" t="s">
        <v>264</v>
      </c>
      <c r="AS422" s="184" t="s">
        <v>154</v>
      </c>
      <c r="AT422" s="185" t="s">
        <v>311</v>
      </c>
      <c r="AU422" s="184">
        <v>2</v>
      </c>
      <c r="AV422" s="197">
        <v>6.7235381806579175E-2</v>
      </c>
      <c r="AW422" s="197">
        <v>0.3653889397836097</v>
      </c>
      <c r="AX422" s="197">
        <v>0.1224580514367966</v>
      </c>
      <c r="AY422" s="198">
        <v>6.0885999999999996</v>
      </c>
      <c r="AZ422" s="198">
        <v>0.17427616428386611</v>
      </c>
      <c r="BA422" s="198">
        <v>4.1768187373366583</v>
      </c>
      <c r="BB422" s="198">
        <v>2.4135823630453661</v>
      </c>
    </row>
    <row r="423" spans="42:54" ht="16.5">
      <c r="AP423" s="183">
        <v>1</v>
      </c>
      <c r="AQ423" s="196" t="s">
        <v>264</v>
      </c>
      <c r="AS423" s="184" t="s">
        <v>154</v>
      </c>
      <c r="AT423" s="185" t="s">
        <v>312</v>
      </c>
      <c r="AU423" s="184">
        <v>2</v>
      </c>
      <c r="AV423" s="197">
        <v>6.2040817040679791E-2</v>
      </c>
      <c r="AW423" s="197">
        <v>0.36024230060473406</v>
      </c>
      <c r="AX423" s="197">
        <v>0.20648418505636146</v>
      </c>
      <c r="AY423" s="198">
        <v>6.8334999999999999</v>
      </c>
      <c r="AZ423" s="198">
        <v>0</v>
      </c>
      <c r="BA423" s="198">
        <v>4.985533643211947</v>
      </c>
      <c r="BB423" s="198">
        <v>3.4638082745530046</v>
      </c>
    </row>
    <row r="424" spans="42:54" ht="16.5">
      <c r="AP424" s="183">
        <v>1</v>
      </c>
      <c r="AQ424" s="196" t="s">
        <v>264</v>
      </c>
      <c r="AS424" s="184" t="s">
        <v>154</v>
      </c>
      <c r="AT424" s="185" t="s">
        <v>313</v>
      </c>
      <c r="AU424" s="184">
        <v>2</v>
      </c>
      <c r="AV424" s="197">
        <v>6.3462722824147749E-2</v>
      </c>
      <c r="AW424" s="197">
        <v>0.354543273433721</v>
      </c>
      <c r="AX424" s="197">
        <v>0.30201691050150703</v>
      </c>
      <c r="AY424" s="198">
        <v>7.2249999999999996</v>
      </c>
      <c r="AZ424" s="198">
        <v>0.25983236227356371</v>
      </c>
      <c r="BA424" s="198">
        <v>4.5394242114852013</v>
      </c>
      <c r="BB424" s="198">
        <v>3.7118850808167339</v>
      </c>
    </row>
    <row r="425" spans="42:54" ht="16.5">
      <c r="AP425" s="183">
        <v>1</v>
      </c>
      <c r="AQ425" s="196" t="s">
        <v>264</v>
      </c>
      <c r="AS425" s="184" t="s">
        <v>154</v>
      </c>
      <c r="AT425" s="185" t="s">
        <v>314</v>
      </c>
      <c r="AU425" s="184">
        <v>2</v>
      </c>
      <c r="AV425" s="197">
        <v>3.2104455233347824E-2</v>
      </c>
      <c r="AW425" s="197">
        <v>0.43709127149820254</v>
      </c>
      <c r="AX425" s="197">
        <v>0.44282717544116407</v>
      </c>
      <c r="AY425" s="198">
        <v>3.786</v>
      </c>
      <c r="AZ425" s="198">
        <v>0.33261931054669314</v>
      </c>
      <c r="BA425" s="198">
        <v>2.7718275878891094</v>
      </c>
      <c r="BB425" s="198">
        <v>4.6201887760904103</v>
      </c>
    </row>
    <row r="426" spans="42:54" ht="16.5">
      <c r="AP426" s="183">
        <v>1</v>
      </c>
      <c r="AQ426" s="196" t="s">
        <v>264</v>
      </c>
      <c r="AS426" s="184" t="s">
        <v>154</v>
      </c>
      <c r="AT426" s="185" t="s">
        <v>315</v>
      </c>
      <c r="AU426" s="184">
        <v>2</v>
      </c>
      <c r="AV426" s="197">
        <v>5.1186118093672177E-2</v>
      </c>
      <c r="AW426" s="197">
        <v>0.3565718305898668</v>
      </c>
      <c r="AX426" s="197">
        <v>0.20743514629831594</v>
      </c>
      <c r="AY426" s="198">
        <v>9.5202500000000008</v>
      </c>
      <c r="AZ426" s="198">
        <v>3.8991568853066906E-2</v>
      </c>
      <c r="BA426" s="198">
        <v>25.656452305318023</v>
      </c>
      <c r="BB426" s="198">
        <v>2.30482871952883</v>
      </c>
    </row>
    <row r="427" spans="42:54" ht="16.5">
      <c r="AP427" s="183">
        <v>1</v>
      </c>
      <c r="AQ427" s="196" t="s">
        <v>264</v>
      </c>
      <c r="AS427" s="184" t="s">
        <v>154</v>
      </c>
      <c r="AT427" s="185" t="s">
        <v>100</v>
      </c>
      <c r="AU427" s="184">
        <v>2</v>
      </c>
      <c r="AV427" s="197">
        <v>6.3847669278384575E-2</v>
      </c>
      <c r="AW427" s="197">
        <v>0.36176037241896875</v>
      </c>
      <c r="AX427" s="197">
        <v>0.186011937839585</v>
      </c>
      <c r="AY427" s="198">
        <v>7.8972954545454535</v>
      </c>
      <c r="AZ427" s="198">
        <v>9.4628627601140922E-2</v>
      </c>
      <c r="BA427" s="198">
        <v>7.701754140396214</v>
      </c>
      <c r="BB427" s="198">
        <v>2.4142240701368185</v>
      </c>
    </row>
    <row r="428" spans="42:54" ht="16.5">
      <c r="AP428" s="183">
        <v>1</v>
      </c>
      <c r="AQ428" s="196" t="s">
        <v>264</v>
      </c>
      <c r="AS428" s="184" t="s">
        <v>163</v>
      </c>
      <c r="AT428" s="185" t="s">
        <v>316</v>
      </c>
      <c r="AU428" s="184">
        <v>2</v>
      </c>
      <c r="AV428" s="197">
        <v>7.3970275858020268E-2</v>
      </c>
      <c r="AW428" s="197">
        <v>0.39995144775686514</v>
      </c>
      <c r="AX428" s="197">
        <v>0.1882034213993555</v>
      </c>
      <c r="AY428" s="198">
        <v>12.610857142857142</v>
      </c>
      <c r="AZ428" s="198">
        <v>0.4476498383486695</v>
      </c>
      <c r="BA428" s="198">
        <v>12.144750697137898</v>
      </c>
      <c r="BB428" s="198">
        <v>2.2932120065502524</v>
      </c>
    </row>
    <row r="429" spans="42:54" ht="16.5">
      <c r="AP429" s="183">
        <v>1</v>
      </c>
      <c r="AQ429" s="196" t="s">
        <v>264</v>
      </c>
      <c r="AS429" s="184" t="s">
        <v>163</v>
      </c>
      <c r="AT429" s="185" t="s">
        <v>317</v>
      </c>
      <c r="AU429" s="184">
        <v>2</v>
      </c>
      <c r="AV429" s="197">
        <v>2.7433881592165442E-2</v>
      </c>
      <c r="AW429" s="197">
        <v>0.35580551793488657</v>
      </c>
      <c r="AX429" s="197">
        <v>0.12115818193406409</v>
      </c>
      <c r="AY429" s="198">
        <v>7.2324000000000002</v>
      </c>
      <c r="AZ429" s="198">
        <v>1.5302580604239229E-2</v>
      </c>
      <c r="BA429" s="198">
        <v>1.8171814467534084</v>
      </c>
      <c r="BB429" s="198">
        <v>2.5610336474282507</v>
      </c>
    </row>
    <row r="430" spans="42:54" ht="16.5">
      <c r="AP430" s="183">
        <v>1</v>
      </c>
      <c r="AQ430" s="196" t="s">
        <v>264</v>
      </c>
      <c r="AS430" s="184" t="s">
        <v>163</v>
      </c>
      <c r="AT430" s="185" t="s">
        <v>318</v>
      </c>
      <c r="AU430" s="184">
        <v>2</v>
      </c>
      <c r="AV430" s="197">
        <v>8.4159072962026626E-2</v>
      </c>
      <c r="AW430" s="197">
        <v>0.47406984350848141</v>
      </c>
      <c r="AX430" s="197">
        <v>0.1709009566768378</v>
      </c>
      <c r="AY430" s="198">
        <v>9.9179999999999993</v>
      </c>
      <c r="AZ430" s="198">
        <v>9.2129895782661897E-2</v>
      </c>
      <c r="BA430" s="198">
        <v>2.9481566650451807</v>
      </c>
      <c r="BB430" s="198">
        <v>2.2983562055727655</v>
      </c>
    </row>
    <row r="431" spans="42:54" ht="16.5">
      <c r="AP431" s="183">
        <v>1</v>
      </c>
      <c r="AQ431" s="196" t="s">
        <v>264</v>
      </c>
      <c r="AS431" s="184" t="s">
        <v>163</v>
      </c>
      <c r="AT431" s="185" t="s">
        <v>319</v>
      </c>
      <c r="AU431" s="184">
        <v>2</v>
      </c>
      <c r="AV431" s="197">
        <v>1.178662409683311E-2</v>
      </c>
      <c r="AW431" s="197">
        <v>0.57121049378263722</v>
      </c>
      <c r="AX431" s="197">
        <v>0.33018644876593323</v>
      </c>
      <c r="AY431" s="198">
        <v>11.458600000000001</v>
      </c>
      <c r="AZ431" s="198">
        <v>3.9282632168294302</v>
      </c>
      <c r="BA431" s="198">
        <v>2.7195668424203747</v>
      </c>
      <c r="BB431" s="198">
        <v>3.4149938363537995</v>
      </c>
    </row>
    <row r="432" spans="42:54" ht="16.5">
      <c r="AP432" s="183">
        <v>1</v>
      </c>
      <c r="AQ432" s="196" t="s">
        <v>264</v>
      </c>
      <c r="AS432" s="184" t="s">
        <v>163</v>
      </c>
      <c r="AT432" s="185" t="s">
        <v>320</v>
      </c>
      <c r="AU432" s="184">
        <v>2</v>
      </c>
      <c r="AV432" s="197">
        <v>2.5448551866259495E-2</v>
      </c>
      <c r="AW432" s="197">
        <v>0.50121695833378332</v>
      </c>
      <c r="AX432" s="197">
        <v>0.18214400030736799</v>
      </c>
      <c r="AY432" s="198">
        <v>7.7103999999999999</v>
      </c>
      <c r="AZ432" s="198">
        <v>0.13340625022512304</v>
      </c>
      <c r="BA432" s="198">
        <v>3.1572812553279119</v>
      </c>
      <c r="BB432" s="198">
        <v>2.0553776605419478</v>
      </c>
    </row>
    <row r="433" spans="42:54" ht="16.5">
      <c r="AP433" s="183">
        <v>1</v>
      </c>
      <c r="AQ433" s="196" t="s">
        <v>264</v>
      </c>
      <c r="AS433" s="184" t="s">
        <v>163</v>
      </c>
      <c r="AT433" s="185" t="s">
        <v>321</v>
      </c>
      <c r="AU433" s="184">
        <v>2</v>
      </c>
      <c r="AV433" s="197">
        <v>3.5858687323605046E-2</v>
      </c>
      <c r="AW433" s="197">
        <v>0.45936961824219463</v>
      </c>
      <c r="AX433" s="197">
        <v>0.35277080268983951</v>
      </c>
      <c r="AY433" s="198">
        <v>4.876666666666666</v>
      </c>
      <c r="AZ433" s="198">
        <v>0.69296344536300603</v>
      </c>
      <c r="BA433" s="198">
        <v>1.1413515570684805</v>
      </c>
      <c r="BB433" s="198">
        <v>3.8514597539075579</v>
      </c>
    </row>
    <row r="434" spans="42:54" ht="16.5">
      <c r="AP434" s="183">
        <v>1</v>
      </c>
      <c r="AQ434" s="196" t="s">
        <v>264</v>
      </c>
      <c r="AS434" s="184" t="s">
        <v>163</v>
      </c>
      <c r="AT434" s="185" t="s">
        <v>322</v>
      </c>
      <c r="AU434" s="184">
        <v>2</v>
      </c>
      <c r="AV434" s="197">
        <v>2.9316566368642605E-2</v>
      </c>
      <c r="AW434" s="197">
        <v>0.48290544758723436</v>
      </c>
      <c r="AX434" s="197">
        <v>0.45249857015911837</v>
      </c>
      <c r="AY434" s="198">
        <v>5.7350000000000003</v>
      </c>
      <c r="AZ434" s="198">
        <v>0</v>
      </c>
      <c r="BA434" s="198">
        <v>1.023752421174476</v>
      </c>
      <c r="BB434" s="198">
        <v>2.8321651827997729</v>
      </c>
    </row>
    <row r="435" spans="42:54" ht="16.5">
      <c r="AP435" s="183">
        <v>1</v>
      </c>
      <c r="AQ435" s="196" t="s">
        <v>264</v>
      </c>
      <c r="AS435" s="184" t="s">
        <v>163</v>
      </c>
      <c r="AT435" s="185" t="s">
        <v>323</v>
      </c>
      <c r="AU435" s="184">
        <v>2</v>
      </c>
      <c r="AV435" s="197">
        <v>4.7803970596484564E-2</v>
      </c>
      <c r="AW435" s="197">
        <v>0.3779463439283442</v>
      </c>
      <c r="AX435" s="197">
        <v>0.39770775710902617</v>
      </c>
      <c r="AY435" s="198">
        <v>4.4470000000000001</v>
      </c>
      <c r="AZ435" s="198">
        <v>0.54653285860648415</v>
      </c>
      <c r="BA435" s="198">
        <v>0.82680611943032212</v>
      </c>
      <c r="BB435" s="198">
        <v>4.6232464150838268</v>
      </c>
    </row>
    <row r="436" spans="42:54" ht="16.5">
      <c r="AP436" s="183">
        <v>1</v>
      </c>
      <c r="AQ436" s="196" t="s">
        <v>264</v>
      </c>
      <c r="AS436" s="184" t="s">
        <v>163</v>
      </c>
      <c r="AT436" s="185" t="s">
        <v>324</v>
      </c>
      <c r="AU436" s="184">
        <v>2</v>
      </c>
      <c r="AV436" s="197">
        <v>1.5556749087859223E-2</v>
      </c>
      <c r="AW436" s="197">
        <v>0.46200088314083526</v>
      </c>
      <c r="AX436" s="197">
        <v>0.51364198924581717</v>
      </c>
      <c r="AY436" s="198">
        <v>3.5321250000000002</v>
      </c>
      <c r="AZ436" s="198">
        <v>7.3671003213335293E-2</v>
      </c>
      <c r="BA436" s="198">
        <v>2.2256397812870765</v>
      </c>
      <c r="BB436" s="198">
        <v>4.9410969168456251</v>
      </c>
    </row>
    <row r="437" spans="42:54" ht="16.5">
      <c r="AP437" s="183">
        <v>1</v>
      </c>
      <c r="AQ437" s="196" t="s">
        <v>264</v>
      </c>
      <c r="AS437" s="184" t="s">
        <v>163</v>
      </c>
      <c r="AT437" s="185" t="s">
        <v>325</v>
      </c>
      <c r="AU437" s="184">
        <v>2</v>
      </c>
      <c r="AV437" s="197">
        <v>2.314263892081566E-2</v>
      </c>
      <c r="AW437" s="197">
        <v>0.48145316607770855</v>
      </c>
      <c r="AX437" s="197">
        <v>0.19704161503610762</v>
      </c>
      <c r="AY437" s="198">
        <v>9.1036666666666672</v>
      </c>
      <c r="AZ437" s="198">
        <v>9.0402011486479583E-2</v>
      </c>
      <c r="BA437" s="198">
        <v>5.0486046414757064</v>
      </c>
      <c r="BB437" s="198">
        <v>1.9940549469170397</v>
      </c>
    </row>
    <row r="438" spans="42:54" ht="16.5">
      <c r="AP438" s="183">
        <v>1</v>
      </c>
      <c r="AQ438" s="196" t="s">
        <v>264</v>
      </c>
      <c r="AS438" s="184" t="s">
        <v>163</v>
      </c>
      <c r="AT438" s="185" t="s">
        <v>330</v>
      </c>
      <c r="AU438" s="184">
        <v>2</v>
      </c>
      <c r="AV438" s="197">
        <v>5.9804219186351815E-2</v>
      </c>
      <c r="AW438" s="197">
        <v>0.33616037992908232</v>
      </c>
      <c r="AX438" s="197">
        <v>0.18170583656971068</v>
      </c>
      <c r="AY438" s="198">
        <v>7.0949999999999998</v>
      </c>
      <c r="AZ438" s="198">
        <v>0</v>
      </c>
      <c r="BA438" s="198">
        <v>2.0299562123591657</v>
      </c>
      <c r="BB438" s="198">
        <v>2.4318169504341092</v>
      </c>
    </row>
    <row r="439" spans="42:54" ht="16.5">
      <c r="AP439" s="183">
        <v>1</v>
      </c>
      <c r="AQ439" s="196" t="s">
        <v>264</v>
      </c>
      <c r="AS439" s="184" t="s">
        <v>163</v>
      </c>
      <c r="AT439" s="185" t="s">
        <v>99</v>
      </c>
      <c r="AU439" s="184">
        <v>2</v>
      </c>
      <c r="AV439" s="197">
        <v>3.6181735046480264E-2</v>
      </c>
      <c r="AW439" s="197">
        <v>0.44900986034452217</v>
      </c>
      <c r="AX439" s="197">
        <v>0.45788388856676437</v>
      </c>
      <c r="AY439" s="198">
        <v>3.7309999999999999</v>
      </c>
      <c r="AZ439" s="198">
        <v>0.34740810968646768</v>
      </c>
      <c r="BA439" s="198">
        <v>0.86852027421616917</v>
      </c>
      <c r="BB439" s="198">
        <v>3.7599096616098411</v>
      </c>
    </row>
    <row r="440" spans="42:54" ht="16.5">
      <c r="AP440" s="183">
        <v>1</v>
      </c>
      <c r="AQ440" s="196" t="s">
        <v>264</v>
      </c>
      <c r="AS440" s="184" t="s">
        <v>163</v>
      </c>
      <c r="AT440" s="185" t="s">
        <v>100</v>
      </c>
      <c r="AU440" s="184">
        <v>2</v>
      </c>
      <c r="AV440" s="197">
        <v>4.218107040014657E-2</v>
      </c>
      <c r="AW440" s="197">
        <v>0.44030746772813595</v>
      </c>
      <c r="AX440" s="197">
        <v>0.24867086500340291</v>
      </c>
      <c r="AY440" s="198">
        <v>8.6831428571428564</v>
      </c>
      <c r="AZ440" s="198">
        <v>0.49154512579922616</v>
      </c>
      <c r="BA440" s="198">
        <v>6.5071417576145363</v>
      </c>
      <c r="BB440" s="198">
        <v>2.6435543221140123</v>
      </c>
    </row>
    <row r="441" spans="42:54" ht="16.5">
      <c r="AS441" s="310" t="s">
        <v>63</v>
      </c>
      <c r="AT441" s="311" t="s">
        <v>64</v>
      </c>
      <c r="AU441" s="310">
        <v>3</v>
      </c>
      <c r="AV441" s="312">
        <v>1.5602333859204235E-2</v>
      </c>
      <c r="AW441" s="312">
        <v>0.32921719313034753</v>
      </c>
      <c r="AX441" s="312">
        <v>0.15664332972114919</v>
      </c>
      <c r="AY441" s="313">
        <v>17.026750000000003</v>
      </c>
      <c r="AZ441" s="313">
        <v>0.11803864088735037</v>
      </c>
      <c r="BA441" s="313">
        <v>9.155561248313715</v>
      </c>
      <c r="BB441" s="313">
        <v>2.971104281820153</v>
      </c>
    </row>
    <row r="442" spans="42:54" ht="16.5">
      <c r="AS442" s="310" t="s">
        <v>63</v>
      </c>
      <c r="AT442" s="311" t="s">
        <v>96</v>
      </c>
      <c r="AU442" s="310">
        <v>3</v>
      </c>
      <c r="AV442" s="312">
        <v>1.5601398632190991E-2</v>
      </c>
      <c r="AW442" s="312">
        <v>0.30042973902304149</v>
      </c>
      <c r="AX442" s="312">
        <v>0.13348799050421847</v>
      </c>
      <c r="AY442" s="313">
        <v>18.30123076923077</v>
      </c>
      <c r="AZ442" s="313">
        <v>0.1408864994118815</v>
      </c>
      <c r="BA442" s="313">
        <v>9.5055097955156036</v>
      </c>
      <c r="BB442" s="313">
        <v>2.774258868961657</v>
      </c>
    </row>
    <row r="443" spans="42:54" ht="16.5">
      <c r="AS443" s="310" t="s">
        <v>63</v>
      </c>
      <c r="AT443" s="311" t="s">
        <v>97</v>
      </c>
      <c r="AU443" s="310">
        <v>3</v>
      </c>
      <c r="AV443" s="312">
        <v>1.4614075452552779E-2</v>
      </c>
      <c r="AW443" s="312">
        <v>0.2768446190022531</v>
      </c>
      <c r="AX443" s="312">
        <v>0.1226232053770019</v>
      </c>
      <c r="AY443" s="313">
        <v>16.333375</v>
      </c>
      <c r="AZ443" s="313">
        <v>3.3349407320105121E-2</v>
      </c>
      <c r="BA443" s="313">
        <v>5.8874530615108656</v>
      </c>
      <c r="BB443" s="313">
        <v>3.1689335806564438</v>
      </c>
    </row>
    <row r="444" spans="42:54" ht="16.5">
      <c r="AS444" s="310" t="s">
        <v>63</v>
      </c>
      <c r="AT444" s="311" t="s">
        <v>98</v>
      </c>
      <c r="AU444" s="310">
        <v>3</v>
      </c>
      <c r="AV444" s="312">
        <v>1.1498105360503693E-2</v>
      </c>
      <c r="AW444" s="312">
        <v>0.30945974323106396</v>
      </c>
      <c r="AX444" s="312">
        <v>0.17568727031061693</v>
      </c>
      <c r="AY444" s="313">
        <v>16.925799999999999</v>
      </c>
      <c r="AZ444" s="313">
        <v>0.20433365901076719</v>
      </c>
      <c r="BA444" s="313">
        <v>13.295574589224872</v>
      </c>
      <c r="BB444" s="313">
        <v>2.6439978360316676</v>
      </c>
    </row>
    <row r="445" spans="42:54" ht="16.5">
      <c r="AS445" s="310" t="s">
        <v>63</v>
      </c>
      <c r="AT445" s="311" t="s">
        <v>99</v>
      </c>
      <c r="AU445" s="310">
        <v>3</v>
      </c>
      <c r="AV445" s="312">
        <v>2.1031731011720109E-2</v>
      </c>
      <c r="AW445" s="312">
        <v>0.32286621146260697</v>
      </c>
      <c r="AX445" s="312">
        <v>0.14720934073161265</v>
      </c>
      <c r="AY445" s="313">
        <v>17.409749999999999</v>
      </c>
      <c r="AZ445" s="313">
        <v>0.22622730738118299</v>
      </c>
      <c r="BA445" s="313">
        <v>11.020501688140484</v>
      </c>
      <c r="BB445" s="313">
        <v>2.9577265264863395</v>
      </c>
    </row>
    <row r="446" spans="42:54" ht="16.5">
      <c r="AS446" s="314" t="s">
        <v>63</v>
      </c>
      <c r="AT446" s="315" t="s">
        <v>100</v>
      </c>
      <c r="AU446" s="310">
        <v>3</v>
      </c>
      <c r="AV446" s="312">
        <v>1.5068878088795343E-2</v>
      </c>
      <c r="AW446" s="312">
        <v>0.31150427456014979</v>
      </c>
      <c r="AX446" s="312">
        <v>0.14643860497226652</v>
      </c>
      <c r="AY446" s="313">
        <v>17.249870370370374</v>
      </c>
      <c r="AZ446" s="313">
        <v>0.12090861949002105</v>
      </c>
      <c r="BA446" s="313">
        <v>9.1770946962201059</v>
      </c>
      <c r="BB446" s="313">
        <v>2.9053206400475258</v>
      </c>
    </row>
    <row r="447" spans="42:54" ht="16.5">
      <c r="AS447" s="310" t="s">
        <v>134</v>
      </c>
      <c r="AT447" s="311" t="s">
        <v>167</v>
      </c>
      <c r="AU447" s="310">
        <v>3</v>
      </c>
      <c r="AV447" s="312">
        <v>1.3744317263749379E-2</v>
      </c>
      <c r="AW447" s="312">
        <v>0.3718758408650723</v>
      </c>
      <c r="AX447" s="312">
        <v>0.19614946707870037</v>
      </c>
      <c r="AY447" s="313">
        <v>13.842285714285717</v>
      </c>
      <c r="AZ447" s="313">
        <v>0.36418718405373363</v>
      </c>
      <c r="BA447" s="313">
        <v>22.531136876669986</v>
      </c>
      <c r="BB447" s="313">
        <v>2.0488419848609656</v>
      </c>
    </row>
    <row r="448" spans="42:54" ht="16.5">
      <c r="AS448" s="310" t="s">
        <v>134</v>
      </c>
      <c r="AT448" s="311" t="s">
        <v>168</v>
      </c>
      <c r="AU448" s="310">
        <v>3</v>
      </c>
      <c r="AV448" s="312">
        <v>2.389428102535229E-2</v>
      </c>
      <c r="AW448" s="312">
        <v>0.35447216659009317</v>
      </c>
      <c r="AX448" s="312">
        <v>0.17461766256737105</v>
      </c>
      <c r="AY448" s="313">
        <v>13.589777777777776</v>
      </c>
      <c r="AZ448" s="313">
        <v>0.28857672705036957</v>
      </c>
      <c r="BA448" s="313">
        <v>18.710349227162208</v>
      </c>
      <c r="BB448" s="313">
        <v>2.1615893021627373</v>
      </c>
    </row>
    <row r="449" spans="45:54" ht="16.5">
      <c r="AS449" s="310" t="s">
        <v>134</v>
      </c>
      <c r="AT449" s="311" t="s">
        <v>169</v>
      </c>
      <c r="AU449" s="310">
        <v>3</v>
      </c>
      <c r="AV449" s="312">
        <v>8.4386874887721671E-3</v>
      </c>
      <c r="AW449" s="312">
        <v>0.29627382110353367</v>
      </c>
      <c r="AX449" s="312">
        <v>0.17108592661289751</v>
      </c>
      <c r="AY449" s="313">
        <v>14.726375000000001</v>
      </c>
      <c r="AZ449" s="313">
        <v>0.29615821844433793</v>
      </c>
      <c r="BA449" s="313">
        <v>35.105659977912516</v>
      </c>
      <c r="BB449" s="313">
        <v>2.3392504133393386</v>
      </c>
    </row>
    <row r="450" spans="45:54" ht="16.5">
      <c r="AS450" s="310" t="s">
        <v>134</v>
      </c>
      <c r="AT450" s="311" t="s">
        <v>170</v>
      </c>
      <c r="AU450" s="310">
        <v>3</v>
      </c>
      <c r="AV450" s="312">
        <v>2.1039608184623609E-2</v>
      </c>
      <c r="AW450" s="312">
        <v>0.30583636620528143</v>
      </c>
      <c r="AX450" s="312">
        <v>0.2282417653638518</v>
      </c>
      <c r="AY450" s="313">
        <v>14.320166666666667</v>
      </c>
      <c r="AZ450" s="313">
        <v>0.13454251431974421</v>
      </c>
      <c r="BA450" s="313">
        <v>12.873796584480667</v>
      </c>
      <c r="BB450" s="313">
        <v>2.8651329431702877</v>
      </c>
    </row>
    <row r="451" spans="45:54" ht="16.5">
      <c r="AS451" s="310" t="s">
        <v>134</v>
      </c>
      <c r="AT451" s="311" t="s">
        <v>99</v>
      </c>
      <c r="AU451" s="310">
        <v>3</v>
      </c>
      <c r="AV451" s="312">
        <v>2.1710251180853214E-2</v>
      </c>
      <c r="AW451" s="312">
        <v>0.34291265426941869</v>
      </c>
      <c r="AX451" s="312">
        <v>0.20851140812300736</v>
      </c>
      <c r="AY451" s="313">
        <v>13.597857142857146</v>
      </c>
      <c r="AZ451" s="313">
        <v>0.34904993430283171</v>
      </c>
      <c r="BA451" s="313">
        <v>25.682726745018883</v>
      </c>
      <c r="BB451" s="313">
        <v>2.3138645438395269</v>
      </c>
    </row>
    <row r="452" spans="45:54" ht="16.5">
      <c r="AS452" s="314" t="s">
        <v>134</v>
      </c>
      <c r="AT452" s="315" t="s">
        <v>100</v>
      </c>
      <c r="AU452" s="310">
        <v>3</v>
      </c>
      <c r="AV452" s="312">
        <v>1.6751735815003846E-2</v>
      </c>
      <c r="AW452" s="312">
        <v>0.34903966447976709</v>
      </c>
      <c r="AX452" s="312">
        <v>0.19202108109102975</v>
      </c>
      <c r="AY452" s="313">
        <v>13.897268656716419</v>
      </c>
      <c r="AZ452" s="313">
        <v>0.30202013395803162</v>
      </c>
      <c r="BA452" s="313">
        <v>22.639729119641245</v>
      </c>
      <c r="BB452" s="313">
        <v>2.2266098866143942</v>
      </c>
    </row>
    <row r="453" spans="45:54" ht="16.5">
      <c r="AS453" s="310" t="s">
        <v>152</v>
      </c>
      <c r="AT453" s="311" t="s">
        <v>171</v>
      </c>
      <c r="AU453" s="310">
        <v>3</v>
      </c>
      <c r="AV453" s="312">
        <v>9.7167775786948588E-3</v>
      </c>
      <c r="AW453" s="312">
        <v>0.35660021101993788</v>
      </c>
      <c r="AX453" s="312">
        <v>0.14071904689036929</v>
      </c>
      <c r="AY453" s="313">
        <v>9.4536363636363649</v>
      </c>
      <c r="AZ453" s="313">
        <v>0.12745969777464575</v>
      </c>
      <c r="BA453" s="313">
        <v>4.8204549588938939</v>
      </c>
      <c r="BB453" s="313">
        <v>2.4028909671696241</v>
      </c>
    </row>
    <row r="454" spans="45:54" ht="16.5">
      <c r="AS454" s="310" t="s">
        <v>152</v>
      </c>
      <c r="AT454" s="311" t="s">
        <v>172</v>
      </c>
      <c r="AU454" s="310">
        <v>3</v>
      </c>
      <c r="AV454" s="312">
        <v>1.7278494261425682E-2</v>
      </c>
      <c r="AW454" s="312">
        <v>0.20013945929672067</v>
      </c>
      <c r="AX454" s="312">
        <v>0.17340608975763444</v>
      </c>
      <c r="AY454" s="313">
        <v>11.2356</v>
      </c>
      <c r="AZ454" s="313">
        <v>0.25102595850628989</v>
      </c>
      <c r="BA454" s="313">
        <v>10.545292239356336</v>
      </c>
      <c r="BB454" s="313">
        <v>3.5947906377951768</v>
      </c>
    </row>
    <row r="455" spans="45:54" ht="16.5">
      <c r="AS455" s="310" t="s">
        <v>152</v>
      </c>
      <c r="AT455" s="311" t="s">
        <v>173</v>
      </c>
      <c r="AU455" s="310">
        <v>3</v>
      </c>
      <c r="AV455" s="312">
        <v>1.26869698654238E-2</v>
      </c>
      <c r="AW455" s="312">
        <v>0.28993578115967911</v>
      </c>
      <c r="AX455" s="312">
        <v>0.21647610922124888</v>
      </c>
      <c r="AY455" s="313">
        <v>11.620909090909091</v>
      </c>
      <c r="AZ455" s="313">
        <v>0.66690925241280763</v>
      </c>
      <c r="BA455" s="313">
        <v>13.078365824246136</v>
      </c>
      <c r="BB455" s="313">
        <v>2.7288035548583074</v>
      </c>
    </row>
    <row r="456" spans="45:54" ht="16.5">
      <c r="AS456" s="310" t="s">
        <v>152</v>
      </c>
      <c r="AT456" s="311" t="s">
        <v>174</v>
      </c>
      <c r="AU456" s="310">
        <v>3</v>
      </c>
      <c r="AV456" s="312">
        <v>1.0691612978274615E-2</v>
      </c>
      <c r="AW456" s="312">
        <v>0.2634139252400593</v>
      </c>
      <c r="AX456" s="312">
        <v>0.2101506656026387</v>
      </c>
      <c r="AY456" s="313">
        <v>11.748444444444447</v>
      </c>
      <c r="AZ456" s="313">
        <v>8.1545693580817896E-2</v>
      </c>
      <c r="BA456" s="313">
        <v>16.131220839259974</v>
      </c>
      <c r="BB456" s="313">
        <v>2.9531927936101221</v>
      </c>
    </row>
    <row r="457" spans="45:54" ht="16.5">
      <c r="AS457" s="310" t="s">
        <v>152</v>
      </c>
      <c r="AT457" s="311" t="s">
        <v>175</v>
      </c>
      <c r="AU457" s="310">
        <v>3</v>
      </c>
      <c r="AV457" s="312">
        <v>9.369981841812515E-3</v>
      </c>
      <c r="AW457" s="312">
        <v>0.34095842803203957</v>
      </c>
      <c r="AX457" s="312">
        <v>0.23045112698352688</v>
      </c>
      <c r="AY457" s="313">
        <v>11.700272727272727</v>
      </c>
      <c r="AZ457" s="313">
        <v>0.57438053154978852</v>
      </c>
      <c r="BA457" s="313">
        <v>18.744883232059582</v>
      </c>
      <c r="BB457" s="313">
        <v>2.4929712656011325</v>
      </c>
    </row>
    <row r="458" spans="45:54" ht="16.5">
      <c r="AS458" s="310" t="s">
        <v>152</v>
      </c>
      <c r="AT458" s="311" t="s">
        <v>326</v>
      </c>
      <c r="AU458" s="310">
        <v>3</v>
      </c>
      <c r="AV458" s="312">
        <v>1.86673961686037E-2</v>
      </c>
      <c r="AW458" s="312">
        <v>0.28823906919228326</v>
      </c>
      <c r="AX458" s="312">
        <v>0.21486019250594027</v>
      </c>
      <c r="AY458" s="313">
        <v>10.519</v>
      </c>
      <c r="AZ458" s="313">
        <v>0.32970873530323314</v>
      </c>
      <c r="BA458" s="313">
        <v>7.6840452477614614</v>
      </c>
      <c r="BB458" s="313">
        <v>2.9369254071222279</v>
      </c>
    </row>
    <row r="459" spans="45:54" ht="16.5">
      <c r="AS459" s="314" t="s">
        <v>152</v>
      </c>
      <c r="AT459" s="315" t="s">
        <v>100</v>
      </c>
      <c r="AU459" s="310">
        <v>3</v>
      </c>
      <c r="AV459" s="312">
        <v>1.1399532876971756E-2</v>
      </c>
      <c r="AW459" s="312">
        <v>0.30518595246020752</v>
      </c>
      <c r="AX459" s="312">
        <v>0.20018352331608821</v>
      </c>
      <c r="AY459" s="313">
        <v>11.103250000000003</v>
      </c>
      <c r="AZ459" s="313">
        <v>0.37549557459194188</v>
      </c>
      <c r="BA459" s="313">
        <v>13.111686451828266</v>
      </c>
      <c r="BB459" s="313">
        <v>2.7426787739348826</v>
      </c>
    </row>
    <row r="460" spans="45:54" ht="16.5">
      <c r="AS460" s="310" t="s">
        <v>149</v>
      </c>
      <c r="AT460" s="311" t="s">
        <v>176</v>
      </c>
      <c r="AU460" s="310">
        <v>3</v>
      </c>
      <c r="AV460" s="312">
        <v>2.1605931534951574E-2</v>
      </c>
      <c r="AW460" s="312">
        <v>0.33746722989114825</v>
      </c>
      <c r="AX460" s="312">
        <v>0.16276140086725596</v>
      </c>
      <c r="AY460" s="313">
        <v>8.7548000000000012</v>
      </c>
      <c r="AZ460" s="313">
        <v>2.9497211807658037E-2</v>
      </c>
      <c r="BA460" s="313">
        <v>6.5388997746476232</v>
      </c>
      <c r="BB460" s="313">
        <v>2.2020574262286763</v>
      </c>
    </row>
    <row r="461" spans="45:54" ht="16.5">
      <c r="AS461" s="310" t="s">
        <v>149</v>
      </c>
      <c r="AT461" s="311" t="s">
        <v>177</v>
      </c>
      <c r="AU461" s="310">
        <v>3</v>
      </c>
      <c r="AV461" s="312">
        <v>8.9290923101519731E-2</v>
      </c>
      <c r="AW461" s="312">
        <v>0.34411933610117368</v>
      </c>
      <c r="AX461" s="312">
        <v>0.44501025876072292</v>
      </c>
      <c r="AY461" s="313">
        <v>4.032</v>
      </c>
      <c r="AZ461" s="313">
        <v>2.9405964235290061E-2</v>
      </c>
      <c r="BA461" s="313">
        <v>0.94099085552928197</v>
      </c>
      <c r="BB461" s="313">
        <v>4.6355061542383114</v>
      </c>
    </row>
    <row r="462" spans="45:54" ht="16.5">
      <c r="AS462" s="310" t="s">
        <v>149</v>
      </c>
      <c r="AT462" s="311" t="s">
        <v>178</v>
      </c>
      <c r="AU462" s="310">
        <v>3</v>
      </c>
      <c r="AV462" s="312">
        <v>0.11275536684728144</v>
      </c>
      <c r="AW462" s="312">
        <v>0.36802327077896363</v>
      </c>
      <c r="AX462" s="312">
        <v>0.46127104462392532</v>
      </c>
      <c r="AY462" s="313">
        <v>4.7479999999999993</v>
      </c>
      <c r="AZ462" s="313">
        <v>1.8506360867559694E-2</v>
      </c>
      <c r="BA462" s="313">
        <v>0.7124948934010481</v>
      </c>
      <c r="BB462" s="313">
        <v>4.7630610606984138</v>
      </c>
    </row>
    <row r="463" spans="45:54" ht="16.5">
      <c r="AS463" s="310" t="s">
        <v>149</v>
      </c>
      <c r="AT463" s="311" t="s">
        <v>179</v>
      </c>
      <c r="AU463" s="310">
        <v>3</v>
      </c>
      <c r="AV463" s="312">
        <v>8.3289016730758461E-2</v>
      </c>
      <c r="AW463" s="312">
        <v>0.42589845067701576</v>
      </c>
      <c r="AX463" s="312">
        <v>0.47219796611178061</v>
      </c>
      <c r="AY463" s="313">
        <v>5.1375000000000002</v>
      </c>
      <c r="AZ463" s="313">
        <v>5.1297986541203759E-2</v>
      </c>
      <c r="BA463" s="313">
        <v>1.1029067106358807</v>
      </c>
      <c r="BB463" s="313">
        <v>4.8523868404692854</v>
      </c>
    </row>
    <row r="464" spans="45:54" ht="16.5">
      <c r="AS464" s="310" t="s">
        <v>149</v>
      </c>
      <c r="AT464" s="311" t="s">
        <v>180</v>
      </c>
      <c r="AU464" s="310">
        <v>3</v>
      </c>
      <c r="AV464" s="312">
        <v>8.4063028303032611E-2</v>
      </c>
      <c r="AW464" s="312">
        <v>0.41669808239111378</v>
      </c>
      <c r="AX464" s="312">
        <v>0.46763555898350828</v>
      </c>
      <c r="AY464" s="313">
        <v>4.8889999999999993</v>
      </c>
      <c r="AZ464" s="313">
        <v>8.7131648776506115E-2</v>
      </c>
      <c r="BA464" s="313">
        <v>0.94973497166391663</v>
      </c>
      <c r="BB464" s="313">
        <v>4.9488022201486421</v>
      </c>
    </row>
    <row r="465" spans="45:54" ht="16.5">
      <c r="AS465" s="310" t="s">
        <v>149</v>
      </c>
      <c r="AT465" s="311" t="s">
        <v>181</v>
      </c>
      <c r="AU465" s="310">
        <v>3</v>
      </c>
      <c r="AV465" s="312">
        <v>5.3180605779590016E-2</v>
      </c>
      <c r="AW465" s="312">
        <v>0.44952009050242847</v>
      </c>
      <c r="AX465" s="312">
        <v>0.47202863097060055</v>
      </c>
      <c r="AY465" s="313">
        <v>6.7190000000000003</v>
      </c>
      <c r="AZ465" s="313">
        <v>0.20909946169756272</v>
      </c>
      <c r="BA465" s="313">
        <v>2.4555782937816342</v>
      </c>
      <c r="BB465" s="313">
        <v>4.6202459964819429</v>
      </c>
    </row>
    <row r="466" spans="45:54" ht="16.5">
      <c r="AS466" s="310" t="s">
        <v>149</v>
      </c>
      <c r="AT466" s="311" t="s">
        <v>182</v>
      </c>
      <c r="AU466" s="310">
        <v>3</v>
      </c>
      <c r="AV466" s="312">
        <v>1.2274885462439477E-2</v>
      </c>
      <c r="AW466" s="312">
        <v>0.30857241919923034</v>
      </c>
      <c r="AX466" s="312">
        <v>0.16650953605702731</v>
      </c>
      <c r="AY466" s="313">
        <v>6.4870000000000001</v>
      </c>
      <c r="AZ466" s="313">
        <v>2.1498971731055819E-2</v>
      </c>
      <c r="BA466" s="313">
        <v>2.9829823276839944</v>
      </c>
      <c r="BB466" s="313">
        <v>2.8033624605348368</v>
      </c>
    </row>
    <row r="467" spans="45:54" ht="16.5">
      <c r="AS467" s="310" t="s">
        <v>149</v>
      </c>
      <c r="AT467" s="311" t="s">
        <v>183</v>
      </c>
      <c r="AU467" s="310">
        <v>3</v>
      </c>
      <c r="AV467" s="312">
        <v>1.3993486476279531E-2</v>
      </c>
      <c r="AW467" s="312">
        <v>0.27399562051059828</v>
      </c>
      <c r="AX467" s="312">
        <v>0.2773653230651289</v>
      </c>
      <c r="AY467" s="313">
        <v>3.9039999999999999</v>
      </c>
      <c r="AZ467" s="313">
        <v>7.9360607457833725E-3</v>
      </c>
      <c r="BA467" s="313">
        <v>0.53171606996748599</v>
      </c>
      <c r="BB467" s="313">
        <v>3.1233231674066375</v>
      </c>
    </row>
    <row r="468" spans="45:54" ht="16.5">
      <c r="AS468" s="310" t="s">
        <v>149</v>
      </c>
      <c r="AT468" s="311" t="s">
        <v>184</v>
      </c>
      <c r="AU468" s="310">
        <v>3</v>
      </c>
      <c r="AV468" s="312">
        <v>2.4699294633740494E-2</v>
      </c>
      <c r="AW468" s="312">
        <v>0.33583720569273617</v>
      </c>
      <c r="AX468" s="312">
        <v>0.21605602066245339</v>
      </c>
      <c r="AY468" s="313">
        <v>6.0890000000000004</v>
      </c>
      <c r="AZ468" s="313">
        <v>3.2885239065822434E-2</v>
      </c>
      <c r="BA468" s="313">
        <v>1.9073438658177013</v>
      </c>
      <c r="BB468" s="313">
        <v>2.8865007249764472</v>
      </c>
    </row>
    <row r="469" spans="45:54" ht="16.5">
      <c r="AS469" s="310" t="s">
        <v>149</v>
      </c>
      <c r="AT469" s="311" t="s">
        <v>185</v>
      </c>
      <c r="AU469" s="310">
        <v>3</v>
      </c>
      <c r="AV469" s="312">
        <v>2.0908795570658952E-2</v>
      </c>
      <c r="AW469" s="312">
        <v>0.29219345531820978</v>
      </c>
      <c r="AX469" s="312">
        <v>0.15743839778781296</v>
      </c>
      <c r="AY469" s="313">
        <v>4.5629999999999997</v>
      </c>
      <c r="AZ469" s="313">
        <v>0.1099193969517491</v>
      </c>
      <c r="BA469" s="313">
        <v>0.95545321965751151</v>
      </c>
      <c r="BB469" s="313">
        <v>2.8179592109040961</v>
      </c>
    </row>
    <row r="470" spans="45:54" ht="16.5">
      <c r="AS470" s="310" t="s">
        <v>149</v>
      </c>
      <c r="AT470" s="311" t="s">
        <v>186</v>
      </c>
      <c r="AU470" s="310">
        <v>3</v>
      </c>
      <c r="AV470" s="312">
        <v>2.8443400658262636E-2</v>
      </c>
      <c r="AW470" s="312">
        <v>0.29896775195822495</v>
      </c>
      <c r="AX470" s="312">
        <v>0.29662748118394716</v>
      </c>
      <c r="AY470" s="313">
        <v>6.9660000000000002</v>
      </c>
      <c r="AZ470" s="313">
        <v>8.5311326196130903E-3</v>
      </c>
      <c r="BA470" s="313">
        <v>2.9005850906684505</v>
      </c>
      <c r="BB470" s="313">
        <v>2.7548116130178535</v>
      </c>
    </row>
    <row r="471" spans="45:54" ht="16.5">
      <c r="AS471" s="310" t="s">
        <v>149</v>
      </c>
      <c r="AT471" s="311" t="s">
        <v>187</v>
      </c>
      <c r="AU471" s="310">
        <v>3</v>
      </c>
      <c r="AV471" s="312">
        <v>2.4103558077419505E-2</v>
      </c>
      <c r="AW471" s="312">
        <v>0.34509496187117283</v>
      </c>
      <c r="AX471" s="312">
        <v>0.25790854644135086</v>
      </c>
      <c r="AY471" s="313">
        <v>7.4705000000000004</v>
      </c>
      <c r="AZ471" s="313">
        <v>0</v>
      </c>
      <c r="BA471" s="313">
        <v>2.7920070719799308</v>
      </c>
      <c r="BB471" s="313">
        <v>2.7226483709679092</v>
      </c>
    </row>
    <row r="472" spans="45:54" ht="16.5">
      <c r="AS472" s="310" t="s">
        <v>149</v>
      </c>
      <c r="AT472" s="311" t="s">
        <v>99</v>
      </c>
      <c r="AU472" s="310">
        <v>3</v>
      </c>
      <c r="AV472" s="312">
        <v>6.834888159033542E-2</v>
      </c>
      <c r="AW472" s="312">
        <v>0.36126940512965927</v>
      </c>
      <c r="AX472" s="312">
        <v>0.22650736775370317</v>
      </c>
      <c r="AY472" s="313">
        <v>9.0839999999999996</v>
      </c>
      <c r="AZ472" s="313">
        <v>0.87500651283256714</v>
      </c>
      <c r="BA472" s="313">
        <v>6.4233432646572544</v>
      </c>
      <c r="BB472" s="313">
        <v>2.6712085138119956</v>
      </c>
    </row>
    <row r="473" spans="45:54" ht="16.5">
      <c r="AS473" s="314" t="s">
        <v>149</v>
      </c>
      <c r="AT473" s="315" t="s">
        <v>100</v>
      </c>
      <c r="AU473" s="310">
        <v>3</v>
      </c>
      <c r="AV473" s="312">
        <v>4.0655835853678247E-2</v>
      </c>
      <c r="AW473" s="312">
        <v>0.35147044903867225</v>
      </c>
      <c r="AX473" s="312">
        <v>0.26025634710919582</v>
      </c>
      <c r="AY473" s="313">
        <v>7.1403617021276604</v>
      </c>
      <c r="AZ473" s="313">
        <v>6.5143898838790196E-2</v>
      </c>
      <c r="BA473" s="313">
        <v>3.8327046177735897</v>
      </c>
      <c r="BB473" s="313">
        <v>2.7898231665392981</v>
      </c>
    </row>
    <row r="474" spans="45:54" ht="16.5">
      <c r="AS474" s="310" t="s">
        <v>157</v>
      </c>
      <c r="AT474" s="311" t="s">
        <v>188</v>
      </c>
      <c r="AU474" s="310">
        <v>3</v>
      </c>
      <c r="AV474" s="312">
        <v>1.976513380910444E-2</v>
      </c>
      <c r="AW474" s="312">
        <v>0.33273327417393578</v>
      </c>
      <c r="AX474" s="312">
        <v>0.17606552923966939</v>
      </c>
      <c r="AY474" s="313">
        <v>45.948</v>
      </c>
      <c r="AZ474" s="313">
        <v>1.7159369358857324</v>
      </c>
      <c r="BA474" s="313">
        <v>14.892252679929507</v>
      </c>
      <c r="BB474" s="313">
        <v>2.4185978541401885</v>
      </c>
    </row>
    <row r="475" spans="45:54" ht="16.5">
      <c r="AS475" s="310" t="s">
        <v>157</v>
      </c>
      <c r="AT475" s="311" t="s">
        <v>189</v>
      </c>
      <c r="AU475" s="310">
        <v>3</v>
      </c>
      <c r="AV475" s="312">
        <v>1.1845028910899677E-2</v>
      </c>
      <c r="AW475" s="312">
        <v>0.35992732304754049</v>
      </c>
      <c r="AX475" s="312">
        <v>0.14485537017409569</v>
      </c>
      <c r="AY475" s="313">
        <v>8.6171111111111092</v>
      </c>
      <c r="AZ475" s="313">
        <v>4.3710129805098273E-2</v>
      </c>
      <c r="BA475" s="313">
        <v>5.594896615052579</v>
      </c>
      <c r="BB475" s="313">
        <v>2.2089182862155843</v>
      </c>
    </row>
    <row r="476" spans="45:54" ht="16.5">
      <c r="AS476" s="310" t="s">
        <v>157</v>
      </c>
      <c r="AT476" s="311" t="s">
        <v>190</v>
      </c>
      <c r="AU476" s="310">
        <v>3</v>
      </c>
      <c r="AV476" s="312">
        <v>2.2677318565380068E-2</v>
      </c>
      <c r="AW476" s="312">
        <v>0.37228242119405763</v>
      </c>
      <c r="AX476" s="312">
        <v>0.21117521980315876</v>
      </c>
      <c r="AY476" s="313">
        <v>6.5503333333333336</v>
      </c>
      <c r="AZ476" s="313">
        <v>0</v>
      </c>
      <c r="BA476" s="313">
        <v>3.4025674802043482</v>
      </c>
      <c r="BB476" s="313">
        <v>2.1806615206683988</v>
      </c>
    </row>
    <row r="477" spans="45:54" ht="16.5">
      <c r="AS477" s="310" t="s">
        <v>157</v>
      </c>
      <c r="AT477" s="311" t="s">
        <v>191</v>
      </c>
      <c r="AU477" s="310">
        <v>3</v>
      </c>
      <c r="AV477" s="312">
        <v>2.1795971473955615E-2</v>
      </c>
      <c r="AW477" s="312">
        <v>0.43068121752188043</v>
      </c>
      <c r="AX477" s="312">
        <v>0.16498404454210655</v>
      </c>
      <c r="AY477" s="313">
        <v>6.4778000000000002</v>
      </c>
      <c r="AZ477" s="313">
        <v>2.5610686827399341E-2</v>
      </c>
      <c r="BA477" s="313">
        <v>4.082343480287455</v>
      </c>
      <c r="BB477" s="313">
        <v>2.2655848824073122</v>
      </c>
    </row>
    <row r="478" spans="45:54" ht="16.5">
      <c r="AS478" s="310" t="s">
        <v>157</v>
      </c>
      <c r="AT478" s="311" t="s">
        <v>327</v>
      </c>
      <c r="AU478" s="310">
        <v>3</v>
      </c>
      <c r="AV478" s="312">
        <v>2.3683450904072943E-2</v>
      </c>
      <c r="AW478" s="312">
        <v>0.39437676170756014</v>
      </c>
      <c r="AX478" s="312">
        <v>0.15944688977030372</v>
      </c>
      <c r="AY478" s="313">
        <v>9.2159999999999993</v>
      </c>
      <c r="AZ478" s="313">
        <v>0</v>
      </c>
      <c r="BA478" s="313">
        <v>2.607307631464086</v>
      </c>
      <c r="BB478" s="313">
        <v>2.4597238229669824</v>
      </c>
    </row>
    <row r="479" spans="45:54" ht="16.5">
      <c r="AS479" s="310" t="s">
        <v>157</v>
      </c>
      <c r="AT479" s="311" t="s">
        <v>192</v>
      </c>
      <c r="AU479" s="310">
        <v>3</v>
      </c>
      <c r="AV479" s="312">
        <v>1.5751365076391393E-2</v>
      </c>
      <c r="AW479" s="312">
        <v>0.33498045071601662</v>
      </c>
      <c r="AX479" s="312">
        <v>0.1326244782776114</v>
      </c>
      <c r="AY479" s="313">
        <v>3.8559999999999999</v>
      </c>
      <c r="AZ479" s="313">
        <v>7.4487210490093454E-3</v>
      </c>
      <c r="BA479" s="313">
        <v>1.7020327596986355</v>
      </c>
      <c r="BB479" s="313">
        <v>2.7032581763998165</v>
      </c>
    </row>
    <row r="480" spans="45:54" ht="16.5">
      <c r="AS480" s="310" t="s">
        <v>157</v>
      </c>
      <c r="AT480" s="311" t="s">
        <v>193</v>
      </c>
      <c r="AU480" s="310">
        <v>3</v>
      </c>
      <c r="AV480" s="312">
        <v>1.5640000276391692E-2</v>
      </c>
      <c r="AW480" s="312">
        <v>0.35539483840596986</v>
      </c>
      <c r="AX480" s="312">
        <v>0.17940745170089051</v>
      </c>
      <c r="AY480" s="313">
        <v>10.916692307692308</v>
      </c>
      <c r="AZ480" s="313">
        <v>0.20595243179949166</v>
      </c>
      <c r="BA480" s="313">
        <v>24.360269008335951</v>
      </c>
      <c r="BB480" s="313">
        <v>2.2474743405855011</v>
      </c>
    </row>
    <row r="481" spans="45:54" ht="16.5">
      <c r="AS481" s="310" t="s">
        <v>157</v>
      </c>
      <c r="AT481" s="311" t="s">
        <v>99</v>
      </c>
      <c r="AU481" s="310">
        <v>3</v>
      </c>
      <c r="AV481" s="312">
        <v>1.8019006415848016E-2</v>
      </c>
      <c r="AW481" s="312">
        <v>0.3881411716298771</v>
      </c>
      <c r="AX481" s="312">
        <v>0.15591635384450983</v>
      </c>
      <c r="AY481" s="313">
        <v>6.3354999999999997</v>
      </c>
      <c r="AZ481" s="313">
        <v>3.1245762293488945E-2</v>
      </c>
      <c r="BA481" s="313">
        <v>5.3117795898931206</v>
      </c>
      <c r="BB481" s="313">
        <v>2.3549494508745061</v>
      </c>
    </row>
    <row r="482" spans="45:54" ht="16.5">
      <c r="AS482" s="314" t="s">
        <v>157</v>
      </c>
      <c r="AT482" s="315" t="s">
        <v>100</v>
      </c>
      <c r="AU482" s="310">
        <v>3</v>
      </c>
      <c r="AV482" s="312">
        <v>1.7017573177913539E-2</v>
      </c>
      <c r="AW482" s="312">
        <v>0.36655413208126264</v>
      </c>
      <c r="AX482" s="312">
        <v>0.16553185707192886</v>
      </c>
      <c r="AY482" s="313">
        <v>9.6777209302325566</v>
      </c>
      <c r="AZ482" s="313">
        <v>0.21564283518885771</v>
      </c>
      <c r="BA482" s="313">
        <v>14.244118601480871</v>
      </c>
      <c r="BB482" s="313">
        <v>2.3345654687646324</v>
      </c>
    </row>
    <row r="483" spans="45:54" ht="16.5">
      <c r="AS483" s="310" t="s">
        <v>135</v>
      </c>
      <c r="AT483" s="311" t="s">
        <v>194</v>
      </c>
      <c r="AU483" s="310">
        <v>3</v>
      </c>
      <c r="AV483" s="312">
        <v>1.7121397175212289E-2</v>
      </c>
      <c r="AW483" s="312">
        <v>0.35808794847373898</v>
      </c>
      <c r="AX483" s="312">
        <v>0.14575492426053557</v>
      </c>
      <c r="AY483" s="313">
        <v>10.326142857142857</v>
      </c>
      <c r="AZ483" s="313">
        <v>0.54097991133940349</v>
      </c>
      <c r="BA483" s="313">
        <v>19.664710851246465</v>
      </c>
      <c r="BB483" s="313">
        <v>2.4370771184037174</v>
      </c>
    </row>
    <row r="484" spans="45:54" ht="16.5">
      <c r="AS484" s="310" t="s">
        <v>135</v>
      </c>
      <c r="AT484" s="311" t="s">
        <v>195</v>
      </c>
      <c r="AU484" s="310">
        <v>3</v>
      </c>
      <c r="AV484" s="312">
        <v>1.3057286245442817E-2</v>
      </c>
      <c r="AW484" s="312">
        <v>0.34340517235361978</v>
      </c>
      <c r="AX484" s="312">
        <v>0.20187490588191387</v>
      </c>
      <c r="AY484" s="313">
        <v>13.048363636363634</v>
      </c>
      <c r="AZ484" s="313">
        <v>0.90058939245979808</v>
      </c>
      <c r="BA484" s="313">
        <v>41.002795897087921</v>
      </c>
      <c r="BB484" s="313">
        <v>2.2221984248513822</v>
      </c>
    </row>
    <row r="485" spans="45:54" ht="16.5">
      <c r="AS485" s="310" t="s">
        <v>135</v>
      </c>
      <c r="AT485" s="311" t="s">
        <v>196</v>
      </c>
      <c r="AU485" s="310">
        <v>3</v>
      </c>
      <c r="AV485" s="312">
        <v>7.7962099667494905E-3</v>
      </c>
      <c r="AW485" s="312">
        <v>0.35492228394547726</v>
      </c>
      <c r="AX485" s="312">
        <v>0.187423394773897</v>
      </c>
      <c r="AY485" s="313">
        <v>11.270714285714286</v>
      </c>
      <c r="AZ485" s="313">
        <v>0.3471427739922926</v>
      </c>
      <c r="BA485" s="313">
        <v>18.23005111188651</v>
      </c>
      <c r="BB485" s="313">
        <v>2.1951691729796141</v>
      </c>
    </row>
    <row r="486" spans="45:54" ht="16.5">
      <c r="AS486" s="310" t="s">
        <v>135</v>
      </c>
      <c r="AT486" s="311" t="s">
        <v>197</v>
      </c>
      <c r="AU486" s="310">
        <v>3</v>
      </c>
      <c r="AV486" s="312">
        <v>1.949747165443309E-2</v>
      </c>
      <c r="AW486" s="312">
        <v>0.3626709491344639</v>
      </c>
      <c r="AX486" s="312">
        <v>0.18579385340240723</v>
      </c>
      <c r="AY486" s="313">
        <v>12.935285714285715</v>
      </c>
      <c r="AZ486" s="313">
        <v>1.3459139118100194</v>
      </c>
      <c r="BA486" s="313">
        <v>40.70938539689179</v>
      </c>
      <c r="BB486" s="313">
        <v>2.3114762056124141</v>
      </c>
    </row>
    <row r="487" spans="45:54" ht="16.5">
      <c r="AS487" s="310" t="s">
        <v>135</v>
      </c>
      <c r="AT487" s="311" t="s">
        <v>198</v>
      </c>
      <c r="AU487" s="310">
        <v>3</v>
      </c>
      <c r="AV487" s="312">
        <v>2.155093564697784E-2</v>
      </c>
      <c r="AW487" s="312">
        <v>0.35378401429623085</v>
      </c>
      <c r="AX487" s="312">
        <v>0.18892577379807948</v>
      </c>
      <c r="AY487" s="313">
        <v>12.494222222222223</v>
      </c>
      <c r="AZ487" s="313">
        <v>1.0595867768331133</v>
      </c>
      <c r="BA487" s="313">
        <v>20.550177515620849</v>
      </c>
      <c r="BB487" s="313">
        <v>2.0894476901574768</v>
      </c>
    </row>
    <row r="488" spans="45:54" ht="16.5">
      <c r="AS488" s="310" t="s">
        <v>135</v>
      </c>
      <c r="AT488" s="311" t="s">
        <v>199</v>
      </c>
      <c r="AU488" s="310">
        <v>3</v>
      </c>
      <c r="AV488" s="312">
        <v>1.2470537822752523E-2</v>
      </c>
      <c r="AW488" s="312">
        <v>0.36371188226271056</v>
      </c>
      <c r="AX488" s="312">
        <v>0.15216571604390713</v>
      </c>
      <c r="AY488" s="313">
        <v>8.6800000000000015</v>
      </c>
      <c r="AZ488" s="313">
        <v>7.7734720839799293E-2</v>
      </c>
      <c r="BA488" s="313">
        <v>4.110223364404388</v>
      </c>
      <c r="BB488" s="313">
        <v>2.5066680647523114</v>
      </c>
    </row>
    <row r="489" spans="45:54" ht="16.5">
      <c r="AS489" s="310" t="s">
        <v>135</v>
      </c>
      <c r="AT489" s="311" t="s">
        <v>99</v>
      </c>
      <c r="AU489" s="310">
        <v>3</v>
      </c>
      <c r="AV489" s="312">
        <v>8.5577886686588455E-3</v>
      </c>
      <c r="AW489" s="312">
        <v>0.36348193560643188</v>
      </c>
      <c r="AX489" s="312">
        <v>0.28704964486806755</v>
      </c>
      <c r="AY489" s="313">
        <v>10.513999999999999</v>
      </c>
      <c r="AZ489" s="313">
        <v>0.24534157681031415</v>
      </c>
      <c r="BA489" s="313">
        <v>23.552791373790157</v>
      </c>
      <c r="BB489" s="313">
        <v>2.4092956447723086</v>
      </c>
    </row>
    <row r="490" spans="45:54" ht="16.5">
      <c r="AS490" s="314" t="s">
        <v>135</v>
      </c>
      <c r="AT490" s="315" t="s">
        <v>100</v>
      </c>
      <c r="AU490" s="310">
        <v>3</v>
      </c>
      <c r="AV490" s="312">
        <v>1.545167373762534E-2</v>
      </c>
      <c r="AW490" s="312">
        <v>0.35503019237784456</v>
      </c>
      <c r="AX490" s="312">
        <v>0.17667810164264908</v>
      </c>
      <c r="AY490" s="313">
        <v>11.50149090909091</v>
      </c>
      <c r="AZ490" s="313">
        <v>0.73440571963962986</v>
      </c>
      <c r="BA490" s="313">
        <v>25.453165259668086</v>
      </c>
      <c r="BB490" s="313">
        <v>2.2833020691168078</v>
      </c>
    </row>
    <row r="491" spans="45:54" ht="16.5">
      <c r="AS491" s="310" t="s">
        <v>142</v>
      </c>
      <c r="AT491" s="311" t="s">
        <v>200</v>
      </c>
      <c r="AU491" s="310">
        <v>3</v>
      </c>
      <c r="AV491" s="312">
        <v>1.3871781785713379E-2</v>
      </c>
      <c r="AW491" s="312">
        <v>0.34803386933636904</v>
      </c>
      <c r="AX491" s="312">
        <v>0.14706969801491995</v>
      </c>
      <c r="AY491" s="313">
        <v>10.014866666666668</v>
      </c>
      <c r="AZ491" s="313">
        <v>0.12486790930544613</v>
      </c>
      <c r="BA491" s="313">
        <v>10.934861200605496</v>
      </c>
      <c r="BB491" s="313">
        <v>2.3492351939407365</v>
      </c>
    </row>
    <row r="492" spans="45:54" ht="16.5">
      <c r="AS492" s="310" t="s">
        <v>142</v>
      </c>
      <c r="AT492" s="311" t="s">
        <v>201</v>
      </c>
      <c r="AU492" s="310">
        <v>3</v>
      </c>
      <c r="AV492" s="312">
        <v>1.1216019272247298E-2</v>
      </c>
      <c r="AW492" s="312">
        <v>0.36034468976740242</v>
      </c>
      <c r="AX492" s="312">
        <v>0.18312387852046758</v>
      </c>
      <c r="AY492" s="313">
        <v>10.918466666666664</v>
      </c>
      <c r="AZ492" s="313">
        <v>0.17247195867566703</v>
      </c>
      <c r="BA492" s="313">
        <v>10.79015579669791</v>
      </c>
      <c r="BB492" s="313">
        <v>2.2119235553028131</v>
      </c>
    </row>
    <row r="493" spans="45:54" ht="16.5">
      <c r="AS493" s="310" t="s">
        <v>142</v>
      </c>
      <c r="AT493" s="311" t="s">
        <v>202</v>
      </c>
      <c r="AU493" s="310">
        <v>3</v>
      </c>
      <c r="AV493" s="312">
        <v>1.3707536311818159E-2</v>
      </c>
      <c r="AW493" s="312">
        <v>0.32389444915606852</v>
      </c>
      <c r="AX493" s="312">
        <v>0.14844765454131492</v>
      </c>
      <c r="AY493" s="313">
        <v>10.157999999999999</v>
      </c>
      <c r="AZ493" s="313">
        <v>0.32433941328354521</v>
      </c>
      <c r="BA493" s="313">
        <v>10.95269249472895</v>
      </c>
      <c r="BB493" s="313">
        <v>2.6111806760351839</v>
      </c>
    </row>
    <row r="494" spans="45:54" ht="16.5">
      <c r="AS494" s="310" t="s">
        <v>142</v>
      </c>
      <c r="AT494" s="311" t="s">
        <v>203</v>
      </c>
      <c r="AU494" s="310">
        <v>3</v>
      </c>
      <c r="AV494" s="312">
        <v>9.7496100723245809E-3</v>
      </c>
      <c r="AW494" s="312">
        <v>0.3365533193646798</v>
      </c>
      <c r="AX494" s="312">
        <v>0.16683705094443455</v>
      </c>
      <c r="AY494" s="313">
        <v>10.083111111111114</v>
      </c>
      <c r="AZ494" s="313">
        <v>0.27459108360286894</v>
      </c>
      <c r="BA494" s="313">
        <v>10.646274001621268</v>
      </c>
      <c r="BB494" s="313">
        <v>2.3624137054157459</v>
      </c>
    </row>
    <row r="495" spans="45:54" ht="16.5">
      <c r="AS495" s="310" t="s">
        <v>142</v>
      </c>
      <c r="AT495" s="311" t="s">
        <v>204</v>
      </c>
      <c r="AU495" s="310">
        <v>3</v>
      </c>
      <c r="AV495" s="312">
        <v>9.5138584994852379E-3</v>
      </c>
      <c r="AW495" s="312">
        <v>0.37067655488796286</v>
      </c>
      <c r="AX495" s="312">
        <v>0.15101372802966076</v>
      </c>
      <c r="AY495" s="313">
        <v>10.340833333333334</v>
      </c>
      <c r="AZ495" s="313">
        <v>0.1750103378101707</v>
      </c>
      <c r="BA495" s="313">
        <v>7.6247292367104169</v>
      </c>
      <c r="BB495" s="313">
        <v>2.4768242015548063</v>
      </c>
    </row>
    <row r="496" spans="45:54" ht="16.5">
      <c r="AS496" s="310" t="s">
        <v>142</v>
      </c>
      <c r="AT496" s="315" t="s">
        <v>100</v>
      </c>
      <c r="AU496" s="310">
        <v>3</v>
      </c>
      <c r="AV496" s="312">
        <v>1.1114832184868672E-2</v>
      </c>
      <c r="AW496" s="312">
        <v>0.34770883916357742</v>
      </c>
      <c r="AX496" s="312">
        <v>0.16518359463139057</v>
      </c>
      <c r="AY496" s="313">
        <v>10.355696078431372</v>
      </c>
      <c r="AZ496" s="313">
        <v>0.21923332718119859</v>
      </c>
      <c r="BA496" s="313">
        <v>10.425453542747878</v>
      </c>
      <c r="BB496" s="313">
        <v>2.3499900179660043</v>
      </c>
    </row>
    <row r="497" spans="45:54" ht="16.5">
      <c r="AS497" s="310" t="s">
        <v>158</v>
      </c>
      <c r="AT497" s="311" t="s">
        <v>205</v>
      </c>
      <c r="AU497" s="310">
        <v>3</v>
      </c>
      <c r="AV497" s="312">
        <v>5.9168758917789388E-2</v>
      </c>
      <c r="AW497" s="312">
        <v>0.36222917359362111</v>
      </c>
      <c r="AX497" s="312">
        <v>0.20914855633603086</v>
      </c>
      <c r="AY497" s="313">
        <v>16.754999999999999</v>
      </c>
      <c r="AZ497" s="313">
        <v>1.1105233079789247</v>
      </c>
      <c r="BA497" s="313">
        <v>21.241480135949828</v>
      </c>
      <c r="BB497" s="313">
        <v>1.6795398008585627</v>
      </c>
    </row>
    <row r="498" spans="45:54" ht="16.5">
      <c r="AS498" s="310" t="s">
        <v>158</v>
      </c>
      <c r="AT498" s="311" t="s">
        <v>206</v>
      </c>
      <c r="AU498" s="310">
        <v>3</v>
      </c>
      <c r="AV498" s="312">
        <v>1.4998835889870804E-2</v>
      </c>
      <c r="AW498" s="312">
        <v>0.33801198493346107</v>
      </c>
      <c r="AX498" s="312">
        <v>0.2262016191934145</v>
      </c>
      <c r="AY498" s="313">
        <v>13.508500000000002</v>
      </c>
      <c r="AZ498" s="313">
        <v>1.8900401959271966</v>
      </c>
      <c r="BA498" s="313">
        <v>9.7759313112744994</v>
      </c>
      <c r="BB498" s="313">
        <v>1.9083576535037048</v>
      </c>
    </row>
    <row r="499" spans="45:54" ht="16.5">
      <c r="AS499" s="310" t="s">
        <v>158</v>
      </c>
      <c r="AT499" s="311" t="s">
        <v>207</v>
      </c>
      <c r="AU499" s="310">
        <v>3</v>
      </c>
      <c r="AV499" s="312">
        <v>3.5653718924078939E-2</v>
      </c>
      <c r="AW499" s="312">
        <v>0.35150741724514734</v>
      </c>
      <c r="AX499" s="312">
        <v>0.14470415712155332</v>
      </c>
      <c r="AY499" s="313">
        <v>14.558624999999999</v>
      </c>
      <c r="AZ499" s="313">
        <v>1.5570916583468115</v>
      </c>
      <c r="BA499" s="313">
        <v>14.206997950404931</v>
      </c>
      <c r="BB499" s="313">
        <v>2.5546478181765027</v>
      </c>
    </row>
    <row r="500" spans="45:54" ht="16.5">
      <c r="AS500" s="310" t="s">
        <v>158</v>
      </c>
      <c r="AT500" s="311" t="s">
        <v>208</v>
      </c>
      <c r="AU500" s="310">
        <v>3</v>
      </c>
      <c r="AV500" s="312">
        <v>2.6173105619381826E-2</v>
      </c>
      <c r="AW500" s="312">
        <v>0.35201063128919741</v>
      </c>
      <c r="AX500" s="312">
        <v>0.25151848263694015</v>
      </c>
      <c r="AY500" s="313">
        <v>16.211600000000001</v>
      </c>
      <c r="AZ500" s="313">
        <v>0.16892495975901956</v>
      </c>
      <c r="BA500" s="313">
        <v>10.843544757297064</v>
      </c>
      <c r="BB500" s="313">
        <v>1.8970174633574948</v>
      </c>
    </row>
    <row r="501" spans="45:54" ht="16.5">
      <c r="AS501" s="310" t="s">
        <v>158</v>
      </c>
      <c r="AT501" s="311" t="s">
        <v>99</v>
      </c>
      <c r="AU501" s="310">
        <v>3</v>
      </c>
      <c r="AV501" s="312">
        <v>2.3600334120041238E-2</v>
      </c>
      <c r="AW501" s="312">
        <v>0.44528354001320719</v>
      </c>
      <c r="AX501" s="312">
        <v>0.20265275705134209</v>
      </c>
      <c r="AY501" s="313">
        <v>35.716000000000001</v>
      </c>
      <c r="AZ501" s="313">
        <v>6.8169234065325597</v>
      </c>
      <c r="BA501" s="313">
        <v>31.070331172631395</v>
      </c>
      <c r="BB501" s="313">
        <v>2.0562856755978438</v>
      </c>
    </row>
    <row r="502" spans="45:54" ht="16.5">
      <c r="AS502" s="310" t="s">
        <v>158</v>
      </c>
      <c r="AT502" s="315" t="s">
        <v>100</v>
      </c>
      <c r="AU502" s="310">
        <v>3</v>
      </c>
      <c r="AV502" s="312">
        <v>3.0346516907948304E-2</v>
      </c>
      <c r="AW502" s="312">
        <v>0.35204197422088868</v>
      </c>
      <c r="AX502" s="312">
        <v>0.20290695347006985</v>
      </c>
      <c r="AY502" s="313">
        <v>16.039350000000002</v>
      </c>
      <c r="AZ502" s="313">
        <v>1.3218229641362644</v>
      </c>
      <c r="BA502" s="313">
        <v>13.160183486543101</v>
      </c>
      <c r="BB502" s="313">
        <v>2.0634581276796693</v>
      </c>
    </row>
    <row r="503" spans="45:54" ht="16.5">
      <c r="AS503" s="310" t="s">
        <v>147</v>
      </c>
      <c r="AT503" s="311" t="s">
        <v>209</v>
      </c>
      <c r="AU503" s="310">
        <v>3</v>
      </c>
      <c r="AV503" s="312">
        <v>1.5816805763139093E-2</v>
      </c>
      <c r="AW503" s="312">
        <v>0.44852081533071975</v>
      </c>
      <c r="AX503" s="312">
        <v>0.20659356385823571</v>
      </c>
      <c r="AY503" s="313">
        <v>9.8179090909090903</v>
      </c>
      <c r="AZ503" s="313">
        <v>0.76876290636412759</v>
      </c>
      <c r="BA503" s="313">
        <v>13.035943794074287</v>
      </c>
      <c r="BB503" s="313">
        <v>2.1372903414843565</v>
      </c>
    </row>
    <row r="504" spans="45:54" ht="16.5">
      <c r="AS504" s="310" t="s">
        <v>147</v>
      </c>
      <c r="AT504" s="311" t="s">
        <v>210</v>
      </c>
      <c r="AU504" s="310">
        <v>3</v>
      </c>
      <c r="AV504" s="312">
        <v>2.1650130549162767E-2</v>
      </c>
      <c r="AW504" s="312">
        <v>0.37167437555883959</v>
      </c>
      <c r="AX504" s="312">
        <v>0.14902439060659237</v>
      </c>
      <c r="AY504" s="313">
        <v>4.5081428571428566</v>
      </c>
      <c r="AZ504" s="313">
        <v>2.4113979062555396E-2</v>
      </c>
      <c r="BA504" s="313">
        <v>4.2601363010514532</v>
      </c>
      <c r="BB504" s="313">
        <v>2.2479900582555152</v>
      </c>
    </row>
    <row r="505" spans="45:54" ht="16.5">
      <c r="AS505" s="310" t="s">
        <v>147</v>
      </c>
      <c r="AT505" s="311" t="s">
        <v>211</v>
      </c>
      <c r="AU505" s="310">
        <v>3</v>
      </c>
      <c r="AV505" s="312">
        <v>3.6882841295487738E-2</v>
      </c>
      <c r="AW505" s="312">
        <v>0.37680046272117834</v>
      </c>
      <c r="AX505" s="312">
        <v>0.19267103653698059</v>
      </c>
      <c r="AY505" s="313">
        <v>8.1554285714285726</v>
      </c>
      <c r="AZ505" s="313">
        <v>1.6765666249302175E-2</v>
      </c>
      <c r="BA505" s="313">
        <v>5.4454883977733459</v>
      </c>
      <c r="BB505" s="313">
        <v>2.5366203779151757</v>
      </c>
    </row>
    <row r="506" spans="45:54" ht="16.5">
      <c r="AS506" s="310" t="s">
        <v>147</v>
      </c>
      <c r="AT506" s="311" t="s">
        <v>212</v>
      </c>
      <c r="AU506" s="310">
        <v>3</v>
      </c>
      <c r="AV506" s="312">
        <v>1.55149833525964E-2</v>
      </c>
      <c r="AW506" s="312">
        <v>0.35668774942892306</v>
      </c>
      <c r="AX506" s="312">
        <v>0.20818330534617113</v>
      </c>
      <c r="AY506" s="313">
        <v>6.4298571428571432</v>
      </c>
      <c r="AZ506" s="313">
        <v>8.6697888743850551E-2</v>
      </c>
      <c r="BA506" s="313">
        <v>3.5193924211956831</v>
      </c>
      <c r="BB506" s="313">
        <v>2.6648267628464763</v>
      </c>
    </row>
    <row r="507" spans="45:54" ht="16.5">
      <c r="AS507" s="310" t="s">
        <v>147</v>
      </c>
      <c r="AT507" s="311" t="s">
        <v>213</v>
      </c>
      <c r="AU507" s="310">
        <v>3</v>
      </c>
      <c r="AV507" s="312">
        <v>2.4368046740578367E-2</v>
      </c>
      <c r="AW507" s="312">
        <v>0.40660113399547737</v>
      </c>
      <c r="AX507" s="312">
        <v>0.23612031186950774</v>
      </c>
      <c r="AY507" s="313">
        <v>10.392666666666667</v>
      </c>
      <c r="AZ507" s="313">
        <v>0.97758522949603366</v>
      </c>
      <c r="BA507" s="313">
        <v>16.402005329955369</v>
      </c>
      <c r="BB507" s="313">
        <v>2.7525994837009571</v>
      </c>
    </row>
    <row r="508" spans="45:54" ht="16.5">
      <c r="AS508" s="310" t="s">
        <v>147</v>
      </c>
      <c r="AT508" s="311" t="s">
        <v>214</v>
      </c>
      <c r="AU508" s="310">
        <v>3</v>
      </c>
      <c r="AV508" s="312">
        <v>3.545114743311184E-2</v>
      </c>
      <c r="AW508" s="312">
        <v>0.40745007407736072</v>
      </c>
      <c r="AX508" s="312">
        <v>0.2631745600618407</v>
      </c>
      <c r="AY508" s="313">
        <v>9.9153333333333329</v>
      </c>
      <c r="AZ508" s="313">
        <v>6.5348084891201988E-2</v>
      </c>
      <c r="BA508" s="313">
        <v>10.728967392137344</v>
      </c>
      <c r="BB508" s="313">
        <v>2.5070042395688525</v>
      </c>
    </row>
    <row r="509" spans="45:54" ht="16.5">
      <c r="AS509" s="310" t="s">
        <v>147</v>
      </c>
      <c r="AT509" s="311" t="s">
        <v>215</v>
      </c>
      <c r="AU509" s="310">
        <v>3</v>
      </c>
      <c r="AV509" s="312">
        <v>2.9571814599808326E-2</v>
      </c>
      <c r="AW509" s="312">
        <v>0.39538395013752087</v>
      </c>
      <c r="AX509" s="312">
        <v>0.17741182359659066</v>
      </c>
      <c r="AY509" s="313">
        <v>9.921400000000002</v>
      </c>
      <c r="AZ509" s="313">
        <v>7.5752273098458863E-3</v>
      </c>
      <c r="BA509" s="313">
        <v>10.396999482763478</v>
      </c>
      <c r="BB509" s="313">
        <v>2.2459571135584473</v>
      </c>
    </row>
    <row r="510" spans="45:54" ht="16.5">
      <c r="AS510" s="310" t="s">
        <v>147</v>
      </c>
      <c r="AT510" s="311" t="s">
        <v>99</v>
      </c>
      <c r="AU510" s="310">
        <v>3</v>
      </c>
      <c r="AV510" s="312">
        <v>2.4751121551404565E-2</v>
      </c>
      <c r="AW510" s="312">
        <v>0.4293559891510067</v>
      </c>
      <c r="AX510" s="312">
        <v>0.18312916109472926</v>
      </c>
      <c r="AY510" s="313">
        <v>10.712666666666669</v>
      </c>
      <c r="AZ510" s="313">
        <v>0.19481825648375453</v>
      </c>
      <c r="BA510" s="313">
        <v>13.036588329704573</v>
      </c>
      <c r="BB510" s="313">
        <v>2.3188640568912713</v>
      </c>
    </row>
    <row r="511" spans="45:54" ht="16.5">
      <c r="AS511" s="310" t="s">
        <v>147</v>
      </c>
      <c r="AT511" s="315" t="s">
        <v>100</v>
      </c>
      <c r="AU511" s="310">
        <v>3</v>
      </c>
      <c r="AV511" s="312">
        <v>2.4213055554378932E-2</v>
      </c>
      <c r="AW511" s="312">
        <v>0.40048486189167315</v>
      </c>
      <c r="AX511" s="312">
        <v>0.20563502123435151</v>
      </c>
      <c r="AY511" s="313">
        <v>8.5518518518518505</v>
      </c>
      <c r="AZ511" s="313">
        <v>0.38303423595274955</v>
      </c>
      <c r="BA511" s="313">
        <v>9.6065650358290338</v>
      </c>
      <c r="BB511" s="313">
        <v>2.403426285356205</v>
      </c>
    </row>
    <row r="512" spans="45:54" ht="16.5">
      <c r="AS512" s="310" t="s">
        <v>150</v>
      </c>
      <c r="AT512" s="311" t="s">
        <v>216</v>
      </c>
      <c r="AU512" s="310">
        <v>3</v>
      </c>
      <c r="AV512" s="312">
        <v>2.3240097295776849E-2</v>
      </c>
      <c r="AW512" s="312">
        <v>0.28383638372502473</v>
      </c>
      <c r="AX512" s="312">
        <v>0.15561544607811548</v>
      </c>
      <c r="AY512" s="313">
        <v>18.412105263157894</v>
      </c>
      <c r="AZ512" s="313">
        <v>9.5776325487421071E-2</v>
      </c>
      <c r="BA512" s="313">
        <v>17.101194217533862</v>
      </c>
      <c r="BB512" s="313">
        <v>2.8141572290468129</v>
      </c>
    </row>
    <row r="513" spans="45:54" ht="16.5">
      <c r="AS513" s="310" t="s">
        <v>150</v>
      </c>
      <c r="AT513" s="311" t="s">
        <v>217</v>
      </c>
      <c r="AU513" s="310">
        <v>3</v>
      </c>
      <c r="AV513" s="312">
        <v>1.8223090520600227E-2</v>
      </c>
      <c r="AW513" s="312">
        <v>0.40420463937492723</v>
      </c>
      <c r="AX513" s="312">
        <v>0.20148848027055283</v>
      </c>
      <c r="AY513" s="313">
        <v>15.316812500000001</v>
      </c>
      <c r="AZ513" s="313">
        <v>1.0397880817363232</v>
      </c>
      <c r="BA513" s="313">
        <v>32.336818553316846</v>
      </c>
      <c r="BB513" s="313">
        <v>1.8807308055460501</v>
      </c>
    </row>
    <row r="514" spans="45:54" ht="16.5">
      <c r="AS514" s="310" t="s">
        <v>150</v>
      </c>
      <c r="AT514" s="311" t="s">
        <v>218</v>
      </c>
      <c r="AU514" s="310">
        <v>3</v>
      </c>
      <c r="AV514" s="312">
        <v>2.2139110450778678E-2</v>
      </c>
      <c r="AW514" s="312">
        <v>0.23966387915087353</v>
      </c>
      <c r="AX514" s="312">
        <v>0.1319389126893907</v>
      </c>
      <c r="AY514" s="313">
        <v>20.457500000000003</v>
      </c>
      <c r="AZ514" s="313">
        <v>2.0298294259906261E-2</v>
      </c>
      <c r="BA514" s="313">
        <v>3.4710083184439711</v>
      </c>
      <c r="BB514" s="313">
        <v>2.6782850500018571</v>
      </c>
    </row>
    <row r="515" spans="45:54" ht="16.5">
      <c r="AS515" s="310" t="s">
        <v>150</v>
      </c>
      <c r="AT515" s="311" t="s">
        <v>98</v>
      </c>
      <c r="AU515" s="310">
        <v>3</v>
      </c>
      <c r="AV515" s="312">
        <v>2.007905144262739E-2</v>
      </c>
      <c r="AW515" s="312">
        <v>0.30552004284860484</v>
      </c>
      <c r="AX515" s="312">
        <v>0.18564005661883809</v>
      </c>
      <c r="AY515" s="313">
        <v>19.2988</v>
      </c>
      <c r="AZ515" s="313">
        <v>0.22297035032227955</v>
      </c>
      <c r="BA515" s="313">
        <v>13.118472054528343</v>
      </c>
      <c r="BB515" s="313">
        <v>2.7494844662351614</v>
      </c>
    </row>
    <row r="516" spans="45:54" ht="16.5">
      <c r="AS516" s="310" t="s">
        <v>150</v>
      </c>
      <c r="AT516" s="311" t="s">
        <v>99</v>
      </c>
      <c r="AU516" s="310">
        <v>3</v>
      </c>
      <c r="AV516" s="312">
        <v>2.1547498943406306E-2</v>
      </c>
      <c r="AW516" s="312">
        <v>0.27976707049872013</v>
      </c>
      <c r="AX516" s="312">
        <v>0.1693309080575443</v>
      </c>
      <c r="AY516" s="313">
        <v>17.793500000000002</v>
      </c>
      <c r="AZ516" s="313">
        <v>0.11742781418692393</v>
      </c>
      <c r="BA516" s="313">
        <v>18.036912259111517</v>
      </c>
      <c r="BB516" s="313">
        <v>2.5383848638891062</v>
      </c>
    </row>
    <row r="517" spans="45:54" ht="16.5">
      <c r="AS517" s="310" t="s">
        <v>150</v>
      </c>
      <c r="AT517" s="315" t="s">
        <v>100</v>
      </c>
      <c r="AU517" s="310">
        <v>3</v>
      </c>
      <c r="AV517" s="312">
        <v>2.0932967149748651E-2</v>
      </c>
      <c r="AW517" s="312">
        <v>0.32956523788222192</v>
      </c>
      <c r="AX517" s="312">
        <v>0.16952399472858454</v>
      </c>
      <c r="AY517" s="313">
        <v>17.452159090909092</v>
      </c>
      <c r="AZ517" s="313">
        <v>0.32674118809563313</v>
      </c>
      <c r="BA517" s="313">
        <v>19.331736905592045</v>
      </c>
      <c r="BB517" s="313">
        <v>2.5104627079038875</v>
      </c>
    </row>
    <row r="518" spans="45:54" ht="16.5">
      <c r="AS518" s="310" t="s">
        <v>145</v>
      </c>
      <c r="AT518" s="311" t="s">
        <v>219</v>
      </c>
      <c r="AU518" s="310">
        <v>3</v>
      </c>
      <c r="AV518" s="312">
        <v>1.3475209519816869E-2</v>
      </c>
      <c r="AW518" s="312">
        <v>0.34791849891676979</v>
      </c>
      <c r="AX518" s="312">
        <v>0.169513017630533</v>
      </c>
      <c r="AY518" s="313">
        <v>9.0419583333333353</v>
      </c>
      <c r="AZ518" s="313">
        <v>0.11216504390211719</v>
      </c>
      <c r="BA518" s="313">
        <v>14.826876658035422</v>
      </c>
      <c r="BB518" s="313">
        <v>2.0312025147438093</v>
      </c>
    </row>
    <row r="519" spans="45:54" ht="16.5">
      <c r="AS519" s="310" t="s">
        <v>145</v>
      </c>
      <c r="AT519" s="311" t="s">
        <v>220</v>
      </c>
      <c r="AU519" s="310">
        <v>3</v>
      </c>
      <c r="AV519" s="312">
        <v>2.8131364673520474E-2</v>
      </c>
      <c r="AW519" s="312">
        <v>0.34719848901572714</v>
      </c>
      <c r="AX519" s="312">
        <v>0.22111716323730662</v>
      </c>
      <c r="AY519" s="313">
        <v>7.2587499999999991</v>
      </c>
      <c r="AZ519" s="313">
        <v>2.051602545500783E-2</v>
      </c>
      <c r="BA519" s="313">
        <v>4.0530548065559913</v>
      </c>
      <c r="BB519" s="313">
        <v>2.6188463539037774</v>
      </c>
    </row>
    <row r="520" spans="45:54" ht="16.5">
      <c r="AS520" s="310" t="s">
        <v>145</v>
      </c>
      <c r="AT520" s="311" t="s">
        <v>221</v>
      </c>
      <c r="AU520" s="310">
        <v>3</v>
      </c>
      <c r="AV520" s="312">
        <v>2.8280199700603425E-2</v>
      </c>
      <c r="AW520" s="312">
        <v>0.30069180337281132</v>
      </c>
      <c r="AX520" s="312">
        <v>0.29571110413830803</v>
      </c>
      <c r="AY520" s="313">
        <v>7.5928749999999994</v>
      </c>
      <c r="AZ520" s="313">
        <v>0.62907154689453026</v>
      </c>
      <c r="BA520" s="313">
        <v>8.954180659947804</v>
      </c>
      <c r="BB520" s="313">
        <v>2.8037618416973369</v>
      </c>
    </row>
    <row r="521" spans="45:54" ht="16.5">
      <c r="AS521" s="310" t="s">
        <v>145</v>
      </c>
      <c r="AT521" s="311" t="s">
        <v>222</v>
      </c>
      <c r="AU521" s="310">
        <v>3</v>
      </c>
      <c r="AV521" s="312">
        <v>2.5842157988857809E-2</v>
      </c>
      <c r="AW521" s="312">
        <v>0.35155298937478563</v>
      </c>
      <c r="AX521" s="312">
        <v>0.22052442197639996</v>
      </c>
      <c r="AY521" s="313">
        <v>7.9032499999999999</v>
      </c>
      <c r="AZ521" s="313">
        <v>0.1803298479686507</v>
      </c>
      <c r="BA521" s="313">
        <v>10.691661775615001</v>
      </c>
      <c r="BB521" s="313">
        <v>2.180947975907054</v>
      </c>
    </row>
    <row r="522" spans="45:54" ht="16.5">
      <c r="AS522" s="310" t="s">
        <v>145</v>
      </c>
      <c r="AT522" s="315" t="s">
        <v>100</v>
      </c>
      <c r="AU522" s="310">
        <v>3</v>
      </c>
      <c r="AV522" s="312">
        <v>2.0683391615866589E-2</v>
      </c>
      <c r="AW522" s="312">
        <v>0.33884182262781243</v>
      </c>
      <c r="AX522" s="312">
        <v>0.21045830154984518</v>
      </c>
      <c r="AY522" s="313">
        <v>8.3507500000000014</v>
      </c>
      <c r="AZ522" s="313">
        <v>0.20295511254076243</v>
      </c>
      <c r="BA522" s="313">
        <v>11.008304227764572</v>
      </c>
      <c r="BB522" s="313">
        <v>2.2779688016344211</v>
      </c>
    </row>
    <row r="523" spans="45:54" ht="16.5">
      <c r="AS523" s="310" t="s">
        <v>137</v>
      </c>
      <c r="AT523" s="311" t="s">
        <v>223</v>
      </c>
      <c r="AU523" s="310">
        <v>3</v>
      </c>
      <c r="AV523" s="312">
        <v>2.950448619361732E-2</v>
      </c>
      <c r="AW523" s="312">
        <v>0.33716335472980441</v>
      </c>
      <c r="AX523" s="312">
        <v>0.19246873215823829</v>
      </c>
      <c r="AY523" s="313">
        <v>12.890950000000004</v>
      </c>
      <c r="AZ523" s="313">
        <v>0.11065314884141354</v>
      </c>
      <c r="BA523" s="313">
        <v>7.0129255862655047</v>
      </c>
      <c r="BB523" s="313">
        <v>1.9453887966648755</v>
      </c>
    </row>
    <row r="524" spans="45:54" ht="16.5">
      <c r="AS524" s="310" t="s">
        <v>137</v>
      </c>
      <c r="AT524" s="311" t="s">
        <v>224</v>
      </c>
      <c r="AU524" s="310">
        <v>3</v>
      </c>
      <c r="AV524" s="312">
        <v>2.8815760630233365E-2</v>
      </c>
      <c r="AW524" s="312">
        <v>0.35130899507703667</v>
      </c>
      <c r="AX524" s="312">
        <v>0.19217599738172161</v>
      </c>
      <c r="AY524" s="313">
        <v>12.964781249999998</v>
      </c>
      <c r="AZ524" s="313">
        <v>0.31381885226386125</v>
      </c>
      <c r="BA524" s="313">
        <v>11.298203436354118</v>
      </c>
      <c r="BB524" s="313">
        <v>1.9397065207775244</v>
      </c>
    </row>
    <row r="525" spans="45:54" ht="16.5">
      <c r="AS525" s="310" t="s">
        <v>137</v>
      </c>
      <c r="AT525" s="311" t="s">
        <v>225</v>
      </c>
      <c r="AU525" s="310">
        <v>3</v>
      </c>
      <c r="AV525" s="312">
        <v>2.0774294443751139E-2</v>
      </c>
      <c r="AW525" s="312">
        <v>0.25534275114744853</v>
      </c>
      <c r="AX525" s="312">
        <v>0.26139257157071683</v>
      </c>
      <c r="AY525" s="313">
        <v>8.211333333333334</v>
      </c>
      <c r="AZ525" s="313">
        <v>0.22793497365244691</v>
      </c>
      <c r="BA525" s="313">
        <v>8.8792883039788038</v>
      </c>
      <c r="BB525" s="313">
        <v>2.3673438523946073</v>
      </c>
    </row>
    <row r="526" spans="45:54" ht="16.5">
      <c r="AS526" s="310" t="s">
        <v>137</v>
      </c>
      <c r="AT526" s="311" t="s">
        <v>99</v>
      </c>
      <c r="AU526" s="310">
        <v>3</v>
      </c>
      <c r="AV526" s="312">
        <v>2.8917945679405418E-2</v>
      </c>
      <c r="AW526" s="312">
        <v>0.39702294648959685</v>
      </c>
      <c r="AX526" s="312">
        <v>0.17882124427213203</v>
      </c>
      <c r="AY526" s="313">
        <v>13.052499999999998</v>
      </c>
      <c r="AZ526" s="313">
        <v>1.387406205559645</v>
      </c>
      <c r="BA526" s="313">
        <v>16.571796344184648</v>
      </c>
      <c r="BB526" s="313">
        <v>1.8667705532030003</v>
      </c>
    </row>
    <row r="527" spans="45:54" ht="16.5">
      <c r="AS527" s="310" t="s">
        <v>137</v>
      </c>
      <c r="AT527" s="315" t="s">
        <v>100</v>
      </c>
      <c r="AU527" s="310">
        <v>3</v>
      </c>
      <c r="AV527" s="312">
        <v>2.8179957254506109E-2</v>
      </c>
      <c r="AW527" s="312">
        <v>0.33679386380346771</v>
      </c>
      <c r="AX527" s="312">
        <v>0.20436668759745222</v>
      </c>
      <c r="AY527" s="313">
        <v>12.467750000000001</v>
      </c>
      <c r="AZ527" s="313">
        <v>0.24400383484907695</v>
      </c>
      <c r="BA527" s="313">
        <v>9.5563976143468388</v>
      </c>
      <c r="BB527" s="313">
        <v>2.0047862620259456</v>
      </c>
    </row>
    <row r="528" spans="45:54" ht="16.5">
      <c r="AS528" s="310" t="s">
        <v>155</v>
      </c>
      <c r="AT528" s="311" t="s">
        <v>226</v>
      </c>
      <c r="AU528" s="310">
        <v>3</v>
      </c>
      <c r="AV528" s="312">
        <v>1.8171459899563994E-2</v>
      </c>
      <c r="AW528" s="312">
        <v>0.33879331925965267</v>
      </c>
      <c r="AX528" s="312">
        <v>0.17502394088291706</v>
      </c>
      <c r="AY528" s="313">
        <v>9.4512105263157906</v>
      </c>
      <c r="AZ528" s="313">
        <v>0.40987440431676697</v>
      </c>
      <c r="BA528" s="313">
        <v>10.389613198604698</v>
      </c>
      <c r="BB528" s="313">
        <v>1.9396316146569197</v>
      </c>
    </row>
    <row r="529" spans="45:54" ht="16.5">
      <c r="AS529" s="310" t="s">
        <v>155</v>
      </c>
      <c r="AT529" s="311" t="s">
        <v>227</v>
      </c>
      <c r="AU529" s="310">
        <v>3</v>
      </c>
      <c r="AV529" s="312">
        <v>1.9613432342939306E-2</v>
      </c>
      <c r="AW529" s="312">
        <v>0.35998183904233988</v>
      </c>
      <c r="AX529" s="312">
        <v>0.19188024024582184</v>
      </c>
      <c r="AY529" s="313">
        <v>10.669047619047623</v>
      </c>
      <c r="AZ529" s="313">
        <v>9.4742229860309321E-2</v>
      </c>
      <c r="BA529" s="313">
        <v>10.807148150962179</v>
      </c>
      <c r="BB529" s="313">
        <v>1.8482670735849653</v>
      </c>
    </row>
    <row r="530" spans="45:54" ht="16.5">
      <c r="AS530" s="310" t="s">
        <v>155</v>
      </c>
      <c r="AT530" s="311" t="s">
        <v>228</v>
      </c>
      <c r="AU530" s="310">
        <v>3</v>
      </c>
      <c r="AV530" s="312">
        <v>1.9546317251482693E-2</v>
      </c>
      <c r="AW530" s="312">
        <v>0.3180511276500001</v>
      </c>
      <c r="AX530" s="312">
        <v>0.22501396807282198</v>
      </c>
      <c r="AY530" s="313">
        <v>8.5552173913043479</v>
      </c>
      <c r="AZ530" s="313">
        <v>0.20347591574631382</v>
      </c>
      <c r="BA530" s="313">
        <v>11.01471699927971</v>
      </c>
      <c r="BB530" s="313">
        <v>2.6879983180483973</v>
      </c>
    </row>
    <row r="531" spans="45:54" ht="16.5">
      <c r="AS531" s="310" t="s">
        <v>155</v>
      </c>
      <c r="AT531" s="311" t="s">
        <v>229</v>
      </c>
      <c r="AU531" s="310">
        <v>3</v>
      </c>
      <c r="AV531" s="312">
        <v>1.7594599233343527E-2</v>
      </c>
      <c r="AW531" s="312">
        <v>0.36775452378644607</v>
      </c>
      <c r="AX531" s="312">
        <v>0.23381727713639519</v>
      </c>
      <c r="AY531" s="313">
        <v>9.969833333333332</v>
      </c>
      <c r="AZ531" s="313">
        <v>6.1011168929362203E-2</v>
      </c>
      <c r="BA531" s="313">
        <v>10.853565841118117</v>
      </c>
      <c r="BB531" s="313">
        <v>2.5769163059314106</v>
      </c>
    </row>
    <row r="532" spans="45:54" ht="16.5">
      <c r="AS532" s="310" t="s">
        <v>155</v>
      </c>
      <c r="AT532" s="311" t="s">
        <v>230</v>
      </c>
      <c r="AU532" s="310">
        <v>3</v>
      </c>
      <c r="AV532" s="312">
        <v>1.1695267511817618E-2</v>
      </c>
      <c r="AW532" s="312">
        <v>0.35690029976668081</v>
      </c>
      <c r="AX532" s="312">
        <v>0.18751922665327322</v>
      </c>
      <c r="AY532" s="313">
        <v>9.2384285714285728</v>
      </c>
      <c r="AZ532" s="313">
        <v>6.6200031134383872E-2</v>
      </c>
      <c r="BA532" s="313">
        <v>5.9488366439374802</v>
      </c>
      <c r="BB532" s="313">
        <v>2.1506435825222345</v>
      </c>
    </row>
    <row r="533" spans="45:54" ht="16.5">
      <c r="AS533" s="310" t="s">
        <v>155</v>
      </c>
      <c r="AT533" s="311" t="s">
        <v>231</v>
      </c>
      <c r="AU533" s="310">
        <v>3</v>
      </c>
      <c r="AV533" s="312">
        <v>1.6576580658815773E-2</v>
      </c>
      <c r="AW533" s="312">
        <v>0.34678619350159828</v>
      </c>
      <c r="AX533" s="312">
        <v>0.21749189265295518</v>
      </c>
      <c r="AY533" s="313">
        <v>10.145733333333332</v>
      </c>
      <c r="AZ533" s="313">
        <v>0.17757301221060959</v>
      </c>
      <c r="BA533" s="313">
        <v>17.975762755820064</v>
      </c>
      <c r="BB533" s="313">
        <v>2.1667962082771908</v>
      </c>
    </row>
    <row r="534" spans="45:54" ht="16.5">
      <c r="AS534" s="310" t="s">
        <v>155</v>
      </c>
      <c r="AT534" s="311" t="s">
        <v>232</v>
      </c>
      <c r="AU534" s="310">
        <v>3</v>
      </c>
      <c r="AV534" s="312">
        <v>1.4690844002102379E-2</v>
      </c>
      <c r="AW534" s="312">
        <v>0.32912606888395979</v>
      </c>
      <c r="AX534" s="312">
        <v>0.20879738153394295</v>
      </c>
      <c r="AY534" s="313">
        <v>9.8278888888888893</v>
      </c>
      <c r="AZ534" s="313">
        <v>0.2207007498452698</v>
      </c>
      <c r="BA534" s="313">
        <v>6.7241367801218672</v>
      </c>
      <c r="BB534" s="313">
        <v>2.8546529858492464</v>
      </c>
    </row>
    <row r="535" spans="45:54" ht="16.5">
      <c r="AS535" s="310" t="s">
        <v>155</v>
      </c>
      <c r="AT535" s="311" t="s">
        <v>99</v>
      </c>
      <c r="AU535" s="310">
        <v>3</v>
      </c>
      <c r="AV535" s="312">
        <v>1.8885473906374125E-2</v>
      </c>
      <c r="AW535" s="312">
        <v>0.3473955264308547</v>
      </c>
      <c r="AX535" s="312">
        <v>0.24559444922964391</v>
      </c>
      <c r="AY535" s="313">
        <v>9.1343333333333323</v>
      </c>
      <c r="AZ535" s="313">
        <v>0.22895691351427336</v>
      </c>
      <c r="BA535" s="313">
        <v>25.185260486570069</v>
      </c>
      <c r="BB535" s="313">
        <v>2.4856428061130997</v>
      </c>
    </row>
    <row r="536" spans="45:54" ht="16.5">
      <c r="AS536" s="310" t="s">
        <v>155</v>
      </c>
      <c r="AT536" s="315" t="s">
        <v>100</v>
      </c>
      <c r="AU536" s="310">
        <v>3</v>
      </c>
      <c r="AV536" s="312">
        <v>1.69760854252205E-2</v>
      </c>
      <c r="AW536" s="312">
        <v>0.34481430973945637</v>
      </c>
      <c r="AX536" s="312">
        <v>0.20502870238888696</v>
      </c>
      <c r="AY536" s="313">
        <v>9.6103902439024385</v>
      </c>
      <c r="AZ536" s="313">
        <v>0.1799761529140935</v>
      </c>
      <c r="BA536" s="313">
        <v>10.797259066362159</v>
      </c>
      <c r="BB536" s="313">
        <v>2.2388260304531258</v>
      </c>
    </row>
    <row r="537" spans="45:54" ht="16.5">
      <c r="AS537" s="310" t="s">
        <v>141</v>
      </c>
      <c r="AT537" s="311" t="s">
        <v>233</v>
      </c>
      <c r="AU537" s="310">
        <v>3</v>
      </c>
      <c r="AV537" s="312">
        <v>1.5009933425368167E-2</v>
      </c>
      <c r="AW537" s="312">
        <v>0.35129840737772927</v>
      </c>
      <c r="AX537" s="312">
        <v>0.23785137257836794</v>
      </c>
      <c r="AY537" s="313">
        <v>10.634285714285715</v>
      </c>
      <c r="AZ537" s="313">
        <v>7.2307459996801604E-2</v>
      </c>
      <c r="BA537" s="313">
        <v>6.885277024139886</v>
      </c>
      <c r="BB537" s="313">
        <v>3.1283659813014584</v>
      </c>
    </row>
    <row r="538" spans="45:54" ht="16.5">
      <c r="AS538" s="310" t="s">
        <v>141</v>
      </c>
      <c r="AT538" s="311" t="s">
        <v>234</v>
      </c>
      <c r="AU538" s="310">
        <v>3</v>
      </c>
      <c r="AV538" s="312">
        <v>2.1359798632652957E-2</v>
      </c>
      <c r="AW538" s="312">
        <v>0.3363945208602494</v>
      </c>
      <c r="AX538" s="312">
        <v>0.20185512421365362</v>
      </c>
      <c r="AY538" s="313">
        <v>8.3161249999999995</v>
      </c>
      <c r="AZ538" s="313">
        <v>5.5963246209799464E-2</v>
      </c>
      <c r="BA538" s="313">
        <v>2.1065139855380925</v>
      </c>
      <c r="BB538" s="313">
        <v>2.7666251260916113</v>
      </c>
    </row>
    <row r="539" spans="45:54" ht="16.5">
      <c r="AS539" s="310" t="s">
        <v>141</v>
      </c>
      <c r="AT539" s="311" t="s">
        <v>235</v>
      </c>
      <c r="AU539" s="310">
        <v>3</v>
      </c>
      <c r="AV539" s="312">
        <v>1.2583875030663546E-2</v>
      </c>
      <c r="AW539" s="312">
        <v>0.36212470969011035</v>
      </c>
      <c r="AX539" s="312">
        <v>0.19460093749386304</v>
      </c>
      <c r="AY539" s="313">
        <v>6.211875</v>
      </c>
      <c r="AZ539" s="313">
        <v>8.09824958359813E-3</v>
      </c>
      <c r="BA539" s="313">
        <v>1.7613692844325932</v>
      </c>
      <c r="BB539" s="313">
        <v>1.8045681265944615</v>
      </c>
    </row>
    <row r="540" spans="45:54" ht="16.5">
      <c r="AS540" s="310" t="s">
        <v>141</v>
      </c>
      <c r="AT540" s="311" t="s">
        <v>236</v>
      </c>
      <c r="AU540" s="310">
        <v>3</v>
      </c>
      <c r="AV540" s="312">
        <v>1.3520985893104834E-2</v>
      </c>
      <c r="AW540" s="312">
        <v>0.36287322035052322</v>
      </c>
      <c r="AX540" s="312">
        <v>0.21301400613340268</v>
      </c>
      <c r="AY540" s="313">
        <v>7.3657500000000002</v>
      </c>
      <c r="AZ540" s="313">
        <v>3.9642805111675436E-2</v>
      </c>
      <c r="BA540" s="313">
        <v>1.8433904376929078</v>
      </c>
      <c r="BB540" s="313">
        <v>2.6759467821782175</v>
      </c>
    </row>
    <row r="541" spans="45:54" ht="16.5">
      <c r="AS541" s="310" t="s">
        <v>141</v>
      </c>
      <c r="AT541" s="311" t="s">
        <v>237</v>
      </c>
      <c r="AU541" s="310">
        <v>3</v>
      </c>
      <c r="AV541" s="312">
        <v>3.1497463437299318E-2</v>
      </c>
      <c r="AW541" s="312">
        <v>0.3492007438736105</v>
      </c>
      <c r="AX541" s="312">
        <v>0.13994264252062377</v>
      </c>
      <c r="AY541" s="313">
        <v>5.0154285714285711</v>
      </c>
      <c r="AZ541" s="313">
        <v>9.7041994235624679E-2</v>
      </c>
      <c r="BA541" s="313">
        <v>2.1470541224631963</v>
      </c>
      <c r="BB541" s="313">
        <v>2.5823351649040092</v>
      </c>
    </row>
    <row r="542" spans="45:54" ht="16.5">
      <c r="AS542" s="310" t="s">
        <v>141</v>
      </c>
      <c r="AT542" s="311" t="s">
        <v>238</v>
      </c>
      <c r="AU542" s="310">
        <v>3</v>
      </c>
      <c r="AV542" s="312">
        <v>1.608969405727298E-2</v>
      </c>
      <c r="AW542" s="312">
        <v>0.35099083082633092</v>
      </c>
      <c r="AX542" s="312">
        <v>0.13553928456644071</v>
      </c>
      <c r="AY542" s="313">
        <v>9.6138000000000012</v>
      </c>
      <c r="AZ542" s="313">
        <v>4.1661665338045294E-2</v>
      </c>
      <c r="BA542" s="313">
        <v>3.9486000592614041</v>
      </c>
      <c r="BB542" s="313">
        <v>3.1115801127063407</v>
      </c>
    </row>
    <row r="543" spans="45:54" ht="16.5">
      <c r="AS543" s="310" t="s">
        <v>141</v>
      </c>
      <c r="AT543" s="315" t="s">
        <v>100</v>
      </c>
      <c r="AU543" s="310">
        <v>3</v>
      </c>
      <c r="AV543" s="312">
        <v>1.9301602898779045E-2</v>
      </c>
      <c r="AW543" s="312">
        <v>0.34799084679765285</v>
      </c>
      <c r="AX543" s="312">
        <v>0.19035864105739617</v>
      </c>
      <c r="AY543" s="313">
        <v>7.8687872340425535</v>
      </c>
      <c r="AZ543" s="313">
        <v>5.4219045030443877E-2</v>
      </c>
      <c r="BA543" s="313">
        <v>2.9211893649055476</v>
      </c>
      <c r="BB543" s="313">
        <v>2.6192389296623744</v>
      </c>
    </row>
    <row r="544" spans="45:54" ht="16.5">
      <c r="AS544" s="310" t="s">
        <v>160</v>
      </c>
      <c r="AT544" s="311" t="s">
        <v>239</v>
      </c>
      <c r="AU544" s="310">
        <v>3</v>
      </c>
      <c r="AV544" s="312">
        <v>1.3610397791399862E-2</v>
      </c>
      <c r="AW544" s="312">
        <v>0.33765406905111323</v>
      </c>
      <c r="AX544" s="312">
        <v>0.19645526445970946</v>
      </c>
      <c r="AY544" s="313">
        <v>11.033249999999999</v>
      </c>
      <c r="AZ544" s="313">
        <v>0.12559970611401178</v>
      </c>
      <c r="BA544" s="313">
        <v>16.492540720074373</v>
      </c>
      <c r="BB544" s="313">
        <v>2.6803698639710229</v>
      </c>
    </row>
    <row r="545" spans="45:54" ht="16.5">
      <c r="AS545" s="310" t="s">
        <v>160</v>
      </c>
      <c r="AT545" s="311" t="s">
        <v>240</v>
      </c>
      <c r="AU545" s="310">
        <v>3</v>
      </c>
      <c r="AV545" s="312">
        <v>1.2460260397456391E-2</v>
      </c>
      <c r="AW545" s="312">
        <v>0.28796672822032854</v>
      </c>
      <c r="AX545" s="312">
        <v>0.11998780541393175</v>
      </c>
      <c r="AY545" s="313">
        <v>5.984</v>
      </c>
      <c r="AZ545" s="313">
        <v>2.7321701422527156E-2</v>
      </c>
      <c r="BA545" s="313">
        <v>2.3177910040110534</v>
      </c>
      <c r="BB545" s="313">
        <v>2.7089842458608873</v>
      </c>
    </row>
    <row r="546" spans="45:54" ht="16.5">
      <c r="AS546" s="310" t="s">
        <v>160</v>
      </c>
      <c r="AT546" s="311" t="s">
        <v>241</v>
      </c>
      <c r="AU546" s="310">
        <v>3</v>
      </c>
      <c r="AV546" s="312">
        <v>1.1854506019218666E-2</v>
      </c>
      <c r="AW546" s="312">
        <v>0.32220014150302928</v>
      </c>
      <c r="AX546" s="312">
        <v>0.19250454100918848</v>
      </c>
      <c r="AY546" s="313">
        <v>10.32870588235294</v>
      </c>
      <c r="AZ546" s="313">
        <v>0.3246738569374929</v>
      </c>
      <c r="BA546" s="313">
        <v>18.038563836308416</v>
      </c>
      <c r="BB546" s="313">
        <v>1.9656842027726693</v>
      </c>
    </row>
    <row r="547" spans="45:54" ht="16.5">
      <c r="AS547" s="310" t="s">
        <v>160</v>
      </c>
      <c r="AT547" s="311" t="s">
        <v>242</v>
      </c>
      <c r="AU547" s="310">
        <v>3</v>
      </c>
      <c r="AV547" s="312">
        <v>1.0488704408164606E-2</v>
      </c>
      <c r="AW547" s="312">
        <v>0.35379563065060021</v>
      </c>
      <c r="AX547" s="312">
        <v>0.19879377442850538</v>
      </c>
      <c r="AY547" s="313">
        <v>9.5229523809523826</v>
      </c>
      <c r="AZ547" s="313">
        <v>0.42282584544074664</v>
      </c>
      <c r="BA547" s="313">
        <v>11.23629214547084</v>
      </c>
      <c r="BB547" s="313">
        <v>2.6208329774621237</v>
      </c>
    </row>
    <row r="548" spans="45:54" ht="16.5">
      <c r="AS548" s="310" t="s">
        <v>160</v>
      </c>
      <c r="AT548" s="311" t="s">
        <v>243</v>
      </c>
      <c r="AU548" s="310">
        <v>3</v>
      </c>
      <c r="AV548" s="312">
        <v>8.0235480701864367E-3</v>
      </c>
      <c r="AW548" s="312">
        <v>0.37598878803247099</v>
      </c>
      <c r="AX548" s="312">
        <v>0.21312733006248766</v>
      </c>
      <c r="AY548" s="313">
        <v>12.643678571428568</v>
      </c>
      <c r="AZ548" s="313">
        <v>0.14082558103179083</v>
      </c>
      <c r="BA548" s="313">
        <v>15.438004320610069</v>
      </c>
      <c r="BB548" s="313">
        <v>2.0357693959490413</v>
      </c>
    </row>
    <row r="549" spans="45:54" ht="16.5">
      <c r="AS549" s="310" t="s">
        <v>160</v>
      </c>
      <c r="AT549" s="311" t="s">
        <v>99</v>
      </c>
      <c r="AU549" s="310">
        <v>3</v>
      </c>
      <c r="AV549" s="312">
        <v>1.5075775048116979E-2</v>
      </c>
      <c r="AW549" s="312">
        <v>0.33820524710078176</v>
      </c>
      <c r="AX549" s="312">
        <v>0.22385353499608548</v>
      </c>
      <c r="AY549" s="313">
        <v>10.778</v>
      </c>
      <c r="AZ549" s="313">
        <v>6.809972816047799E-2</v>
      </c>
      <c r="BA549" s="313">
        <v>17.963735435474657</v>
      </c>
      <c r="BB549" s="313">
        <v>2.5965446320153966</v>
      </c>
    </row>
    <row r="550" spans="45:54" ht="16.5">
      <c r="AS550" s="310" t="s">
        <v>160</v>
      </c>
      <c r="AT550" s="315" t="s">
        <v>100</v>
      </c>
      <c r="AU550" s="310">
        <v>3</v>
      </c>
      <c r="AV550" s="312">
        <v>1.0317465126650233E-2</v>
      </c>
      <c r="AW550" s="312">
        <v>0.35087315394141144</v>
      </c>
      <c r="AX550" s="312">
        <v>0.19950277727945448</v>
      </c>
      <c r="AY550" s="313">
        <v>10.779153846153847</v>
      </c>
      <c r="AZ550" s="313">
        <v>0.24371383772057187</v>
      </c>
      <c r="BA550" s="313">
        <v>14.387435974190948</v>
      </c>
      <c r="BB550" s="313">
        <v>2.2330119492493314</v>
      </c>
    </row>
    <row r="551" spans="45:54" ht="16.5">
      <c r="AS551" s="310" t="s">
        <v>161</v>
      </c>
      <c r="AT551" s="311" t="s">
        <v>244</v>
      </c>
      <c r="AU551" s="310">
        <v>3</v>
      </c>
      <c r="AV551" s="312">
        <v>2.417403006619824E-2</v>
      </c>
      <c r="AW551" s="312">
        <v>0.39775557611649159</v>
      </c>
      <c r="AX551" s="312">
        <v>0.13237801338695604</v>
      </c>
      <c r="AY551" s="313">
        <v>6.6626666666666674</v>
      </c>
      <c r="AZ551" s="313">
        <v>0.1642247307889749</v>
      </c>
      <c r="BA551" s="313">
        <v>4.0154556724284642</v>
      </c>
      <c r="BB551" s="313">
        <v>2.5716780910541974</v>
      </c>
    </row>
    <row r="552" spans="45:54" ht="16.5">
      <c r="AS552" s="310" t="s">
        <v>161</v>
      </c>
      <c r="AT552" s="311" t="s">
        <v>245</v>
      </c>
      <c r="AU552" s="310">
        <v>3</v>
      </c>
      <c r="AV552" s="312">
        <v>3.7714785689000038E-2</v>
      </c>
      <c r="AW552" s="312">
        <v>0.38205444239375547</v>
      </c>
      <c r="AX552" s="312">
        <v>0.14984179708980014</v>
      </c>
      <c r="AY552" s="313">
        <v>7.81325</v>
      </c>
      <c r="AZ552" s="313">
        <v>0.45854844124223143</v>
      </c>
      <c r="BA552" s="313">
        <v>8.5275218185853685</v>
      </c>
      <c r="BB552" s="313">
        <v>2.3705062963133092</v>
      </c>
    </row>
    <row r="553" spans="45:54" ht="16.5">
      <c r="AS553" s="310" t="s">
        <v>161</v>
      </c>
      <c r="AT553" s="311" t="s">
        <v>246</v>
      </c>
      <c r="AU553" s="310">
        <v>3</v>
      </c>
      <c r="AV553" s="312">
        <v>2.7280217795687279E-2</v>
      </c>
      <c r="AW553" s="312">
        <v>0.43134861452586032</v>
      </c>
      <c r="AX553" s="312">
        <v>0.19205408106955429</v>
      </c>
      <c r="AY553" s="313">
        <v>8.6332500000000003</v>
      </c>
      <c r="AZ553" s="313">
        <v>13.519736265557258</v>
      </c>
      <c r="BA553" s="313">
        <v>36.921016165791116</v>
      </c>
      <c r="BB553" s="313">
        <v>2.0376697744291898</v>
      </c>
    </row>
    <row r="554" spans="45:54" ht="16.5">
      <c r="AS554" s="310" t="s">
        <v>161</v>
      </c>
      <c r="AT554" s="311" t="s">
        <v>247</v>
      </c>
      <c r="AU554" s="310">
        <v>3</v>
      </c>
      <c r="AV554" s="312">
        <v>2.5497620891850269E-2</v>
      </c>
      <c r="AW554" s="312">
        <v>0.40192088570831186</v>
      </c>
      <c r="AX554" s="312">
        <v>0.20632372195980228</v>
      </c>
      <c r="AY554" s="313">
        <v>9.0672499999999996</v>
      </c>
      <c r="AZ554" s="313">
        <v>0.43251090783498924</v>
      </c>
      <c r="BA554" s="313">
        <v>9.9877981864857706</v>
      </c>
      <c r="BB554" s="313">
        <v>2.3264609611895448</v>
      </c>
    </row>
    <row r="555" spans="45:54" ht="16.5">
      <c r="AS555" s="310" t="s">
        <v>161</v>
      </c>
      <c r="AT555" s="315" t="s">
        <v>100</v>
      </c>
      <c r="AU555" s="310">
        <v>3</v>
      </c>
      <c r="AV555" s="312">
        <v>2.7039975908910101E-2</v>
      </c>
      <c r="AW555" s="312">
        <v>0.4070851870035731</v>
      </c>
      <c r="AX555" s="312">
        <v>0.179106266313382</v>
      </c>
      <c r="AY555" s="313">
        <v>8.1542424242424261</v>
      </c>
      <c r="AZ555" s="313">
        <v>4.1006883936067693</v>
      </c>
      <c r="BA555" s="313">
        <v>16.108442174959727</v>
      </c>
      <c r="BB555" s="313">
        <v>2.2896589034739705</v>
      </c>
    </row>
    <row r="556" spans="45:54" ht="16.5">
      <c r="AS556" s="310" t="s">
        <v>159</v>
      </c>
      <c r="AT556" s="311" t="s">
        <v>248</v>
      </c>
      <c r="AU556" s="310">
        <v>3</v>
      </c>
      <c r="AV556" s="312">
        <v>8.6762890845877572E-3</v>
      </c>
      <c r="AW556" s="312">
        <v>0.33694194210164113</v>
      </c>
      <c r="AX556" s="312">
        <v>0.1867357647351113</v>
      </c>
      <c r="AY556" s="313">
        <v>7.5206153846153843</v>
      </c>
      <c r="AZ556" s="313">
        <v>4.0119011954809068E-2</v>
      </c>
      <c r="BA556" s="313">
        <v>2.0497167926002451</v>
      </c>
      <c r="BB556" s="313">
        <v>2.9471046496798543</v>
      </c>
    </row>
    <row r="557" spans="45:54" ht="16.5">
      <c r="AS557" s="310" t="s">
        <v>159</v>
      </c>
      <c r="AT557" s="311" t="s">
        <v>249</v>
      </c>
      <c r="AU557" s="310">
        <v>3</v>
      </c>
      <c r="AV557" s="312">
        <v>1.3823067178769468E-2</v>
      </c>
      <c r="AW557" s="312">
        <v>0.36134392344328314</v>
      </c>
      <c r="AX557" s="312">
        <v>0.11030003880882701</v>
      </c>
      <c r="AY557" s="313">
        <v>5.4204999999999997</v>
      </c>
      <c r="AZ557" s="313">
        <v>5.1598334075546705E-3</v>
      </c>
      <c r="BA557" s="313">
        <v>2.6452745936063611</v>
      </c>
      <c r="BB557" s="313">
        <v>2.7285048292752538</v>
      </c>
    </row>
    <row r="558" spans="45:54" ht="16.5">
      <c r="AS558" s="310" t="s">
        <v>159</v>
      </c>
      <c r="AT558" s="311" t="s">
        <v>250</v>
      </c>
      <c r="AU558" s="310">
        <v>3</v>
      </c>
      <c r="AV558" s="312">
        <v>1.9968380071134374E-2</v>
      </c>
      <c r="AW558" s="312">
        <v>0.29860419244652531</v>
      </c>
      <c r="AX558" s="312">
        <v>0.13031394957149253</v>
      </c>
      <c r="AY558" s="313">
        <v>8.3657142857142848</v>
      </c>
      <c r="AZ558" s="313">
        <v>4.7226606512983521E-2</v>
      </c>
      <c r="BA558" s="313">
        <v>2.8210026290422157</v>
      </c>
      <c r="BB558" s="313">
        <v>2.2299344557698784</v>
      </c>
    </row>
    <row r="559" spans="45:54" ht="16.5">
      <c r="AS559" s="310" t="s">
        <v>159</v>
      </c>
      <c r="AT559" s="311" t="s">
        <v>251</v>
      </c>
      <c r="AU559" s="310">
        <v>3</v>
      </c>
      <c r="AV559" s="312">
        <v>2.763916985519688E-2</v>
      </c>
      <c r="AW559" s="312">
        <v>0.4391950229613385</v>
      </c>
      <c r="AX559" s="312">
        <v>0.19391484077497617</v>
      </c>
      <c r="AY559" s="313">
        <v>11.044222222222222</v>
      </c>
      <c r="AZ559" s="313">
        <v>0.23786055273021409</v>
      </c>
      <c r="BA559" s="313">
        <v>6.0478970046649518</v>
      </c>
      <c r="BB559" s="313">
        <v>2.4586424299272931</v>
      </c>
    </row>
    <row r="560" spans="45:54" ht="16.5">
      <c r="AS560" s="310" t="s">
        <v>159</v>
      </c>
      <c r="AT560" s="311" t="s">
        <v>252</v>
      </c>
      <c r="AU560" s="310">
        <v>3</v>
      </c>
      <c r="AV560" s="312">
        <v>3.7762643777480349E-2</v>
      </c>
      <c r="AW560" s="312">
        <v>0.370958857493351</v>
      </c>
      <c r="AX560" s="312">
        <v>0.42290818852379897</v>
      </c>
      <c r="AY560" s="313">
        <v>7.9747499999999993</v>
      </c>
      <c r="AZ560" s="313">
        <v>0.38141912824712221</v>
      </c>
      <c r="BA560" s="313">
        <v>0.27244223446223015</v>
      </c>
      <c r="BB560" s="313">
        <v>3.763173697423114</v>
      </c>
    </row>
    <row r="561" spans="45:54" ht="16.5">
      <c r="AS561" s="310" t="s">
        <v>159</v>
      </c>
      <c r="AT561" s="311" t="s">
        <v>253</v>
      </c>
      <c r="AU561" s="310">
        <v>3</v>
      </c>
      <c r="AV561" s="312">
        <v>4.2861970573512036E-2</v>
      </c>
      <c r="AW561" s="312">
        <v>0.32146332686093898</v>
      </c>
      <c r="AX561" s="312">
        <v>0.19709161332339306</v>
      </c>
      <c r="AY561" s="313">
        <v>6.5350000000000001</v>
      </c>
      <c r="AZ561" s="313">
        <v>0</v>
      </c>
      <c r="BA561" s="313">
        <v>8.5019911629698974</v>
      </c>
      <c r="BB561" s="313">
        <v>2.8608819128220238</v>
      </c>
    </row>
    <row r="562" spans="45:54" ht="16.5">
      <c r="AS562" s="310" t="s">
        <v>159</v>
      </c>
      <c r="AT562" s="315" t="s">
        <v>100</v>
      </c>
      <c r="AU562" s="310">
        <v>3</v>
      </c>
      <c r="AV562" s="312">
        <v>1.8006004857392136E-2</v>
      </c>
      <c r="AW562" s="312">
        <v>0.35732962954076031</v>
      </c>
      <c r="AX562" s="312">
        <v>0.17110891399792491</v>
      </c>
      <c r="AY562" s="313">
        <v>7.6853469387755124</v>
      </c>
      <c r="AZ562" s="313">
        <v>7.9288057519658756E-2</v>
      </c>
      <c r="BA562" s="313">
        <v>2.9865168332404801</v>
      </c>
      <c r="BB562" s="313">
        <v>2.6993809491766374</v>
      </c>
    </row>
    <row r="563" spans="45:54" ht="16.5">
      <c r="AS563" s="310" t="s">
        <v>143</v>
      </c>
      <c r="AT563" s="311" t="s">
        <v>254</v>
      </c>
      <c r="AU563" s="310">
        <v>3</v>
      </c>
      <c r="AV563" s="312">
        <v>2.4043900594401327E-2</v>
      </c>
      <c r="AW563" s="312">
        <v>0.35881310897557833</v>
      </c>
      <c r="AX563" s="312">
        <v>0.15924648835393607</v>
      </c>
      <c r="AY563" s="313">
        <v>15.706095238095237</v>
      </c>
      <c r="AZ563" s="313">
        <v>0.47409334510870416</v>
      </c>
      <c r="BA563" s="313">
        <v>14.391909938217424</v>
      </c>
      <c r="BB563" s="313">
        <v>1.8942699703675119</v>
      </c>
    </row>
    <row r="564" spans="45:54" ht="16.5">
      <c r="AS564" s="310" t="s">
        <v>143</v>
      </c>
      <c r="AT564" s="311" t="s">
        <v>255</v>
      </c>
      <c r="AU564" s="310">
        <v>3</v>
      </c>
      <c r="AV564" s="312">
        <v>2.8630974195199499E-2</v>
      </c>
      <c r="AW564" s="312">
        <v>0.34307467104544309</v>
      </c>
      <c r="AX564" s="312">
        <v>0.15324856919255514</v>
      </c>
      <c r="AY564" s="313">
        <v>12.110857142857144</v>
      </c>
      <c r="AZ564" s="313">
        <v>0.22518918523208259</v>
      </c>
      <c r="BA564" s="313">
        <v>17.187664498867655</v>
      </c>
      <c r="BB564" s="313">
        <v>2.1496855904742884</v>
      </c>
    </row>
    <row r="565" spans="45:54" ht="16.5">
      <c r="AS565" s="310" t="s">
        <v>143</v>
      </c>
      <c r="AT565" s="311" t="s">
        <v>256</v>
      </c>
      <c r="AU565" s="310">
        <v>3</v>
      </c>
      <c r="AV565" s="312">
        <v>2.9012223514217644E-2</v>
      </c>
      <c r="AW565" s="312">
        <v>0.34726458392374698</v>
      </c>
      <c r="AX565" s="312">
        <v>0.16070596992422487</v>
      </c>
      <c r="AY565" s="313">
        <v>14.737499999999999</v>
      </c>
      <c r="AZ565" s="313">
        <v>0.20382842003865223</v>
      </c>
      <c r="BA565" s="313">
        <v>8.8760907288706843</v>
      </c>
      <c r="BB565" s="313">
        <v>1.8874796375365797</v>
      </c>
    </row>
    <row r="566" spans="45:54" ht="16.5">
      <c r="AS566" s="310" t="s">
        <v>143</v>
      </c>
      <c r="AT566" s="311" t="s">
        <v>257</v>
      </c>
      <c r="AU566" s="310">
        <v>3</v>
      </c>
      <c r="AV566" s="312">
        <v>3.1061878158778693E-2</v>
      </c>
      <c r="AW566" s="312">
        <v>0.38149200505687969</v>
      </c>
      <c r="AX566" s="312">
        <v>0.13951673924154118</v>
      </c>
      <c r="AY566" s="313">
        <v>13.857999999999999</v>
      </c>
      <c r="AZ566" s="313">
        <v>0.26384623196047913</v>
      </c>
      <c r="BA566" s="313">
        <v>5.6158490672563772</v>
      </c>
      <c r="BB566" s="313">
        <v>2.0637635598931121</v>
      </c>
    </row>
    <row r="567" spans="45:54" ht="16.5">
      <c r="AS567" s="310" t="s">
        <v>143</v>
      </c>
      <c r="AT567" s="311" t="s">
        <v>258</v>
      </c>
      <c r="AU567" s="310">
        <v>3</v>
      </c>
      <c r="AV567" s="312">
        <v>3.499310752530764E-2</v>
      </c>
      <c r="AW567" s="312">
        <v>0.37153732759824232</v>
      </c>
      <c r="AX567" s="312">
        <v>0.16898829663892681</v>
      </c>
      <c r="AY567" s="313">
        <v>13.753500000000001</v>
      </c>
      <c r="AZ567" s="313">
        <v>0.19249757494012507</v>
      </c>
      <c r="BA567" s="313">
        <v>7.8186780970361438</v>
      </c>
      <c r="BB567" s="313">
        <v>1.8275226001234721</v>
      </c>
    </row>
    <row r="568" spans="45:54" ht="16.5">
      <c r="AS568" s="310" t="s">
        <v>143</v>
      </c>
      <c r="AT568" s="311" t="s">
        <v>99</v>
      </c>
      <c r="AU568" s="310">
        <v>3</v>
      </c>
      <c r="AV568" s="312">
        <v>2.9289089367303955E-2</v>
      </c>
      <c r="AW568" s="312">
        <v>0.39307790148386729</v>
      </c>
      <c r="AX568" s="312">
        <v>0.13270818097522857</v>
      </c>
      <c r="AY568" s="313">
        <v>11.722</v>
      </c>
      <c r="AZ568" s="313">
        <v>0.83535907910015117</v>
      </c>
      <c r="BA568" s="313">
        <v>6.436061995794347</v>
      </c>
      <c r="BB568" s="313">
        <v>1.7747185304111823</v>
      </c>
    </row>
    <row r="569" spans="45:54" ht="16.5">
      <c r="AS569" s="310" t="s">
        <v>143</v>
      </c>
      <c r="AT569" s="315" t="s">
        <v>100</v>
      </c>
      <c r="AU569" s="310">
        <v>3</v>
      </c>
      <c r="AV569" s="312">
        <v>2.8161873630433633E-2</v>
      </c>
      <c r="AW569" s="312">
        <v>0.36009125595873531</v>
      </c>
      <c r="AX569" s="312">
        <v>0.15494548253353216</v>
      </c>
      <c r="AY569" s="313">
        <v>14.119698412698414</v>
      </c>
      <c r="AZ569" s="313">
        <v>0.32696173550671759</v>
      </c>
      <c r="BA569" s="313">
        <v>12.375080708153931</v>
      </c>
      <c r="BB569" s="313">
        <v>1.9730828550260366</v>
      </c>
    </row>
    <row r="570" spans="45:54" ht="16.5">
      <c r="AS570" s="310" t="s">
        <v>140</v>
      </c>
      <c r="AT570" s="311" t="s">
        <v>259</v>
      </c>
      <c r="AU570" s="310">
        <v>3</v>
      </c>
      <c r="AV570" s="312">
        <v>1.8479382350104656E-2</v>
      </c>
      <c r="AW570" s="312">
        <v>0.31904245350932919</v>
      </c>
      <c r="AX570" s="312">
        <v>0.17002203273939456</v>
      </c>
      <c r="AY570" s="313">
        <v>10.214761904761904</v>
      </c>
      <c r="AZ570" s="313">
        <v>4.7763063594109305E-2</v>
      </c>
      <c r="BA570" s="313">
        <v>16.536875245287753</v>
      </c>
      <c r="BB570" s="313">
        <v>2.3913078262281693</v>
      </c>
    </row>
    <row r="571" spans="45:54" ht="16.5">
      <c r="AS571" s="310" t="s">
        <v>140</v>
      </c>
      <c r="AT571" s="311" t="s">
        <v>260</v>
      </c>
      <c r="AU571" s="310">
        <v>3</v>
      </c>
      <c r="AV571" s="312">
        <v>1.7806945301097034E-2</v>
      </c>
      <c r="AW571" s="312">
        <v>0.36602257293812879</v>
      </c>
      <c r="AX571" s="312">
        <v>0.20551103033628451</v>
      </c>
      <c r="AY571" s="313">
        <v>12.431846153846154</v>
      </c>
      <c r="AZ571" s="313">
        <v>0.27208781073910815</v>
      </c>
      <c r="BA571" s="313">
        <v>22.164800291783578</v>
      </c>
      <c r="BB571" s="313">
        <v>1.9719972689835219</v>
      </c>
    </row>
    <row r="572" spans="45:54" ht="16.5">
      <c r="AS572" s="310" t="s">
        <v>140</v>
      </c>
      <c r="AT572" s="315" t="s">
        <v>100</v>
      </c>
      <c r="AU572" s="310">
        <v>3</v>
      </c>
      <c r="AV572" s="312">
        <v>1.8046869779991072E-2</v>
      </c>
      <c r="AW572" s="312">
        <v>0.34926014039671865</v>
      </c>
      <c r="AX572" s="312">
        <v>0.19152427927969953</v>
      </c>
      <c r="AY572" s="313">
        <v>11.655866666666668</v>
      </c>
      <c r="AZ572" s="313">
        <v>0.18367803287535031</v>
      </c>
      <c r="BA572" s="313">
        <v>19.946749855854815</v>
      </c>
      <c r="BB572" s="313">
        <v>2.1183935592393568</v>
      </c>
    </row>
    <row r="573" spans="45:54" ht="16.5">
      <c r="AS573" s="310" t="s">
        <v>153</v>
      </c>
      <c r="AT573" s="311" t="s">
        <v>261</v>
      </c>
      <c r="AU573" s="310">
        <v>3</v>
      </c>
      <c r="AV573" s="312">
        <v>2.4782740004683806E-2</v>
      </c>
      <c r="AW573" s="312">
        <v>0.34942966229297567</v>
      </c>
      <c r="AX573" s="312">
        <v>0.16249000944989953</v>
      </c>
      <c r="AY573" s="313">
        <v>12.287941176470584</v>
      </c>
      <c r="AZ573" s="313">
        <v>1.2169254974753203</v>
      </c>
      <c r="BA573" s="313">
        <v>7.2276821080083717</v>
      </c>
      <c r="BB573" s="313">
        <v>2.0350839468497992</v>
      </c>
    </row>
    <row r="574" spans="45:54" ht="16.5">
      <c r="AS574" s="310" t="s">
        <v>153</v>
      </c>
      <c r="AT574" s="311" t="s">
        <v>262</v>
      </c>
      <c r="AU574" s="310">
        <v>3</v>
      </c>
      <c r="AV574" s="312">
        <v>2.7786285327101024E-2</v>
      </c>
      <c r="AW574" s="312">
        <v>0.36633838096459853</v>
      </c>
      <c r="AX574" s="312">
        <v>0.14311498482981161</v>
      </c>
      <c r="AY574" s="313">
        <v>12.251999999999999</v>
      </c>
      <c r="AZ574" s="313">
        <v>1.4073887397056826</v>
      </c>
      <c r="BA574" s="313">
        <v>6.3972215441167384</v>
      </c>
      <c r="BB574" s="313">
        <v>1.867599222856188</v>
      </c>
    </row>
    <row r="575" spans="45:54" ht="16.5">
      <c r="AS575" s="310" t="s">
        <v>153</v>
      </c>
      <c r="AT575" s="311" t="s">
        <v>263</v>
      </c>
      <c r="AU575" s="310">
        <v>3</v>
      </c>
      <c r="AV575" s="312">
        <v>4.2735718377887505E-2</v>
      </c>
      <c r="AW575" s="312">
        <v>0.28173001200072562</v>
      </c>
      <c r="AX575" s="312">
        <v>0.13912753840292721</v>
      </c>
      <c r="AY575" s="313">
        <v>11.198499999999999</v>
      </c>
      <c r="AZ575" s="313">
        <v>6.8535733203412427E-2</v>
      </c>
      <c r="BA575" s="313">
        <v>7.7531048186360305</v>
      </c>
      <c r="BB575" s="313">
        <v>2.8706089941826649</v>
      </c>
    </row>
    <row r="576" spans="45:54" ht="16.5">
      <c r="AS576" s="310" t="s">
        <v>153</v>
      </c>
      <c r="AT576" s="311" t="s">
        <v>99</v>
      </c>
      <c r="AU576" s="310">
        <v>3</v>
      </c>
      <c r="AV576" s="312">
        <v>3.684957337634908E-2</v>
      </c>
      <c r="AW576" s="312">
        <v>0.37582632373130725</v>
      </c>
      <c r="AX576" s="312">
        <v>0.18021603758901783</v>
      </c>
      <c r="AY576" s="313">
        <v>12.0685</v>
      </c>
      <c r="AZ576" s="313">
        <v>0.28911663784334413</v>
      </c>
      <c r="BA576" s="313">
        <v>14.50401799847443</v>
      </c>
      <c r="BB576" s="313">
        <v>2.1233185898203257</v>
      </c>
    </row>
    <row r="577" spans="45:54" ht="16.5">
      <c r="AS577" s="310" t="s">
        <v>153</v>
      </c>
      <c r="AT577" s="315" t="s">
        <v>100</v>
      </c>
      <c r="AU577" s="310">
        <v>3</v>
      </c>
      <c r="AV577" s="312">
        <v>2.7206933605183638E-2</v>
      </c>
      <c r="AW577" s="312">
        <v>0.34895098062010488</v>
      </c>
      <c r="AX577" s="312">
        <v>0.1560136101771776</v>
      </c>
      <c r="AY577" s="313">
        <v>12.119666666666662</v>
      </c>
      <c r="AZ577" s="313">
        <v>1.1313544545935919</v>
      </c>
      <c r="BA577" s="313">
        <v>7.2151327063132431</v>
      </c>
      <c r="BB577" s="313">
        <v>2.0529724465342887</v>
      </c>
    </row>
    <row r="578" spans="45:54" ht="16.5">
      <c r="AS578" s="310" t="s">
        <v>146</v>
      </c>
      <c r="AT578" s="311" t="s">
        <v>264</v>
      </c>
      <c r="AU578" s="310">
        <v>3</v>
      </c>
      <c r="AV578" s="312">
        <v>1.43209949250505E-2</v>
      </c>
      <c r="AW578" s="312">
        <v>0.34143776738000381</v>
      </c>
      <c r="AX578" s="312">
        <v>0.18276133024794197</v>
      </c>
      <c r="AY578" s="313">
        <v>10.215666666666666</v>
      </c>
      <c r="AZ578" s="313">
        <v>0.14115524367085919</v>
      </c>
      <c r="BA578" s="313">
        <v>21.560499295562057</v>
      </c>
      <c r="BB578" s="313">
        <v>2.045931899151741</v>
      </c>
    </row>
    <row r="579" spans="45:54" ht="16.5">
      <c r="AS579" s="310" t="s">
        <v>146</v>
      </c>
      <c r="AT579" s="311" t="s">
        <v>265</v>
      </c>
      <c r="AU579" s="310">
        <v>3</v>
      </c>
      <c r="AV579" s="312">
        <v>1.7346169240390837E-2</v>
      </c>
      <c r="AW579" s="312">
        <v>0.3564244972475904</v>
      </c>
      <c r="AX579" s="312">
        <v>0.18991323675094257</v>
      </c>
      <c r="AY579" s="313">
        <v>7.2449999999999992</v>
      </c>
      <c r="AZ579" s="313">
        <v>0.53421942528674238</v>
      </c>
      <c r="BA579" s="313">
        <v>4.5037174065564436</v>
      </c>
      <c r="BB579" s="313">
        <v>2.1911256954259253</v>
      </c>
    </row>
    <row r="580" spans="45:54" ht="16.5">
      <c r="AS580" s="310" t="s">
        <v>146</v>
      </c>
      <c r="AT580" s="311" t="s">
        <v>266</v>
      </c>
      <c r="AU580" s="310">
        <v>3</v>
      </c>
      <c r="AV580" s="312">
        <v>1.3075620239852634E-2</v>
      </c>
      <c r="AW580" s="312">
        <v>0.36971214984094403</v>
      </c>
      <c r="AX580" s="312">
        <v>0.15141331635519639</v>
      </c>
      <c r="AY580" s="313">
        <v>7.99488888888889</v>
      </c>
      <c r="AZ580" s="313">
        <v>0.10123405683307313</v>
      </c>
      <c r="BA580" s="313">
        <v>7.0590234224142883</v>
      </c>
      <c r="BB580" s="313">
        <v>2.1769028769464693</v>
      </c>
    </row>
    <row r="581" spans="45:54" ht="16.5">
      <c r="AS581" s="310" t="s">
        <v>146</v>
      </c>
      <c r="AT581" s="311" t="s">
        <v>267</v>
      </c>
      <c r="AU581" s="310">
        <v>3</v>
      </c>
      <c r="AV581" s="312">
        <v>1.532846934611091E-2</v>
      </c>
      <c r="AW581" s="312">
        <v>0.31315649587722783</v>
      </c>
      <c r="AX581" s="312">
        <v>0.24803927613580271</v>
      </c>
      <c r="AY581" s="313">
        <v>4.5956666666666655</v>
      </c>
      <c r="AZ581" s="313">
        <v>6.3872774970592974E-2</v>
      </c>
      <c r="BA581" s="313">
        <v>1.9332159891099472</v>
      </c>
      <c r="BB581" s="313">
        <v>2.6967286861175483</v>
      </c>
    </row>
    <row r="582" spans="45:54" ht="16.5">
      <c r="AS582" s="310" t="s">
        <v>146</v>
      </c>
      <c r="AT582" s="311" t="s">
        <v>99</v>
      </c>
      <c r="AU582" s="310">
        <v>3</v>
      </c>
      <c r="AV582" s="312">
        <v>2.2718758165614913E-2</v>
      </c>
      <c r="AW582" s="312">
        <v>0.37405327111221914</v>
      </c>
      <c r="AX582" s="312">
        <v>0.17026262441262804</v>
      </c>
      <c r="AY582" s="313">
        <v>10.651</v>
      </c>
      <c r="AZ582" s="313">
        <v>0.57613354654317595</v>
      </c>
      <c r="BA582" s="313">
        <v>22.772436497575008</v>
      </c>
      <c r="BB582" s="313">
        <v>2.4216366193759775</v>
      </c>
    </row>
    <row r="583" spans="45:54" ht="16.5">
      <c r="AS583" s="310" t="s">
        <v>146</v>
      </c>
      <c r="AT583" s="315" t="s">
        <v>100</v>
      </c>
      <c r="AU583" s="310">
        <v>3</v>
      </c>
      <c r="AV583" s="312">
        <v>1.4887803651227358E-2</v>
      </c>
      <c r="AW583" s="312">
        <v>0.34639085596130081</v>
      </c>
      <c r="AX583" s="312">
        <v>0.18501918736797449</v>
      </c>
      <c r="AY583" s="313">
        <v>8.6675744680851103</v>
      </c>
      <c r="AZ583" s="313">
        <v>0.1888314448392576</v>
      </c>
      <c r="BA583" s="313">
        <v>15.035703795325887</v>
      </c>
      <c r="BB583" s="313">
        <v>2.148934811007297</v>
      </c>
    </row>
    <row r="584" spans="45:54" ht="16.5">
      <c r="AS584" s="310" t="s">
        <v>139</v>
      </c>
      <c r="AT584" s="311" t="s">
        <v>268</v>
      </c>
      <c r="AU584" s="310">
        <v>3</v>
      </c>
      <c r="AV584" s="312">
        <v>1.313965513495702E-2</v>
      </c>
      <c r="AW584" s="312">
        <v>0.34325984401318044</v>
      </c>
      <c r="AX584" s="312">
        <v>0.16006381455569807</v>
      </c>
      <c r="AY584" s="313">
        <v>9.974045454545454</v>
      </c>
      <c r="AZ584" s="313">
        <v>0.18459885862232692</v>
      </c>
      <c r="BA584" s="313">
        <v>12.628906042257604</v>
      </c>
      <c r="BB584" s="313">
        <v>2.4321949312344953</v>
      </c>
    </row>
    <row r="585" spans="45:54" ht="16.5">
      <c r="AS585" s="310" t="s">
        <v>139</v>
      </c>
      <c r="AT585" s="311" t="s">
        <v>269</v>
      </c>
      <c r="AU585" s="310">
        <v>3</v>
      </c>
      <c r="AV585" s="312">
        <v>1.6056708841223215E-2</v>
      </c>
      <c r="AW585" s="312">
        <v>0.31704063963860846</v>
      </c>
      <c r="AX585" s="312">
        <v>0.15925147987381039</v>
      </c>
      <c r="AY585" s="313">
        <v>8.0173999999999985</v>
      </c>
      <c r="AZ585" s="313">
        <v>0.68409974233730231</v>
      </c>
      <c r="BA585" s="313">
        <v>5.0613466443940984</v>
      </c>
      <c r="BB585" s="313">
        <v>2.5239715713613107</v>
      </c>
    </row>
    <row r="586" spans="45:54" ht="16.5">
      <c r="AS586" s="310" t="s">
        <v>139</v>
      </c>
      <c r="AT586" s="311" t="s">
        <v>270</v>
      </c>
      <c r="AU586" s="310">
        <v>3</v>
      </c>
      <c r="AV586" s="312">
        <v>2.5396568123423415E-2</v>
      </c>
      <c r="AW586" s="312">
        <v>0.32727467689262485</v>
      </c>
      <c r="AX586" s="312">
        <v>0.18686273504069811</v>
      </c>
      <c r="AY586" s="313">
        <v>8.0030909090909095</v>
      </c>
      <c r="AZ586" s="313">
        <v>7.9595752836178105E-2</v>
      </c>
      <c r="BA586" s="313">
        <v>9.5257387732473138</v>
      </c>
      <c r="BB586" s="313">
        <v>3.0058031291820231</v>
      </c>
    </row>
    <row r="587" spans="45:54" ht="16.5">
      <c r="AS587" s="310" t="s">
        <v>139</v>
      </c>
      <c r="AT587" s="311" t="s">
        <v>271</v>
      </c>
      <c r="AU587" s="310">
        <v>3</v>
      </c>
      <c r="AV587" s="312">
        <v>2.1412612626079738E-2</v>
      </c>
      <c r="AW587" s="312">
        <v>0.36013476773000186</v>
      </c>
      <c r="AX587" s="312">
        <v>0.15997350338308211</v>
      </c>
      <c r="AY587" s="313">
        <v>8.5551250000000003</v>
      </c>
      <c r="AZ587" s="313">
        <v>0.14001405324031396</v>
      </c>
      <c r="BA587" s="313">
        <v>10.644047068673229</v>
      </c>
      <c r="BB587" s="313">
        <v>2.7968513647915798</v>
      </c>
    </row>
    <row r="588" spans="45:54" ht="16.5">
      <c r="AS588" s="310" t="s">
        <v>139</v>
      </c>
      <c r="AT588" s="315" t="s">
        <v>100</v>
      </c>
      <c r="AU588" s="310">
        <v>3</v>
      </c>
      <c r="AV588" s="312">
        <v>1.7532945367687985E-2</v>
      </c>
      <c r="AW588" s="312">
        <v>0.33814010071941741</v>
      </c>
      <c r="AX588" s="312">
        <v>0.16512713522364519</v>
      </c>
      <c r="AY588" s="313">
        <v>8.9427058823529428</v>
      </c>
      <c r="AZ588" s="313">
        <v>0.24930019585817856</v>
      </c>
      <c r="BA588" s="313">
        <v>10.325411408675549</v>
      </c>
      <c r="BB588" s="313">
        <v>2.5982256672085726</v>
      </c>
    </row>
    <row r="589" spans="45:54" ht="16.5">
      <c r="AS589" s="310" t="s">
        <v>148</v>
      </c>
      <c r="AT589" s="311" t="s">
        <v>272</v>
      </c>
      <c r="AU589" s="310">
        <v>3</v>
      </c>
      <c r="AV589" s="312">
        <v>3.0981798008833245E-2</v>
      </c>
      <c r="AW589" s="312">
        <v>0.38315120760474036</v>
      </c>
      <c r="AX589" s="312">
        <v>0.1849689764841648</v>
      </c>
      <c r="AY589" s="313">
        <v>13.647428571428572</v>
      </c>
      <c r="AZ589" s="313">
        <v>9.4062830654764035E-2</v>
      </c>
      <c r="BA589" s="313">
        <v>19.126640328223797</v>
      </c>
      <c r="BB589" s="313">
        <v>2.2131142867385116</v>
      </c>
    </row>
    <row r="590" spans="45:54" ht="16.5">
      <c r="AS590" s="310" t="s">
        <v>148</v>
      </c>
      <c r="AT590" s="311" t="s">
        <v>273</v>
      </c>
      <c r="AU590" s="310">
        <v>3</v>
      </c>
      <c r="AV590" s="312">
        <v>1.462936042192174E-2</v>
      </c>
      <c r="AW590" s="312">
        <v>0.25694327534746308</v>
      </c>
      <c r="AX590" s="312">
        <v>0.11308804705038453</v>
      </c>
      <c r="AY590" s="313">
        <v>17.417199999999998</v>
      </c>
      <c r="AZ590" s="313">
        <v>2.3387601203547548E-2</v>
      </c>
      <c r="BA590" s="313">
        <v>3.0646752807879425</v>
      </c>
      <c r="BB590" s="313">
        <v>3.1272671523208428</v>
      </c>
    </row>
    <row r="591" spans="45:54" ht="16.5">
      <c r="AS591" s="310" t="s">
        <v>148</v>
      </c>
      <c r="AT591" s="311" t="s">
        <v>274</v>
      </c>
      <c r="AU591" s="310">
        <v>3</v>
      </c>
      <c r="AV591" s="312">
        <v>2.1721427313694912E-2</v>
      </c>
      <c r="AW591" s="312">
        <v>0.42195311639235394</v>
      </c>
      <c r="AX591" s="312">
        <v>0.18182254748162976</v>
      </c>
      <c r="AY591" s="313">
        <v>14.765733333333333</v>
      </c>
      <c r="AZ591" s="313">
        <v>9.7380094290084804E-2</v>
      </c>
      <c r="BA591" s="313">
        <v>21.013233203596155</v>
      </c>
      <c r="BB591" s="313">
        <v>2.0091114701148913</v>
      </c>
    </row>
    <row r="592" spans="45:54" ht="16.5">
      <c r="AS592" s="310" t="s">
        <v>148</v>
      </c>
      <c r="AT592" s="311" t="s">
        <v>275</v>
      </c>
      <c r="AU592" s="310">
        <v>3</v>
      </c>
      <c r="AV592" s="312">
        <v>3.2245728222235037E-2</v>
      </c>
      <c r="AW592" s="312">
        <v>0.41499186148165634</v>
      </c>
      <c r="AX592" s="312">
        <v>0.23621317605309031</v>
      </c>
      <c r="AY592" s="313">
        <v>10.176333333333332</v>
      </c>
      <c r="AZ592" s="313">
        <v>2.6781539235044251E-2</v>
      </c>
      <c r="BA592" s="313">
        <v>9.846679258751271</v>
      </c>
      <c r="BB592" s="313">
        <v>2.3817957109907524</v>
      </c>
    </row>
    <row r="593" spans="45:54" ht="16.5">
      <c r="AS593" s="310" t="s">
        <v>148</v>
      </c>
      <c r="AT593" s="311" t="s">
        <v>276</v>
      </c>
      <c r="AU593" s="310">
        <v>3</v>
      </c>
      <c r="AV593" s="312">
        <v>2.1201240633011424E-2</v>
      </c>
      <c r="AW593" s="312">
        <v>0.3906424586454918</v>
      </c>
      <c r="AX593" s="312">
        <v>0.18598888065892852</v>
      </c>
      <c r="AY593" s="313">
        <v>11.849636363636362</v>
      </c>
      <c r="AZ593" s="313">
        <v>0.25461652002226232</v>
      </c>
      <c r="BA593" s="313">
        <v>19.78370360572978</v>
      </c>
      <c r="BB593" s="313">
        <v>2.3241399049429092</v>
      </c>
    </row>
    <row r="594" spans="45:54" ht="16.5">
      <c r="AS594" s="310" t="s">
        <v>148</v>
      </c>
      <c r="AT594" s="311" t="s">
        <v>277</v>
      </c>
      <c r="AU594" s="310">
        <v>3</v>
      </c>
      <c r="AV594" s="312">
        <v>3.1887205703567255E-2</v>
      </c>
      <c r="AW594" s="312">
        <v>0.41512482428258735</v>
      </c>
      <c r="AX594" s="312">
        <v>0.15532322126056755</v>
      </c>
      <c r="AY594" s="313">
        <v>15.329500000000001</v>
      </c>
      <c r="AZ594" s="313">
        <v>9.8649235478289968E-3</v>
      </c>
      <c r="BA594" s="313">
        <v>8.2816033184024427</v>
      </c>
      <c r="BB594" s="313">
        <v>2.0134537110822794</v>
      </c>
    </row>
    <row r="595" spans="45:54" ht="16.5">
      <c r="AS595" s="310" t="s">
        <v>148</v>
      </c>
      <c r="AT595" s="315" t="s">
        <v>100</v>
      </c>
      <c r="AU595" s="310">
        <v>3</v>
      </c>
      <c r="AV595" s="312">
        <v>2.4012663436628515E-2</v>
      </c>
      <c r="AW595" s="312">
        <v>0.3778274226140701</v>
      </c>
      <c r="AX595" s="312">
        <v>0.16306106867613906</v>
      </c>
      <c r="AY595" s="313">
        <v>13.990733333333335</v>
      </c>
      <c r="AZ595" s="313">
        <v>9.0106483696959019E-2</v>
      </c>
      <c r="BA595" s="313">
        <v>13.256592548758038</v>
      </c>
      <c r="BB595" s="313">
        <v>2.4040474991633141</v>
      </c>
    </row>
    <row r="596" spans="45:54" ht="16.5">
      <c r="AS596" s="310" t="s">
        <v>151</v>
      </c>
      <c r="AT596" s="311" t="s">
        <v>278</v>
      </c>
      <c r="AU596" s="310">
        <v>3</v>
      </c>
      <c r="AV596" s="312">
        <v>1.4977833868689797E-2</v>
      </c>
      <c r="AW596" s="312">
        <v>0.28207173987557782</v>
      </c>
      <c r="AX596" s="312">
        <v>0.15525437042050513</v>
      </c>
      <c r="AY596" s="313">
        <v>13.446866666666665</v>
      </c>
      <c r="AZ596" s="313">
        <v>0.11603797084651674</v>
      </c>
      <c r="BA596" s="313">
        <v>5.9933242394548039</v>
      </c>
      <c r="BB596" s="313">
        <v>2.6974655866666222</v>
      </c>
    </row>
    <row r="597" spans="45:54" ht="16.5">
      <c r="AS597" s="310" t="s">
        <v>151</v>
      </c>
      <c r="AT597" s="311" t="s">
        <v>279</v>
      </c>
      <c r="AU597" s="310">
        <v>3</v>
      </c>
      <c r="AV597" s="312">
        <v>1.4864194510187393E-2</v>
      </c>
      <c r="AW597" s="312">
        <v>0.25623067936245825</v>
      </c>
      <c r="AX597" s="312">
        <v>0.14831248293184637</v>
      </c>
      <c r="AY597" s="313">
        <v>10.719500000000002</v>
      </c>
      <c r="AZ597" s="313">
        <v>0.18034105414864587</v>
      </c>
      <c r="BA597" s="313">
        <v>6.1532367675517978</v>
      </c>
      <c r="BB597" s="313">
        <v>2.6477613722015212</v>
      </c>
    </row>
    <row r="598" spans="45:54" ht="16.5">
      <c r="AS598" s="310" t="s">
        <v>151</v>
      </c>
      <c r="AT598" s="311" t="s">
        <v>280</v>
      </c>
      <c r="AU598" s="310">
        <v>3</v>
      </c>
      <c r="AV598" s="312">
        <v>1.8072100826195706E-2</v>
      </c>
      <c r="AW598" s="312">
        <v>0.2093570803335229</v>
      </c>
      <c r="AX598" s="312">
        <v>0.11912768412817884</v>
      </c>
      <c r="AY598" s="313">
        <v>17.383499999999998</v>
      </c>
      <c r="AZ598" s="313">
        <v>0.1121578734226297</v>
      </c>
      <c r="BA598" s="313">
        <v>8.9646185971373313</v>
      </c>
      <c r="BB598" s="313">
        <v>2.8514754341779889</v>
      </c>
    </row>
    <row r="599" spans="45:54" ht="16.5">
      <c r="AS599" s="310" t="s">
        <v>151</v>
      </c>
      <c r="AT599" s="311" t="s">
        <v>281</v>
      </c>
      <c r="AU599" s="310">
        <v>3</v>
      </c>
      <c r="AV599" s="312">
        <v>2.187277870268825E-2</v>
      </c>
      <c r="AW599" s="312">
        <v>9.0655324499257409E-2</v>
      </c>
      <c r="AX599" s="312">
        <v>0.15115391977324719</v>
      </c>
      <c r="AY599" s="313">
        <v>9.4849999999999994</v>
      </c>
      <c r="AZ599" s="313">
        <v>1.0969079809379331E-2</v>
      </c>
      <c r="BA599" s="313">
        <v>0.97624810303476051</v>
      </c>
      <c r="BB599" s="313">
        <v>2.3096886207640881</v>
      </c>
    </row>
    <row r="600" spans="45:54" ht="16.5">
      <c r="AS600" s="310" t="s">
        <v>151</v>
      </c>
      <c r="AT600" s="311" t="s">
        <v>282</v>
      </c>
      <c r="AU600" s="310">
        <v>3</v>
      </c>
      <c r="AV600" s="312">
        <v>1.3896524671149844E-2</v>
      </c>
      <c r="AW600" s="312">
        <v>0.30834730422057177</v>
      </c>
      <c r="AX600" s="312">
        <v>0.20760219465177207</v>
      </c>
      <c r="AY600" s="313">
        <v>6.5506666666666673</v>
      </c>
      <c r="AZ600" s="313">
        <v>1.395366767424761</v>
      </c>
      <c r="BA600" s="313">
        <v>6.0308224693782044</v>
      </c>
      <c r="BB600" s="313">
        <v>2.9482760904868588</v>
      </c>
    </row>
    <row r="601" spans="45:54" ht="16.5">
      <c r="AS601" s="310" t="s">
        <v>151</v>
      </c>
      <c r="AT601" s="311" t="s">
        <v>328</v>
      </c>
      <c r="AU601" s="310">
        <v>3</v>
      </c>
      <c r="AV601" s="312">
        <v>2.042271709132832E-2</v>
      </c>
      <c r="AW601" s="312">
        <v>0.23067448529904291</v>
      </c>
      <c r="AX601" s="312">
        <v>0.18257036211937525</v>
      </c>
      <c r="AY601" s="313">
        <v>6.8860000000000001</v>
      </c>
      <c r="AZ601" s="313">
        <v>8.7915102144161428E-2</v>
      </c>
      <c r="BA601" s="313">
        <v>1.5824718385949057</v>
      </c>
      <c r="BB601" s="313">
        <v>2.2497250791139241</v>
      </c>
    </row>
    <row r="602" spans="45:54" ht="16.5">
      <c r="AS602" s="310" t="s">
        <v>151</v>
      </c>
      <c r="AT602" s="311" t="s">
        <v>334</v>
      </c>
      <c r="AU602" s="310">
        <v>3</v>
      </c>
      <c r="AV602" s="312">
        <v>2.5840567649456716E-2</v>
      </c>
      <c r="AW602" s="312">
        <v>0.17326739564631791</v>
      </c>
      <c r="AX602" s="312">
        <v>0.12231555261687257</v>
      </c>
      <c r="AY602" s="313">
        <v>3.74</v>
      </c>
      <c r="AZ602" s="313">
        <v>1.295715599755006E-2</v>
      </c>
      <c r="BA602" s="313">
        <v>0.86812945183585399</v>
      </c>
      <c r="BB602" s="313">
        <v>3.5393853426594979</v>
      </c>
    </row>
    <row r="603" spans="45:54" ht="16.5">
      <c r="AS603" s="310" t="s">
        <v>151</v>
      </c>
      <c r="AT603" s="315" t="s">
        <v>100</v>
      </c>
      <c r="AU603" s="310">
        <v>3</v>
      </c>
      <c r="AV603" s="312">
        <v>1.5713877585146113E-2</v>
      </c>
      <c r="AW603" s="312">
        <v>0.26445181339808504</v>
      </c>
      <c r="AX603" s="312">
        <v>0.15592225116799974</v>
      </c>
      <c r="AY603" s="313">
        <v>11.677064516129034</v>
      </c>
      <c r="AZ603" s="313">
        <v>0.23142000354354827</v>
      </c>
      <c r="BA603" s="313">
        <v>5.7165578924110987</v>
      </c>
      <c r="BB603" s="313">
        <v>2.7015908149046099</v>
      </c>
    </row>
    <row r="604" spans="45:54" ht="16.5">
      <c r="AS604" s="310" t="s">
        <v>162</v>
      </c>
      <c r="AT604" s="311" t="s">
        <v>283</v>
      </c>
      <c r="AU604" s="310">
        <v>3</v>
      </c>
      <c r="AV604" s="312">
        <v>4.921948202410484E-3</v>
      </c>
      <c r="AW604" s="312">
        <v>0.35009029159437188</v>
      </c>
      <c r="AX604" s="312">
        <v>0.17727807339852228</v>
      </c>
      <c r="AY604" s="313">
        <v>8.1247000000000007</v>
      </c>
      <c r="AZ604" s="313">
        <v>0.31405687249341596</v>
      </c>
      <c r="BA604" s="313">
        <v>1.7005945274718108</v>
      </c>
      <c r="BB604" s="313">
        <v>2.3430908946212514</v>
      </c>
    </row>
    <row r="605" spans="45:54" ht="16.5">
      <c r="AS605" s="310" t="s">
        <v>162</v>
      </c>
      <c r="AT605" s="311" t="s">
        <v>188</v>
      </c>
      <c r="AU605" s="310">
        <v>3</v>
      </c>
      <c r="AV605" s="312">
        <v>5.1883291328868892E-3</v>
      </c>
      <c r="AW605" s="312">
        <v>0.23554181248881378</v>
      </c>
      <c r="AX605" s="312">
        <v>0.11193079689693021</v>
      </c>
      <c r="AY605" s="313">
        <v>14.1065</v>
      </c>
      <c r="AZ605" s="313">
        <v>4.3151731508775833E-2</v>
      </c>
      <c r="BA605" s="313">
        <v>1.6901094840937201</v>
      </c>
      <c r="BB605" s="313">
        <v>2.8510890086466456</v>
      </c>
    </row>
    <row r="606" spans="45:54" ht="16.5">
      <c r="AS606" s="310" t="s">
        <v>162</v>
      </c>
      <c r="AT606" s="311" t="s">
        <v>284</v>
      </c>
      <c r="AU606" s="310">
        <v>3</v>
      </c>
      <c r="AV606" s="312">
        <v>4.0161247506807583E-3</v>
      </c>
      <c r="AW606" s="312">
        <v>0.34065019169730165</v>
      </c>
      <c r="AX606" s="312">
        <v>0.14747729103854634</v>
      </c>
      <c r="AY606" s="313">
        <v>7.6067368421052626</v>
      </c>
      <c r="AZ606" s="313">
        <v>3.6096181573236852E-2</v>
      </c>
      <c r="BA606" s="313">
        <v>1.2438549055642427</v>
      </c>
      <c r="BB606" s="313">
        <v>2.6427503632482705</v>
      </c>
    </row>
    <row r="607" spans="45:54" ht="16.5">
      <c r="AS607" s="310" t="s">
        <v>162</v>
      </c>
      <c r="AT607" s="311" t="s">
        <v>99</v>
      </c>
      <c r="AU607" s="310">
        <v>3</v>
      </c>
      <c r="AV607" s="312">
        <v>4.2993085056728603E-3</v>
      </c>
      <c r="AW607" s="312">
        <v>0.33265592241795883</v>
      </c>
      <c r="AX607" s="312">
        <v>0.15208151021727817</v>
      </c>
      <c r="AY607" s="313">
        <v>8.1939999999999991</v>
      </c>
      <c r="AZ607" s="313">
        <v>4.5601652239063921E-2</v>
      </c>
      <c r="BA607" s="313">
        <v>1.4364520455305134</v>
      </c>
      <c r="BB607" s="313">
        <v>2.7454150292143611</v>
      </c>
    </row>
    <row r="608" spans="45:54" ht="16.5">
      <c r="AS608" s="310" t="s">
        <v>162</v>
      </c>
      <c r="AT608" s="315" t="s">
        <v>100</v>
      </c>
      <c r="AU608" s="310">
        <v>3</v>
      </c>
      <c r="AV608" s="312">
        <v>4.5505625827722091E-3</v>
      </c>
      <c r="AW608" s="312">
        <v>0.33564196792463108</v>
      </c>
      <c r="AX608" s="312">
        <v>0.15420048236863035</v>
      </c>
      <c r="AY608" s="313">
        <v>8.4407999999999976</v>
      </c>
      <c r="AZ608" s="313">
        <v>0.15356194672281864</v>
      </c>
      <c r="BA608" s="313">
        <v>1.5109398686477333</v>
      </c>
      <c r="BB608" s="313">
        <v>2.5390124459280816</v>
      </c>
    </row>
    <row r="609" spans="45:54" ht="16.5">
      <c r="AS609" s="310" t="s">
        <v>164</v>
      </c>
      <c r="AT609" s="311" t="s">
        <v>285</v>
      </c>
      <c r="AU609" s="310">
        <v>3</v>
      </c>
      <c r="AV609" s="312">
        <v>6.0220217274466904E-3</v>
      </c>
      <c r="AW609" s="312">
        <v>0.33347371410736931</v>
      </c>
      <c r="AX609" s="312">
        <v>0.16283006506580489</v>
      </c>
      <c r="AY609" s="313">
        <v>7.4829285714285723</v>
      </c>
      <c r="AZ609" s="313">
        <v>0.20523073489514101</v>
      </c>
      <c r="BA609" s="313">
        <v>5.6835231516961056</v>
      </c>
      <c r="BB609" s="313">
        <v>3.0678554250487569</v>
      </c>
    </row>
    <row r="610" spans="45:54" ht="16.5">
      <c r="AS610" s="310" t="s">
        <v>164</v>
      </c>
      <c r="AT610" s="311" t="s">
        <v>286</v>
      </c>
      <c r="AU610" s="310">
        <v>3</v>
      </c>
      <c r="AV610" s="312">
        <v>6.4348026158862932E-3</v>
      </c>
      <c r="AW610" s="312">
        <v>0.32569982488207722</v>
      </c>
      <c r="AX610" s="312">
        <v>0.14101903846370784</v>
      </c>
      <c r="AY610" s="313">
        <v>5.4951111111111111</v>
      </c>
      <c r="AZ610" s="313">
        <v>6.2546064897573569E-2</v>
      </c>
      <c r="BA610" s="313">
        <v>12.183079926834507</v>
      </c>
      <c r="BB610" s="313">
        <v>2.8146312143176675</v>
      </c>
    </row>
    <row r="611" spans="45:54" ht="16.5">
      <c r="AS611" s="310" t="s">
        <v>164</v>
      </c>
      <c r="AT611" s="311" t="s">
        <v>287</v>
      </c>
      <c r="AU611" s="310">
        <v>3</v>
      </c>
      <c r="AV611" s="312">
        <v>7.498011589701912E-3</v>
      </c>
      <c r="AW611" s="312">
        <v>0.33002376602283218</v>
      </c>
      <c r="AX611" s="312">
        <v>0.11045831931228127</v>
      </c>
      <c r="AY611" s="313">
        <v>3.9185555555555549</v>
      </c>
      <c r="AZ611" s="313">
        <v>9.9841756678854434</v>
      </c>
      <c r="BA611" s="313">
        <v>19.790361626926451</v>
      </c>
      <c r="BB611" s="313">
        <v>3.0114275232046785</v>
      </c>
    </row>
    <row r="612" spans="45:54" ht="16.5">
      <c r="AS612" s="310" t="s">
        <v>164</v>
      </c>
      <c r="AT612" s="311" t="s">
        <v>288</v>
      </c>
      <c r="AU612" s="310">
        <v>3</v>
      </c>
      <c r="AV612" s="312">
        <v>8.8936190426532856E-3</v>
      </c>
      <c r="AW612" s="312">
        <v>0.28799220607650056</v>
      </c>
      <c r="AX612" s="312">
        <v>9.7993928282254311E-2</v>
      </c>
      <c r="AY612" s="313">
        <v>4.0543999999999993</v>
      </c>
      <c r="AZ612" s="313">
        <v>3.1385955677590345E-2</v>
      </c>
      <c r="BA612" s="313">
        <v>7.609350587611349</v>
      </c>
      <c r="BB612" s="313">
        <v>3.3956022029601822</v>
      </c>
    </row>
    <row r="613" spans="45:54" ht="16.5">
      <c r="AS613" s="310" t="s">
        <v>164</v>
      </c>
      <c r="AT613" s="311" t="s">
        <v>289</v>
      </c>
      <c r="AU613" s="310">
        <v>3</v>
      </c>
      <c r="AV613" s="312">
        <v>6.4722710781220287E-3</v>
      </c>
      <c r="AW613" s="312">
        <v>0.28707976335413832</v>
      </c>
      <c r="AX613" s="312">
        <v>6.2474244241618078E-2</v>
      </c>
      <c r="AY613" s="313">
        <v>2.4193333333333333</v>
      </c>
      <c r="AZ613" s="313">
        <v>1.3771877488132243</v>
      </c>
      <c r="BA613" s="313">
        <v>1.4147474146899486</v>
      </c>
      <c r="BB613" s="313">
        <v>3.444351730209338</v>
      </c>
    </row>
    <row r="614" spans="45:54" ht="16.5">
      <c r="AS614" s="310" t="s">
        <v>164</v>
      </c>
      <c r="AT614" s="311" t="s">
        <v>99</v>
      </c>
      <c r="AU614" s="310">
        <v>3</v>
      </c>
      <c r="AV614" s="312">
        <v>6.8284858235655834E-3</v>
      </c>
      <c r="AW614" s="312">
        <v>0.32450929874698775</v>
      </c>
      <c r="AX614" s="312">
        <v>0.15426126340363297</v>
      </c>
      <c r="AY614" s="313">
        <v>5.6914999999999996</v>
      </c>
      <c r="AZ614" s="313">
        <v>0.16837921278314261</v>
      </c>
      <c r="BA614" s="313">
        <v>10.89283984235561</v>
      </c>
      <c r="BB614" s="313">
        <v>2.8736471392191354</v>
      </c>
    </row>
    <row r="615" spans="45:54" ht="16.5">
      <c r="AS615" s="310" t="s">
        <v>164</v>
      </c>
      <c r="AT615" s="315" t="s">
        <v>100</v>
      </c>
      <c r="AU615" s="310">
        <v>3</v>
      </c>
      <c r="AV615" s="312">
        <v>6.8591197918089356E-3</v>
      </c>
      <c r="AW615" s="312">
        <v>0.32172990227121223</v>
      </c>
      <c r="AX615" s="312">
        <v>0.13068996576499095</v>
      </c>
      <c r="AY615" s="313">
        <v>5.4380238095238083</v>
      </c>
      <c r="AZ615" s="313">
        <v>2.3800180510698294</v>
      </c>
      <c r="BA615" s="313">
        <v>10.233894117823006</v>
      </c>
      <c r="BB615" s="313">
        <v>3.0548186115814357</v>
      </c>
    </row>
    <row r="616" spans="45:54" ht="16.5">
      <c r="AS616" s="310" t="s">
        <v>136</v>
      </c>
      <c r="AT616" s="311" t="s">
        <v>290</v>
      </c>
      <c r="AU616" s="310">
        <v>3</v>
      </c>
      <c r="AV616" s="312">
        <v>2.7261770133812278E-2</v>
      </c>
      <c r="AW616" s="312">
        <v>0.37867270858158847</v>
      </c>
      <c r="AX616" s="312">
        <v>0.17285621944433327</v>
      </c>
      <c r="AY616" s="313">
        <v>11.834153846153848</v>
      </c>
      <c r="AZ616" s="313">
        <v>0.33346057289575509</v>
      </c>
      <c r="BA616" s="313">
        <v>22.789594771218319</v>
      </c>
      <c r="BB616" s="313">
        <v>1.9173654222154248</v>
      </c>
    </row>
    <row r="617" spans="45:54" ht="16.5">
      <c r="AS617" s="310" t="s">
        <v>136</v>
      </c>
      <c r="AT617" s="311" t="s">
        <v>291</v>
      </c>
      <c r="AU617" s="310">
        <v>3</v>
      </c>
      <c r="AV617" s="312">
        <v>2.9266352102063985E-2</v>
      </c>
      <c r="AW617" s="312">
        <v>0.37492899184063222</v>
      </c>
      <c r="AX617" s="312">
        <v>0.17202938261113729</v>
      </c>
      <c r="AY617" s="313">
        <v>10.982833333333332</v>
      </c>
      <c r="AZ617" s="313">
        <v>0.43364080072181543</v>
      </c>
      <c r="BA617" s="313">
        <v>8.7321173205179239</v>
      </c>
      <c r="BB617" s="313">
        <v>2.1183897325582484</v>
      </c>
    </row>
    <row r="618" spans="45:54" ht="16.5">
      <c r="AS618" s="310" t="s">
        <v>136</v>
      </c>
      <c r="AT618" s="311" t="s">
        <v>292</v>
      </c>
      <c r="AU618" s="310">
        <v>3</v>
      </c>
      <c r="AV618" s="312">
        <v>3.0735784473982133E-2</v>
      </c>
      <c r="AW618" s="312">
        <v>0.35907305196075284</v>
      </c>
      <c r="AX618" s="312">
        <v>0.15848457595694274</v>
      </c>
      <c r="AY618" s="313">
        <v>11.75230769230769</v>
      </c>
      <c r="AZ618" s="313">
        <v>0.33027738783549204</v>
      </c>
      <c r="BA618" s="313">
        <v>19.363321365257278</v>
      </c>
      <c r="BB618" s="313">
        <v>1.8399025582031354</v>
      </c>
    </row>
    <row r="619" spans="45:54" ht="16.5">
      <c r="AS619" s="310" t="s">
        <v>136</v>
      </c>
      <c r="AT619" s="311" t="s">
        <v>293</v>
      </c>
      <c r="AU619" s="310">
        <v>3</v>
      </c>
      <c r="AV619" s="312">
        <v>1.4275464262339636E-2</v>
      </c>
      <c r="AW619" s="312">
        <v>0.3663707096411804</v>
      </c>
      <c r="AX619" s="312">
        <v>0.16635691236155994</v>
      </c>
      <c r="AY619" s="313">
        <v>9.7927692307692311</v>
      </c>
      <c r="AZ619" s="313">
        <v>2.0160983146310936E-2</v>
      </c>
      <c r="BA619" s="313">
        <v>7.4307623596403163</v>
      </c>
      <c r="BB619" s="313">
        <v>2.1719517782756266</v>
      </c>
    </row>
    <row r="620" spans="45:54" ht="16.5">
      <c r="AS620" s="310" t="s">
        <v>136</v>
      </c>
      <c r="AT620" s="311" t="s">
        <v>294</v>
      </c>
      <c r="AU620" s="310">
        <v>3</v>
      </c>
      <c r="AV620" s="312">
        <v>3.3940647688104252E-2</v>
      </c>
      <c r="AW620" s="312">
        <v>0.35229076030519535</v>
      </c>
      <c r="AX620" s="312">
        <v>0.15748651102288397</v>
      </c>
      <c r="AY620" s="313">
        <v>9.9982500000000005</v>
      </c>
      <c r="AZ620" s="313">
        <v>0.10120328216803141</v>
      </c>
      <c r="BA620" s="313">
        <v>9.2769675320695466</v>
      </c>
      <c r="BB620" s="313">
        <v>1.9770186518107975</v>
      </c>
    </row>
    <row r="621" spans="45:54" ht="16.5">
      <c r="AS621" s="310" t="s">
        <v>136</v>
      </c>
      <c r="AT621" s="311" t="s">
        <v>329</v>
      </c>
      <c r="AU621" s="310">
        <v>3</v>
      </c>
      <c r="AV621" s="312">
        <v>3.921898216591118E-2</v>
      </c>
      <c r="AW621" s="312">
        <v>0.36654035699348869</v>
      </c>
      <c r="AX621" s="312">
        <v>0.14164141227212113</v>
      </c>
      <c r="AY621" s="313">
        <v>10.654199999999999</v>
      </c>
      <c r="AZ621" s="313">
        <v>0.1740921979745835</v>
      </c>
      <c r="BA621" s="313">
        <v>14.992820089571129</v>
      </c>
      <c r="BB621" s="313">
        <v>1.8134221358572034</v>
      </c>
    </row>
    <row r="622" spans="45:54" ht="16.5">
      <c r="AS622" s="310" t="s">
        <v>136</v>
      </c>
      <c r="AT622" s="311" t="s">
        <v>99</v>
      </c>
      <c r="AU622" s="310">
        <v>3</v>
      </c>
      <c r="AV622" s="312">
        <v>3.3632945664896247E-2</v>
      </c>
      <c r="AW622" s="312">
        <v>0.37817047410426941</v>
      </c>
      <c r="AX622" s="312">
        <v>0.20704212915862164</v>
      </c>
      <c r="AY622" s="313">
        <v>11.096</v>
      </c>
      <c r="AZ622" s="313">
        <v>0.32622184216169375</v>
      </c>
      <c r="BA622" s="313">
        <v>17.811712582028481</v>
      </c>
      <c r="BB622" s="313">
        <v>1.9070330818395469</v>
      </c>
    </row>
    <row r="623" spans="45:54" ht="16.5">
      <c r="AS623" s="310" t="s">
        <v>136</v>
      </c>
      <c r="AT623" s="315" t="s">
        <v>100</v>
      </c>
      <c r="AU623" s="310">
        <v>3</v>
      </c>
      <c r="AV623" s="312">
        <v>2.7331270963315363E-2</v>
      </c>
      <c r="AW623" s="312">
        <v>0.36647163649453529</v>
      </c>
      <c r="AX623" s="312">
        <v>0.16537210447605277</v>
      </c>
      <c r="AY623" s="313">
        <v>10.879972222222227</v>
      </c>
      <c r="AZ623" s="313">
        <v>0.23302018937167654</v>
      </c>
      <c r="BA623" s="313">
        <v>13.507947985773482</v>
      </c>
      <c r="BB623" s="313">
        <v>1.989116717867448</v>
      </c>
    </row>
    <row r="624" spans="45:54" ht="16.5">
      <c r="AS624" s="310" t="s">
        <v>156</v>
      </c>
      <c r="AT624" s="311" t="s">
        <v>295</v>
      </c>
      <c r="AU624" s="310">
        <v>3</v>
      </c>
      <c r="AV624" s="312">
        <v>2.4280339699155055E-2</v>
      </c>
      <c r="AW624" s="312">
        <v>0.35006253796106324</v>
      </c>
      <c r="AX624" s="312">
        <v>0.23365995202261791</v>
      </c>
      <c r="AY624" s="313">
        <v>12.416771428571426</v>
      </c>
      <c r="AZ624" s="313">
        <v>0.38028731070848132</v>
      </c>
      <c r="BA624" s="313">
        <v>28.420072673594717</v>
      </c>
      <c r="BB624" s="313">
        <v>2.0164907717303229</v>
      </c>
    </row>
    <row r="625" spans="45:54" ht="16.5">
      <c r="AS625" s="310" t="s">
        <v>156</v>
      </c>
      <c r="AT625" s="311" t="s">
        <v>296</v>
      </c>
      <c r="AU625" s="310">
        <v>3</v>
      </c>
      <c r="AV625" s="312">
        <v>1.7591950436118362E-2</v>
      </c>
      <c r="AW625" s="312">
        <v>0.31201047756735667</v>
      </c>
      <c r="AX625" s="312">
        <v>0.18772177036861903</v>
      </c>
      <c r="AY625" s="313">
        <v>8.698555555555556</v>
      </c>
      <c r="AZ625" s="313">
        <v>0.55308288217183932</v>
      </c>
      <c r="BA625" s="313">
        <v>5.9696683544580162</v>
      </c>
      <c r="BB625" s="313">
        <v>2.5384448289123998</v>
      </c>
    </row>
    <row r="626" spans="45:54" ht="16.5">
      <c r="AS626" s="310" t="s">
        <v>156</v>
      </c>
      <c r="AT626" s="311" t="s">
        <v>297</v>
      </c>
      <c r="AU626" s="310">
        <v>3</v>
      </c>
      <c r="AV626" s="312">
        <v>3.191940837935741E-2</v>
      </c>
      <c r="AW626" s="312">
        <v>0.35306497392973263</v>
      </c>
      <c r="AX626" s="312">
        <v>0.22436404181377109</v>
      </c>
      <c r="AY626" s="313">
        <v>11.868799999999997</v>
      </c>
      <c r="AZ626" s="313">
        <v>0.32204513535521462</v>
      </c>
      <c r="BA626" s="313">
        <v>26.119461806710227</v>
      </c>
      <c r="BB626" s="313">
        <v>2.2012469292059471</v>
      </c>
    </row>
    <row r="627" spans="45:54" ht="16.5">
      <c r="AS627" s="310" t="s">
        <v>156</v>
      </c>
      <c r="AT627" s="315" t="s">
        <v>100</v>
      </c>
      <c r="AU627" s="310">
        <v>3</v>
      </c>
      <c r="AV627" s="312">
        <v>2.4577095033492622E-2</v>
      </c>
      <c r="AW627" s="312">
        <v>0.34439123051206627</v>
      </c>
      <c r="AX627" s="312">
        <v>0.22393922178308298</v>
      </c>
      <c r="AY627" s="313">
        <v>11.695592592592593</v>
      </c>
      <c r="AZ627" s="313">
        <v>0.40018685863276093</v>
      </c>
      <c r="BA627" s="313">
        <v>24.07038064014824</v>
      </c>
      <c r="BB627" s="313">
        <v>2.1250313529397866</v>
      </c>
    </row>
    <row r="628" spans="45:54" ht="16.5">
      <c r="AS628" s="310" t="s">
        <v>138</v>
      </c>
      <c r="AT628" s="311" t="s">
        <v>298</v>
      </c>
      <c r="AU628" s="310">
        <v>3</v>
      </c>
      <c r="AV628" s="312">
        <v>1.8160384027348313E-2</v>
      </c>
      <c r="AW628" s="312">
        <v>0.37417941070771382</v>
      </c>
      <c r="AX628" s="312">
        <v>0.19699932871984427</v>
      </c>
      <c r="AY628" s="313">
        <v>13.103550000000002</v>
      </c>
      <c r="AZ628" s="313">
        <v>0.22355802169750824</v>
      </c>
      <c r="BA628" s="313">
        <v>25.188530702460138</v>
      </c>
      <c r="BB628" s="313">
        <v>1.9635548311470854</v>
      </c>
    </row>
    <row r="629" spans="45:54" ht="16.5">
      <c r="AS629" s="310" t="s">
        <v>138</v>
      </c>
      <c r="AT629" s="311" t="s">
        <v>299</v>
      </c>
      <c r="AU629" s="310">
        <v>3</v>
      </c>
      <c r="AV629" s="312">
        <v>1.7178000457138073E-2</v>
      </c>
      <c r="AW629" s="312">
        <v>0.24990832282176959</v>
      </c>
      <c r="AX629" s="312">
        <v>0.15446261346518717</v>
      </c>
      <c r="AY629" s="313">
        <v>16.568999999999999</v>
      </c>
      <c r="AZ629" s="313">
        <v>2.7220261905111485E-2</v>
      </c>
      <c r="BA629" s="313">
        <v>10.809743402014726</v>
      </c>
      <c r="BB629" s="313">
        <v>3.0397274021401395</v>
      </c>
    </row>
    <row r="630" spans="45:54" ht="16.5">
      <c r="AS630" s="310" t="s">
        <v>138</v>
      </c>
      <c r="AT630" s="311" t="s">
        <v>300</v>
      </c>
      <c r="AU630" s="310">
        <v>3</v>
      </c>
      <c r="AV630" s="312">
        <v>1.3458451484136491E-2</v>
      </c>
      <c r="AW630" s="312">
        <v>0.29186867561387941</v>
      </c>
      <c r="AX630" s="312">
        <v>0.18450131714866749</v>
      </c>
      <c r="AY630" s="313">
        <v>17.2348</v>
      </c>
      <c r="AZ630" s="313">
        <v>0.17239685697788015</v>
      </c>
      <c r="BA630" s="313">
        <v>24.123333249457982</v>
      </c>
      <c r="BB630" s="313">
        <v>2.6649772322905898</v>
      </c>
    </row>
    <row r="631" spans="45:54" ht="16.5">
      <c r="AS631" s="310" t="s">
        <v>138</v>
      </c>
      <c r="AT631" s="311" t="s">
        <v>301</v>
      </c>
      <c r="AU631" s="310">
        <v>3</v>
      </c>
      <c r="AV631" s="312">
        <v>2.2874742255579832E-2</v>
      </c>
      <c r="AW631" s="312">
        <v>0.28599277476759194</v>
      </c>
      <c r="AX631" s="312">
        <v>0.13413493454930711</v>
      </c>
      <c r="AY631" s="313">
        <v>19.86633333333333</v>
      </c>
      <c r="AZ631" s="313">
        <v>0.13395523849766389</v>
      </c>
      <c r="BA631" s="313">
        <v>12.911978110799213</v>
      </c>
      <c r="BB631" s="313">
        <v>2.6340642337628339</v>
      </c>
    </row>
    <row r="632" spans="45:54" ht="16.5">
      <c r="AS632" s="310" t="s">
        <v>138</v>
      </c>
      <c r="AT632" s="311" t="s">
        <v>99</v>
      </c>
      <c r="AU632" s="310">
        <v>3</v>
      </c>
      <c r="AV632" s="312">
        <v>3.0772535712279024E-2</v>
      </c>
      <c r="AW632" s="312">
        <v>0.31160281947729185</v>
      </c>
      <c r="AX632" s="312">
        <v>0.15580120688292182</v>
      </c>
      <c r="AY632" s="313">
        <v>16.647600000000001</v>
      </c>
      <c r="AZ632" s="313">
        <v>9.0582097024954539E-2</v>
      </c>
      <c r="BA632" s="313">
        <v>15.934214340298821</v>
      </c>
      <c r="BB632" s="313">
        <v>2.3942440414894941</v>
      </c>
    </row>
    <row r="633" spans="45:54" ht="16.5">
      <c r="AS633" s="310" t="s">
        <v>138</v>
      </c>
      <c r="AT633" s="315" t="s">
        <v>100</v>
      </c>
      <c r="AU633" s="310">
        <v>3</v>
      </c>
      <c r="AV633" s="312">
        <v>1.7905752279115304E-2</v>
      </c>
      <c r="AW633" s="312">
        <v>0.31461127248371229</v>
      </c>
      <c r="AX633" s="312">
        <v>0.1690765790571791</v>
      </c>
      <c r="AY633" s="313">
        <v>15.796745454545448</v>
      </c>
      <c r="AZ633" s="313">
        <v>0.13049552426212171</v>
      </c>
      <c r="BA633" s="313">
        <v>18.042597638070795</v>
      </c>
      <c r="BB633" s="313">
        <v>2.5111357158346874</v>
      </c>
    </row>
    <row r="634" spans="45:54" ht="16.5">
      <c r="AS634" s="310" t="s">
        <v>144</v>
      </c>
      <c r="AT634" s="311" t="s">
        <v>302</v>
      </c>
      <c r="AU634" s="310">
        <v>3</v>
      </c>
      <c r="AV634" s="312">
        <v>2.9476329862604379E-2</v>
      </c>
      <c r="AW634" s="312">
        <v>0.26310301502444294</v>
      </c>
      <c r="AX634" s="312">
        <v>0.12667214447107505</v>
      </c>
      <c r="AY634" s="313">
        <v>17.627124999999999</v>
      </c>
      <c r="AZ634" s="313">
        <v>5.5079280146856049E-2</v>
      </c>
      <c r="BA634" s="313">
        <v>6.3014776434680861</v>
      </c>
      <c r="BB634" s="313">
        <v>3.1645069167074946</v>
      </c>
    </row>
    <row r="635" spans="45:54" ht="16.5">
      <c r="AS635" s="310" t="s">
        <v>144</v>
      </c>
      <c r="AT635" s="311" t="s">
        <v>303</v>
      </c>
      <c r="AU635" s="310">
        <v>3</v>
      </c>
      <c r="AV635" s="312">
        <v>1.3127367771675502E-2</v>
      </c>
      <c r="AW635" s="312">
        <v>0.35907807152704513</v>
      </c>
      <c r="AX635" s="312">
        <v>0.15665123731396735</v>
      </c>
      <c r="AY635" s="313">
        <v>11.744899999999999</v>
      </c>
      <c r="AZ635" s="313">
        <v>0.11354236544857425</v>
      </c>
      <c r="BA635" s="313">
        <v>14.068085214103675</v>
      </c>
      <c r="BB635" s="313">
        <v>2.1007523919695634</v>
      </c>
    </row>
    <row r="636" spans="45:54" ht="16.5">
      <c r="AS636" s="310" t="s">
        <v>144</v>
      </c>
      <c r="AT636" s="311" t="s">
        <v>304</v>
      </c>
      <c r="AU636" s="310">
        <v>3</v>
      </c>
      <c r="AV636" s="312">
        <v>2.606739754469338E-2</v>
      </c>
      <c r="AW636" s="312">
        <v>0.37238237072354469</v>
      </c>
      <c r="AX636" s="312">
        <v>0.14251368147411669</v>
      </c>
      <c r="AY636" s="313">
        <v>10.142875</v>
      </c>
      <c r="AZ636" s="313">
        <v>3.2139038992229925E-2</v>
      </c>
      <c r="BA636" s="313">
        <v>6.790519809929723</v>
      </c>
      <c r="BB636" s="313">
        <v>2.1705202055800967</v>
      </c>
    </row>
    <row r="637" spans="45:54" ht="16.5">
      <c r="AS637" s="310" t="s">
        <v>144</v>
      </c>
      <c r="AT637" s="311" t="s">
        <v>305</v>
      </c>
      <c r="AU637" s="310">
        <v>3</v>
      </c>
      <c r="AV637" s="312">
        <v>3.475118222927856E-2</v>
      </c>
      <c r="AW637" s="312">
        <v>0.30589501053199591</v>
      </c>
      <c r="AX637" s="312">
        <v>0.17513932876961028</v>
      </c>
      <c r="AY637" s="313">
        <v>10.27</v>
      </c>
      <c r="AZ637" s="313">
        <v>2.2999255255365763E-2</v>
      </c>
      <c r="BA637" s="313">
        <v>10.760776552604256</v>
      </c>
      <c r="BB637" s="313">
        <v>2.4747781867814362</v>
      </c>
    </row>
    <row r="638" spans="45:54" ht="16.5">
      <c r="AS638" s="310" t="s">
        <v>144</v>
      </c>
      <c r="AT638" s="311" t="s">
        <v>99</v>
      </c>
      <c r="AU638" s="310">
        <v>3</v>
      </c>
      <c r="AV638" s="312">
        <v>3.2298103501472324E-2</v>
      </c>
      <c r="AW638" s="312">
        <v>0.34072719606984564</v>
      </c>
      <c r="AX638" s="312">
        <v>0.15189409963164444</v>
      </c>
      <c r="AY638" s="313">
        <v>14.019500000000001</v>
      </c>
      <c r="AZ638" s="313">
        <v>0</v>
      </c>
      <c r="BA638" s="313">
        <v>11.775503489358755</v>
      </c>
      <c r="BB638" s="313">
        <v>2.6536889012599194</v>
      </c>
    </row>
    <row r="639" spans="45:54" ht="16.5">
      <c r="AS639" s="310" t="s">
        <v>144</v>
      </c>
      <c r="AT639" s="315" t="s">
        <v>100</v>
      </c>
      <c r="AU639" s="310">
        <v>3</v>
      </c>
      <c r="AV639" s="312">
        <v>2.4536718324465384E-2</v>
      </c>
      <c r="AW639" s="312">
        <v>0.32905610858241829</v>
      </c>
      <c r="AX639" s="312">
        <v>0.14406548570274985</v>
      </c>
      <c r="AY639" s="313">
        <v>12.69690909090909</v>
      </c>
      <c r="AZ639" s="313">
        <v>5.9018514267318738E-2</v>
      </c>
      <c r="BA639" s="313">
        <v>8.9066261494658026</v>
      </c>
      <c r="BB639" s="313">
        <v>2.5385722474723398</v>
      </c>
    </row>
    <row r="640" spans="45:54" ht="16.5">
      <c r="AS640" s="310" t="s">
        <v>154</v>
      </c>
      <c r="AT640" s="311" t="s">
        <v>306</v>
      </c>
      <c r="AU640" s="310">
        <v>3</v>
      </c>
      <c r="AV640" s="312">
        <v>2.2568854116242921E-2</v>
      </c>
      <c r="AW640" s="312">
        <v>0.36189145372141157</v>
      </c>
      <c r="AX640" s="312">
        <v>0.1496489810745685</v>
      </c>
      <c r="AY640" s="313">
        <v>6.8840000000000003</v>
      </c>
      <c r="AZ640" s="313">
        <v>0.13971895532137107</v>
      </c>
      <c r="BA640" s="313">
        <v>5.0348723542594076</v>
      </c>
      <c r="BB640" s="313">
        <v>2.205122206822244</v>
      </c>
    </row>
    <row r="641" spans="45:54" ht="16.5">
      <c r="AS641" s="310" t="s">
        <v>154</v>
      </c>
      <c r="AT641" s="311" t="s">
        <v>307</v>
      </c>
      <c r="AU641" s="310">
        <v>3</v>
      </c>
      <c r="AV641" s="312">
        <v>1.6319062977508354E-2</v>
      </c>
      <c r="AW641" s="312">
        <v>0.36859527136347209</v>
      </c>
      <c r="AX641" s="312">
        <v>0.14882230568763991</v>
      </c>
      <c r="AY641" s="313">
        <v>5.342833333333334</v>
      </c>
      <c r="AZ641" s="313">
        <v>0.10894751514468515</v>
      </c>
      <c r="BA641" s="313">
        <v>5.32535454027221</v>
      </c>
      <c r="BB641" s="313">
        <v>2.2288861799673629</v>
      </c>
    </row>
    <row r="642" spans="45:54" ht="16.5">
      <c r="AS642" s="310" t="s">
        <v>154</v>
      </c>
      <c r="AT642" s="311" t="s">
        <v>308</v>
      </c>
      <c r="AU642" s="310">
        <v>3</v>
      </c>
      <c r="AV642" s="312">
        <v>3.8159759491420121E-2</v>
      </c>
      <c r="AW642" s="312">
        <v>0.36655775120152312</v>
      </c>
      <c r="AX642" s="312">
        <v>0.10459438627602828</v>
      </c>
      <c r="AY642" s="313">
        <v>5.492</v>
      </c>
      <c r="AZ642" s="313">
        <v>0.44559220905499908</v>
      </c>
      <c r="BA642" s="313">
        <v>2.3381612690197802</v>
      </c>
      <c r="BB642" s="313">
        <v>2.4409982091714002</v>
      </c>
    </row>
    <row r="643" spans="45:54" ht="16.5">
      <c r="AS643" s="310" t="s">
        <v>154</v>
      </c>
      <c r="AT643" s="311" t="s">
        <v>309</v>
      </c>
      <c r="AU643" s="310">
        <v>3</v>
      </c>
      <c r="AV643" s="312">
        <v>2.4019389272506412E-2</v>
      </c>
      <c r="AW643" s="312">
        <v>0.35883827033919347</v>
      </c>
      <c r="AX643" s="312">
        <v>0.13245352528569573</v>
      </c>
      <c r="AY643" s="313">
        <v>5.424555555555556</v>
      </c>
      <c r="AZ643" s="313">
        <v>1.1572959532538061</v>
      </c>
      <c r="BA643" s="313">
        <v>3.461853501785229</v>
      </c>
      <c r="BB643" s="313">
        <v>2.1722088463010021</v>
      </c>
    </row>
    <row r="644" spans="45:54" ht="16.5">
      <c r="AS644" s="310" t="s">
        <v>154</v>
      </c>
      <c r="AT644" s="311" t="s">
        <v>310</v>
      </c>
      <c r="AU644" s="310">
        <v>3</v>
      </c>
      <c r="AV644" s="312">
        <v>2.6241897039231781E-2</v>
      </c>
      <c r="AW644" s="312">
        <v>0.33342667094703282</v>
      </c>
      <c r="AX644" s="312">
        <v>0.24114238057626378</v>
      </c>
      <c r="AY644" s="313">
        <v>8.8723749999999999</v>
      </c>
      <c r="AZ644" s="313">
        <v>0.13057798385885364</v>
      </c>
      <c r="BA644" s="313">
        <v>6.5791214944268566</v>
      </c>
      <c r="BB644" s="313">
        <v>2.5195682961284778</v>
      </c>
    </row>
    <row r="645" spans="45:54" ht="16.5">
      <c r="AS645" s="310" t="s">
        <v>154</v>
      </c>
      <c r="AT645" s="311" t="s">
        <v>311</v>
      </c>
      <c r="AU645" s="310">
        <v>3</v>
      </c>
      <c r="AV645" s="312">
        <v>2.8107016295820339E-2</v>
      </c>
      <c r="AW645" s="312">
        <v>0.32889755155068162</v>
      </c>
      <c r="AX645" s="312">
        <v>0.12813357625516017</v>
      </c>
      <c r="AY645" s="313">
        <v>4.8777999999999988</v>
      </c>
      <c r="AZ645" s="313">
        <v>0.29519614400036898</v>
      </c>
      <c r="BA645" s="313">
        <v>2.0017988515025023</v>
      </c>
      <c r="BB645" s="313">
        <v>2.5784116993446253</v>
      </c>
    </row>
    <row r="646" spans="45:54" ht="16.5">
      <c r="AS646" s="310" t="s">
        <v>154</v>
      </c>
      <c r="AT646" s="311" t="s">
        <v>312</v>
      </c>
      <c r="AU646" s="310">
        <v>3</v>
      </c>
      <c r="AV646" s="312">
        <v>3.6248454722727058E-2</v>
      </c>
      <c r="AW646" s="312">
        <v>0.29562160758208267</v>
      </c>
      <c r="AX646" s="312">
        <v>0.18642751340598082</v>
      </c>
      <c r="AY646" s="313">
        <v>5.2089999999999996</v>
      </c>
      <c r="AZ646" s="313">
        <v>0</v>
      </c>
      <c r="BA646" s="313">
        <v>2.55795890487276</v>
      </c>
      <c r="BB646" s="313">
        <v>3.731949138316355</v>
      </c>
    </row>
    <row r="647" spans="45:54" ht="16.5">
      <c r="AS647" s="310" t="s">
        <v>154</v>
      </c>
      <c r="AT647" s="311" t="s">
        <v>313</v>
      </c>
      <c r="AU647" s="310">
        <v>3</v>
      </c>
      <c r="AV647" s="312">
        <v>2.7870082801077431E-2</v>
      </c>
      <c r="AW647" s="312">
        <v>0.34115194892995848</v>
      </c>
      <c r="AX647" s="312">
        <v>0.41651933072430597</v>
      </c>
      <c r="AY647" s="313">
        <v>1.966</v>
      </c>
      <c r="AZ647" s="313">
        <v>2.4866825714883939E-2</v>
      </c>
      <c r="BA647" s="313">
        <v>1.1687408085995452</v>
      </c>
      <c r="BB647" s="313">
        <v>5.7096518627896407</v>
      </c>
    </row>
    <row r="648" spans="45:54" ht="16.5">
      <c r="AS648" s="310" t="s">
        <v>154</v>
      </c>
      <c r="AT648" s="311" t="s">
        <v>314</v>
      </c>
      <c r="AU648" s="310">
        <v>3</v>
      </c>
      <c r="AV648" s="312">
        <v>6.0510863489735389E-2</v>
      </c>
      <c r="AW648" s="312">
        <v>0.37159025522975941</v>
      </c>
      <c r="AX648" s="312">
        <v>0.46586014979454954</v>
      </c>
      <c r="AY648" s="313">
        <v>3.7930000000000001</v>
      </c>
      <c r="AZ648" s="313">
        <v>0.13112267987783863</v>
      </c>
      <c r="BA648" s="313">
        <v>2.5662581633234129</v>
      </c>
      <c r="BB648" s="313">
        <v>4.6291462567603068</v>
      </c>
    </row>
    <row r="649" spans="45:54" ht="16.5">
      <c r="AS649" s="310" t="s">
        <v>154</v>
      </c>
      <c r="AT649" s="311" t="s">
        <v>315</v>
      </c>
      <c r="AU649" s="310">
        <v>3</v>
      </c>
      <c r="AV649" s="312">
        <v>2.9781658389280215E-2</v>
      </c>
      <c r="AW649" s="312">
        <v>0.31836314885315553</v>
      </c>
      <c r="AX649" s="312">
        <v>0.18379781482440183</v>
      </c>
      <c r="AY649" s="313">
        <v>7.6612499999999999</v>
      </c>
      <c r="AZ649" s="313">
        <v>2.0595900361318E-2</v>
      </c>
      <c r="BA649" s="313">
        <v>16.530269629993825</v>
      </c>
      <c r="BB649" s="313">
        <v>2.5155120477714306</v>
      </c>
    </row>
    <row r="650" spans="45:54" ht="16.5">
      <c r="AS650" s="310" t="s">
        <v>154</v>
      </c>
      <c r="AT650" s="315" t="s">
        <v>100</v>
      </c>
      <c r="AU650" s="310">
        <v>3</v>
      </c>
      <c r="AV650" s="312">
        <v>2.7678880981862948E-2</v>
      </c>
      <c r="AW650" s="312">
        <v>0.34724299478378012</v>
      </c>
      <c r="AX650" s="312">
        <v>0.17808255042316162</v>
      </c>
      <c r="AY650" s="313">
        <v>6.1795744680851064</v>
      </c>
      <c r="AZ650" s="313">
        <v>0.31344386319591677</v>
      </c>
      <c r="BA650" s="313">
        <v>5.673788190314494</v>
      </c>
      <c r="BB650" s="313">
        <v>2.4798838509496197</v>
      </c>
    </row>
    <row r="651" spans="45:54" ht="16.5">
      <c r="AS651" s="310" t="s">
        <v>163</v>
      </c>
      <c r="AT651" s="311" t="s">
        <v>316</v>
      </c>
      <c r="AU651" s="310">
        <v>3</v>
      </c>
      <c r="AV651" s="312">
        <v>1.5213581832573332E-2</v>
      </c>
      <c r="AW651" s="312">
        <v>0.39665769244118482</v>
      </c>
      <c r="AX651" s="312">
        <v>0.19969457070252325</v>
      </c>
      <c r="AY651" s="313">
        <v>12.096476190476192</v>
      </c>
      <c r="AZ651" s="313">
        <v>0.34553832279153501</v>
      </c>
      <c r="BA651" s="313">
        <v>13.507004438351156</v>
      </c>
      <c r="BB651" s="313">
        <v>2.3668149034350741</v>
      </c>
    </row>
    <row r="652" spans="45:54" ht="16.5">
      <c r="AS652" s="310" t="s">
        <v>163</v>
      </c>
      <c r="AT652" s="311" t="s">
        <v>317</v>
      </c>
      <c r="AU652" s="310">
        <v>3</v>
      </c>
      <c r="AV652" s="312">
        <v>1.4852794171242367E-2</v>
      </c>
      <c r="AW652" s="312">
        <v>0.36220935444627295</v>
      </c>
      <c r="AX652" s="312">
        <v>0.14427316824250874</v>
      </c>
      <c r="AY652" s="313">
        <v>7.2138999999999998</v>
      </c>
      <c r="AZ652" s="313">
        <v>3.0551965039590089E-2</v>
      </c>
      <c r="BA652" s="313">
        <v>2.5256291099394472</v>
      </c>
      <c r="BB652" s="313">
        <v>2.56281848719274</v>
      </c>
    </row>
    <row r="653" spans="45:54" ht="16.5">
      <c r="AS653" s="310" t="s">
        <v>163</v>
      </c>
      <c r="AT653" s="311" t="s">
        <v>318</v>
      </c>
      <c r="AU653" s="310">
        <v>3</v>
      </c>
      <c r="AV653" s="312">
        <v>3.5689250070377487E-2</v>
      </c>
      <c r="AW653" s="312">
        <v>0.56186919639373656</v>
      </c>
      <c r="AX653" s="312">
        <v>0.19342830481279832</v>
      </c>
      <c r="AY653" s="313">
        <v>11.526999999999999</v>
      </c>
      <c r="AZ653" s="313">
        <v>0.41958417529891179</v>
      </c>
      <c r="BA653" s="313">
        <v>7.007055727491827</v>
      </c>
      <c r="BB653" s="313">
        <v>2.1734144951325716</v>
      </c>
    </row>
    <row r="654" spans="45:54" ht="16.5">
      <c r="AS654" s="310" t="s">
        <v>163</v>
      </c>
      <c r="AT654" s="311" t="s">
        <v>319</v>
      </c>
      <c r="AU654" s="310">
        <v>3</v>
      </c>
      <c r="AV654" s="312">
        <v>1.0320192835892368E-2</v>
      </c>
      <c r="AW654" s="312">
        <v>0.57487320256791541</v>
      </c>
      <c r="AX654" s="312">
        <v>0.34595913122726435</v>
      </c>
      <c r="AY654" s="313">
        <v>11.563799999999999</v>
      </c>
      <c r="AZ654" s="313">
        <v>4.3597875784761762</v>
      </c>
      <c r="BA654" s="313">
        <v>2.699900048598201</v>
      </c>
      <c r="BB654" s="313">
        <v>3.4680687620387074</v>
      </c>
    </row>
    <row r="655" spans="45:54" ht="16.5">
      <c r="AS655" s="310" t="s">
        <v>163</v>
      </c>
      <c r="AT655" s="311" t="s">
        <v>320</v>
      </c>
      <c r="AU655" s="310">
        <v>3</v>
      </c>
      <c r="AV655" s="312">
        <v>2.1005130479537934E-2</v>
      </c>
      <c r="AW655" s="312">
        <v>0.50309392783026274</v>
      </c>
      <c r="AX655" s="312">
        <v>0.17478783800478589</v>
      </c>
      <c r="AY655" s="313">
        <v>7.6286000000000005</v>
      </c>
      <c r="AZ655" s="313">
        <v>9.7149330989227914E-2</v>
      </c>
      <c r="BA655" s="313">
        <v>3.9183563498988594</v>
      </c>
      <c r="BB655" s="313">
        <v>2.0602026424781976</v>
      </c>
    </row>
    <row r="656" spans="45:54" ht="16.5">
      <c r="AS656" s="310" t="s">
        <v>163</v>
      </c>
      <c r="AT656" s="311" t="s">
        <v>321</v>
      </c>
      <c r="AU656" s="310">
        <v>3</v>
      </c>
      <c r="AV656" s="312">
        <v>4.5405907714072935E-2</v>
      </c>
      <c r="AW656" s="312">
        <v>0.43131052312724988</v>
      </c>
      <c r="AX656" s="312">
        <v>0.38214345768117858</v>
      </c>
      <c r="AY656" s="313">
        <v>3.7928333333333328</v>
      </c>
      <c r="AZ656" s="313">
        <v>0.68953212249590468</v>
      </c>
      <c r="BA656" s="313">
        <v>1.1793376991654094</v>
      </c>
      <c r="BB656" s="313">
        <v>4.196714872878692</v>
      </c>
    </row>
    <row r="657" spans="45:54" ht="16.5">
      <c r="AS657" s="310" t="s">
        <v>163</v>
      </c>
      <c r="AT657" s="311" t="s">
        <v>322</v>
      </c>
      <c r="AU657" s="310">
        <v>3</v>
      </c>
      <c r="AV657" s="312">
        <v>4.0956594395447216E-2</v>
      </c>
      <c r="AW657" s="312">
        <v>0.41730208340107855</v>
      </c>
      <c r="AX657" s="312">
        <v>0.49739480765836641</v>
      </c>
      <c r="AY657" s="313">
        <v>2.9159999999999999</v>
      </c>
      <c r="AZ657" s="313">
        <v>9.0820719596780231E-2</v>
      </c>
      <c r="BA657" s="313">
        <v>0.54492431758068138</v>
      </c>
      <c r="BB657" s="313">
        <v>3.7365837159608559</v>
      </c>
    </row>
    <row r="658" spans="45:54" ht="16.5">
      <c r="AS658" s="310" t="s">
        <v>163</v>
      </c>
      <c r="AT658" s="311" t="s">
        <v>323</v>
      </c>
      <c r="AU658" s="310">
        <v>3</v>
      </c>
      <c r="AV658" s="312">
        <v>4.9634931885603202E-2</v>
      </c>
      <c r="AW658" s="312">
        <v>0.36413851423553156</v>
      </c>
      <c r="AX658" s="312">
        <v>0.41414026102360346</v>
      </c>
      <c r="AY658" s="313">
        <v>3.8185000000000002</v>
      </c>
      <c r="AZ658" s="313">
        <v>0.50417075255047372</v>
      </c>
      <c r="BA658" s="313">
        <v>0.61220734238271812</v>
      </c>
      <c r="BB658" s="313">
        <v>4.8774768656082861</v>
      </c>
    </row>
    <row r="659" spans="45:54" ht="16.5">
      <c r="AS659" s="310" t="s">
        <v>163</v>
      </c>
      <c r="AT659" s="311" t="s">
        <v>324</v>
      </c>
      <c r="AU659" s="310">
        <v>3</v>
      </c>
      <c r="AV659" s="312">
        <v>2.3588972403245465E-2</v>
      </c>
      <c r="AW659" s="312">
        <v>0.41219701902821693</v>
      </c>
      <c r="AX659" s="312">
        <v>0.52484386592620802</v>
      </c>
      <c r="AY659" s="313">
        <v>2.26525</v>
      </c>
      <c r="AZ659" s="313">
        <v>8.3395101840013489E-2</v>
      </c>
      <c r="BA659" s="313">
        <v>1.1963989610125012</v>
      </c>
      <c r="BB659" s="313">
        <v>5.6003178380545595</v>
      </c>
    </row>
    <row r="660" spans="45:54" ht="16.5">
      <c r="AS660" s="310" t="s">
        <v>163</v>
      </c>
      <c r="AT660" s="311" t="s">
        <v>325</v>
      </c>
      <c r="AU660" s="310">
        <v>3</v>
      </c>
      <c r="AV660" s="312">
        <v>1.5434523095283061E-2</v>
      </c>
      <c r="AW660" s="312">
        <v>0.47040502011122171</v>
      </c>
      <c r="AX660" s="312">
        <v>0.18440128224179014</v>
      </c>
      <c r="AY660" s="313">
        <v>8.7797777777777775</v>
      </c>
      <c r="AZ660" s="313">
        <v>0.13293908524320019</v>
      </c>
      <c r="BA660" s="313">
        <v>4.8626163180068342</v>
      </c>
      <c r="BB660" s="313">
        <v>2.0211652760071486</v>
      </c>
    </row>
    <row r="661" spans="45:54" ht="16.5">
      <c r="AS661" s="310" t="s">
        <v>163</v>
      </c>
      <c r="AT661" s="311" t="s">
        <v>330</v>
      </c>
      <c r="AU661" s="310">
        <v>3</v>
      </c>
      <c r="AV661" s="312">
        <v>2.3489278878001122E-2</v>
      </c>
      <c r="AW661" s="312">
        <v>0.33652059346116348</v>
      </c>
      <c r="AX661" s="312">
        <v>0.17693513458284427</v>
      </c>
      <c r="AY661" s="313">
        <v>5.8769999999999998</v>
      </c>
      <c r="AZ661" s="313">
        <v>2.768937943393494E-2</v>
      </c>
      <c r="BA661" s="313">
        <v>1.4121583511306819</v>
      </c>
      <c r="BB661" s="313">
        <v>2.6024408153441621</v>
      </c>
    </row>
    <row r="662" spans="45:54" ht="16.5">
      <c r="AS662" s="310" t="s">
        <v>163</v>
      </c>
      <c r="AT662" s="311" t="s">
        <v>99</v>
      </c>
      <c r="AU662" s="310">
        <v>3</v>
      </c>
      <c r="AV662" s="312">
        <v>4.0939262133328137E-2</v>
      </c>
      <c r="AW662" s="312">
        <v>0.41309529375799164</v>
      </c>
      <c r="AX662" s="312">
        <v>0.44890954495642998</v>
      </c>
      <c r="AY662" s="313">
        <v>3.3849999999999998</v>
      </c>
      <c r="AZ662" s="313">
        <v>0.13784325843083828</v>
      </c>
      <c r="BA662" s="313">
        <v>1.0567983146364268</v>
      </c>
      <c r="BB662" s="313">
        <v>4.3794496070058804</v>
      </c>
    </row>
    <row r="663" spans="45:54" ht="16.5">
      <c r="AS663" s="310" t="s">
        <v>163</v>
      </c>
      <c r="AT663" s="315" t="s">
        <v>100</v>
      </c>
      <c r="AU663" s="310">
        <v>3</v>
      </c>
      <c r="AV663" s="312">
        <v>2.1247892638328474E-2</v>
      </c>
      <c r="AW663" s="312">
        <v>0.43045536312635257</v>
      </c>
      <c r="AX663" s="312">
        <v>0.26097118108066475</v>
      </c>
      <c r="AY663" s="313">
        <v>8.1909428571428577</v>
      </c>
      <c r="AZ663" s="313">
        <v>0.47953663571006211</v>
      </c>
      <c r="BA663" s="313">
        <v>7.068348196721022</v>
      </c>
      <c r="BB663" s="313">
        <v>2.6897116958691019</v>
      </c>
    </row>
  </sheetData>
  <sheetProtection algorithmName="SHA-512" hashValue="U/oARyoYy10j7xF+184CYsfre9Gf5jcurL2zI2OZCvaDXGDKMycVNvDJUKCB5NYzIOxTbPJ96JI/N6azb577Qw==" saltValue="DdFAYzII3mq4WCwMNLOHZ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2" customWidth="1"/>
    <col min="6" max="6" width="10.28515625" style="4" customWidth="1"/>
    <col min="7" max="7" width="9.140625" style="4"/>
    <col min="8" max="8" width="9.7109375" style="4" customWidth="1"/>
    <col min="9" max="9" width="10" style="178" bestFit="1" customWidth="1"/>
    <col min="10" max="20" width="9.28515625" style="17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10"/>
      <c r="F1" s="115"/>
      <c r="G1" s="22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9"/>
    </row>
    <row r="2" spans="1:66" ht="50.25" customHeight="1">
      <c r="A2" s="10" t="s">
        <v>48</v>
      </c>
      <c r="B2" s="10"/>
      <c r="C2" s="10"/>
      <c r="D2" s="10"/>
      <c r="E2" s="111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0"/>
    </row>
    <row r="3" spans="1:66" s="17" customFormat="1" ht="21.75" customHeight="1">
      <c r="A3" s="42" t="s">
        <v>678</v>
      </c>
      <c r="B3" s="42"/>
      <c r="C3" s="19"/>
      <c r="D3" s="19"/>
      <c r="E3" s="111"/>
      <c r="F3" s="4"/>
      <c r="G3" s="4"/>
      <c r="H3" s="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5" t="s">
        <v>39</v>
      </c>
      <c r="B4" s="145" t="s">
        <v>664</v>
      </c>
      <c r="C4" s="145" t="s">
        <v>1</v>
      </c>
      <c r="D4" s="145" t="s">
        <v>11</v>
      </c>
      <c r="E4" s="146" t="s">
        <v>663</v>
      </c>
      <c r="F4" s="132" t="s">
        <v>46</v>
      </c>
      <c r="G4" s="156" t="s">
        <v>668</v>
      </c>
      <c r="H4" s="132" t="s">
        <v>66</v>
      </c>
      <c r="I4" s="132" t="s">
        <v>3</v>
      </c>
      <c r="J4" s="131" t="s">
        <v>12</v>
      </c>
      <c r="K4" s="131" t="s">
        <v>13</v>
      </c>
      <c r="L4" s="131" t="s">
        <v>14</v>
      </c>
      <c r="M4" s="131" t="s">
        <v>16</v>
      </c>
      <c r="N4" s="284" t="s">
        <v>7</v>
      </c>
      <c r="O4" s="284" t="s">
        <v>8</v>
      </c>
      <c r="P4" s="284" t="s">
        <v>27</v>
      </c>
      <c r="Q4" s="284" t="s">
        <v>15</v>
      </c>
      <c r="R4" s="284" t="s">
        <v>47</v>
      </c>
      <c r="S4" s="157" t="s">
        <v>44</v>
      </c>
      <c r="T4" s="157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5" t="s">
        <v>40</v>
      </c>
      <c r="AQ4" s="105" t="s">
        <v>28</v>
      </c>
      <c r="AR4" s="105" t="s">
        <v>41</v>
      </c>
      <c r="AS4" s="105" t="s">
        <v>42</v>
      </c>
      <c r="AT4" s="105" t="s">
        <v>7</v>
      </c>
      <c r="AU4" s="105" t="s">
        <v>8</v>
      </c>
      <c r="AV4" s="105" t="s">
        <v>29</v>
      </c>
      <c r="AW4" s="105" t="s">
        <v>19</v>
      </c>
      <c r="AX4" s="106" t="s">
        <v>61</v>
      </c>
      <c r="AY4" s="105" t="s">
        <v>93</v>
      </c>
      <c r="AZ4" s="105" t="s">
        <v>68</v>
      </c>
      <c r="BA4" s="105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50" t="str">
        <f>W5</f>
        <v>강화교통</v>
      </c>
      <c r="B5" s="150" t="str">
        <f>V5</f>
        <v>17</v>
      </c>
      <c r="C5" s="151" t="str">
        <f>Y5</f>
        <v>70바2504</v>
      </c>
      <c r="D5" s="139" t="str">
        <f>Z5</f>
        <v>대형</v>
      </c>
      <c r="E5" s="135" t="str">
        <f>AZ5</f>
        <v>B</v>
      </c>
      <c r="F5" s="158">
        <f>G5/H5</f>
        <v>0.92370370370370369</v>
      </c>
      <c r="G5" s="159">
        <f>AE5</f>
        <v>2.4940000000000002</v>
      </c>
      <c r="H5" s="160">
        <f>AF5</f>
        <v>2.7</v>
      </c>
      <c r="I5" s="161">
        <f>AC5</f>
        <v>5450.799</v>
      </c>
      <c r="J5" s="162">
        <f>AI5/AH5</f>
        <v>7.3317360307814522E-3</v>
      </c>
      <c r="K5" s="162">
        <f>AJ5/AH5</f>
        <v>0.35890607978202888</v>
      </c>
      <c r="L5" s="162">
        <f>AK5/AC5</f>
        <v>0.13484261665124692</v>
      </c>
      <c r="M5" s="163">
        <f>AG5</f>
        <v>8.8859999999999992</v>
      </c>
      <c r="N5" s="164">
        <f>IF(AW5=0,AT5,"속도계이상")</f>
        <v>0.16500000000000001</v>
      </c>
      <c r="O5" s="164">
        <f>IF(AW5=0,AU5,"속도계이상")</f>
        <v>3.7610000000000001</v>
      </c>
      <c r="P5" s="165">
        <f>AQ5/60</f>
        <v>0</v>
      </c>
      <c r="Q5" s="166">
        <f>AN5</f>
        <v>71</v>
      </c>
      <c r="R5" s="167">
        <f>AC5/(AH5-AI5-AJ5)</f>
        <v>23.586115266623036</v>
      </c>
      <c r="S5" s="152">
        <f>IF(AW5=0,AL5,"속도계이상")</f>
        <v>9</v>
      </c>
      <c r="T5" s="152">
        <f>IF(AW5=0,AM5,"속도계이상")</f>
        <v>205</v>
      </c>
      <c r="U5" t="s">
        <v>152</v>
      </c>
      <c r="V5" s="5" t="s">
        <v>171</v>
      </c>
      <c r="W5" t="s">
        <v>152</v>
      </c>
      <c r="X5" s="5" t="s">
        <v>171</v>
      </c>
      <c r="Y5" t="s">
        <v>718</v>
      </c>
      <c r="Z5" t="s">
        <v>660</v>
      </c>
      <c r="AA5" t="s">
        <v>49</v>
      </c>
      <c r="AB5">
        <v>503</v>
      </c>
      <c r="AC5" s="1">
        <v>5450.799</v>
      </c>
      <c r="AD5" s="1">
        <v>2185.5459999999998</v>
      </c>
      <c r="AE5" s="29">
        <v>2.4940000000000002</v>
      </c>
      <c r="AF5">
        <v>2.7</v>
      </c>
      <c r="AG5">
        <v>8.8859999999999992</v>
      </c>
      <c r="AH5">
        <v>364.65101700000002</v>
      </c>
      <c r="AI5">
        <v>2.6735250000000002</v>
      </c>
      <c r="AJ5">
        <v>130.87546699999999</v>
      </c>
      <c r="AK5">
        <v>735</v>
      </c>
      <c r="AL5">
        <v>9</v>
      </c>
      <c r="AM5">
        <v>205</v>
      </c>
      <c r="AN5">
        <v>71</v>
      </c>
      <c r="AO5">
        <v>14.947986999999999</v>
      </c>
      <c r="AP5">
        <v>40</v>
      </c>
      <c r="AQ5">
        <v>0</v>
      </c>
      <c r="AR5">
        <v>11</v>
      </c>
      <c r="AS5">
        <v>4173</v>
      </c>
      <c r="AT5">
        <v>0.16500000000000001</v>
      </c>
      <c r="AU5">
        <v>3.7610000000000001</v>
      </c>
      <c r="AV5">
        <v>44810</v>
      </c>
      <c r="AW5">
        <v>0</v>
      </c>
      <c r="AX5" s="30">
        <v>0.56000000000000005</v>
      </c>
      <c r="AY5">
        <v>0.92370370370370369</v>
      </c>
      <c r="AZ5" t="s">
        <v>71</v>
      </c>
      <c r="BA5" t="s">
        <v>719</v>
      </c>
      <c r="BB5">
        <v>1</v>
      </c>
      <c r="BC5" t="s">
        <v>726</v>
      </c>
      <c r="BD5">
        <v>5</v>
      </c>
      <c r="BE5">
        <v>56488.443999999996</v>
      </c>
      <c r="BF5">
        <v>9.6494054606991841E-2</v>
      </c>
      <c r="BG5">
        <v>8.9131915625865796E-2</v>
      </c>
      <c r="BH5">
        <v>342480.734</v>
      </c>
      <c r="BI5">
        <v>1.5915636877839673E-2</v>
      </c>
      <c r="BJ5">
        <v>1.4701332730863758E-2</v>
      </c>
      <c r="BK5">
        <v>1</v>
      </c>
      <c r="BL5" t="s">
        <v>69</v>
      </c>
      <c r="BM5">
        <v>-1</v>
      </c>
      <c r="BN5" t="s">
        <v>1171</v>
      </c>
    </row>
    <row r="6" spans="1:66">
      <c r="A6" s="147" t="str">
        <f t="shared" ref="A6:A7" si="0">W6</f>
        <v>강화교통</v>
      </c>
      <c r="B6" s="147" t="str">
        <f t="shared" ref="B6:B7" si="1">V6</f>
        <v>17</v>
      </c>
      <c r="C6" s="148" t="str">
        <f t="shared" ref="C6:C7" si="2">Y6</f>
        <v>70바2541</v>
      </c>
      <c r="D6" s="122" t="str">
        <f t="shared" ref="D6:D7" si="3">Z6</f>
        <v>대형</v>
      </c>
      <c r="E6" s="118" t="str">
        <f>AZ6</f>
        <v>B</v>
      </c>
      <c r="F6" s="168">
        <f>G6/H6</f>
        <v>0.92333333333333323</v>
      </c>
      <c r="G6" s="169">
        <f>AE6</f>
        <v>2.4929999999999999</v>
      </c>
      <c r="H6" s="170">
        <f>AF6</f>
        <v>2.7</v>
      </c>
      <c r="I6" s="171">
        <f t="shared" ref="I6:I7" si="4">AC6</f>
        <v>5595.3249999999998</v>
      </c>
      <c r="J6" s="172">
        <f t="shared" ref="J6:J7" si="5">AI6/AH6</f>
        <v>8.9874802514872797E-3</v>
      </c>
      <c r="K6" s="172">
        <f t="shared" ref="K6:K7" si="6">AJ6/AH6</f>
        <v>0.35467828950310593</v>
      </c>
      <c r="L6" s="172">
        <f t="shared" ref="L6:L7" si="7">AK6/AC6</f>
        <v>0.13457663317144222</v>
      </c>
      <c r="M6" s="173">
        <f t="shared" ref="M6:M7" si="8">AG6</f>
        <v>8.8569999999999993</v>
      </c>
      <c r="N6" s="174">
        <f t="shared" ref="N6:N7" si="9">IF(AW6=0,AT6,"속도계이상")</f>
        <v>5.3999999999999999E-2</v>
      </c>
      <c r="O6" s="174">
        <f t="shared" ref="O6:O7" si="10">IF(AW6=0,AU6,"속도계이상")</f>
        <v>7.6130000000000004</v>
      </c>
      <c r="P6" s="175">
        <f t="shared" ref="P6:P7" si="11">AQ6/60</f>
        <v>0</v>
      </c>
      <c r="Q6" s="176">
        <f t="shared" ref="Q6:Q7" si="12">AN6</f>
        <v>76</v>
      </c>
      <c r="R6" s="177">
        <f t="shared" ref="R6:R7" si="13">AC6/(AH6-AI6-AJ6)</f>
        <v>23.954347403939021</v>
      </c>
      <c r="S6" s="149">
        <f t="shared" ref="S6:S7" si="14">IF(AW6=0,AL6,"속도계이상")</f>
        <v>3</v>
      </c>
      <c r="T6" s="149">
        <f t="shared" ref="T6:T7" si="15">IF(AW6=0,AM6,"속도계이상")</f>
        <v>426</v>
      </c>
      <c r="U6" t="s">
        <v>152</v>
      </c>
      <c r="V6" s="5" t="s">
        <v>171</v>
      </c>
      <c r="W6" t="s">
        <v>152</v>
      </c>
      <c r="X6" s="5" t="s">
        <v>171</v>
      </c>
      <c r="Y6" t="s">
        <v>720</v>
      </c>
      <c r="Z6" t="s">
        <v>660</v>
      </c>
      <c r="AA6" t="s">
        <v>49</v>
      </c>
      <c r="AB6">
        <v>503</v>
      </c>
      <c r="AC6" s="1">
        <v>5595.3249999999998</v>
      </c>
      <c r="AD6" s="1">
        <v>2244.64</v>
      </c>
      <c r="AE6" s="29">
        <v>2.4929999999999999</v>
      </c>
      <c r="AF6">
        <v>2.7</v>
      </c>
      <c r="AG6">
        <v>8.8569999999999993</v>
      </c>
      <c r="AH6">
        <v>367.07574399999999</v>
      </c>
      <c r="AI6">
        <v>3.299086</v>
      </c>
      <c r="AJ6">
        <v>130.19379699999999</v>
      </c>
      <c r="AK6">
        <v>753</v>
      </c>
      <c r="AL6">
        <v>3</v>
      </c>
      <c r="AM6">
        <v>426</v>
      </c>
      <c r="AN6">
        <v>76</v>
      </c>
      <c r="AO6">
        <v>15.242971000000001</v>
      </c>
      <c r="AP6">
        <v>316.2</v>
      </c>
      <c r="AQ6">
        <v>0</v>
      </c>
      <c r="AR6">
        <v>10</v>
      </c>
      <c r="AS6">
        <v>1535</v>
      </c>
      <c r="AT6">
        <v>5.3999999999999999E-2</v>
      </c>
      <c r="AU6">
        <v>7.6130000000000004</v>
      </c>
      <c r="AV6">
        <v>47208</v>
      </c>
      <c r="AW6">
        <v>0</v>
      </c>
      <c r="AX6" s="30">
        <v>0.55000000000000004</v>
      </c>
      <c r="AY6">
        <v>0.92333333333333323</v>
      </c>
      <c r="AZ6" t="s">
        <v>71</v>
      </c>
      <c r="BA6" t="s">
        <v>719</v>
      </c>
      <c r="BB6">
        <v>2</v>
      </c>
      <c r="BC6" t="s">
        <v>736</v>
      </c>
      <c r="BD6">
        <v>4</v>
      </c>
      <c r="BE6">
        <v>56488.443999999996</v>
      </c>
      <c r="BF6">
        <v>9.9052560201516621E-2</v>
      </c>
      <c r="BG6">
        <v>9.1458530586066997E-2</v>
      </c>
      <c r="BH6">
        <v>342480.734</v>
      </c>
      <c r="BI6">
        <v>1.6337634338286604E-2</v>
      </c>
      <c r="BJ6">
        <v>1.5085082372351295E-2</v>
      </c>
      <c r="BK6">
        <v>1</v>
      </c>
      <c r="BL6" t="s">
        <v>69</v>
      </c>
      <c r="BM6">
        <v>-1</v>
      </c>
      <c r="BN6" t="s">
        <v>1171</v>
      </c>
    </row>
    <row r="7" spans="1:66">
      <c r="A7" s="150" t="str">
        <f t="shared" si="0"/>
        <v>강화교통</v>
      </c>
      <c r="B7" s="150" t="str">
        <f t="shared" si="1"/>
        <v>17</v>
      </c>
      <c r="C7" s="151" t="str">
        <f t="shared" si="2"/>
        <v>70바3702</v>
      </c>
      <c r="D7" s="139" t="str">
        <f t="shared" si="3"/>
        <v>대형</v>
      </c>
      <c r="E7" s="135" t="str">
        <f t="shared" ref="E7:E45" si="16">AZ7</f>
        <v>B</v>
      </c>
      <c r="F7" s="158">
        <f t="shared" ref="F7:F45" si="17">G7/H7</f>
        <v>0.9124000000000001</v>
      </c>
      <c r="G7" s="159">
        <f t="shared" ref="G7:G45" si="18">AE7</f>
        <v>2.2810000000000001</v>
      </c>
      <c r="H7" s="160">
        <f t="shared" ref="H7:H45" si="19">AF7</f>
        <v>2.5</v>
      </c>
      <c r="I7" s="161">
        <f t="shared" si="4"/>
        <v>5342.63</v>
      </c>
      <c r="J7" s="162">
        <f t="shared" si="5"/>
        <v>8.946983123944997E-3</v>
      </c>
      <c r="K7" s="162">
        <f t="shared" si="6"/>
        <v>0.36892019465828019</v>
      </c>
      <c r="L7" s="162">
        <f t="shared" si="7"/>
        <v>8.273078989186973E-2</v>
      </c>
      <c r="M7" s="163">
        <f t="shared" si="8"/>
        <v>9.83</v>
      </c>
      <c r="N7" s="164">
        <f t="shared" si="9"/>
        <v>5.6000000000000001E-2</v>
      </c>
      <c r="O7" s="164">
        <f t="shared" si="10"/>
        <v>2.8079999999999998</v>
      </c>
      <c r="P7" s="165">
        <f t="shared" si="11"/>
        <v>0</v>
      </c>
      <c r="Q7" s="166">
        <f t="shared" si="12"/>
        <v>69</v>
      </c>
      <c r="R7" s="167">
        <f t="shared" si="13"/>
        <v>23.700334767012322</v>
      </c>
      <c r="S7" s="152">
        <f t="shared" si="14"/>
        <v>3</v>
      </c>
      <c r="T7" s="152">
        <f t="shared" si="15"/>
        <v>150</v>
      </c>
      <c r="U7" t="s">
        <v>152</v>
      </c>
      <c r="V7" t="s">
        <v>171</v>
      </c>
      <c r="W7" s="4" t="s">
        <v>152</v>
      </c>
      <c r="X7" s="4" t="s">
        <v>171</v>
      </c>
      <c r="Y7" s="4" t="s">
        <v>721</v>
      </c>
      <c r="Z7" s="4" t="s">
        <v>660</v>
      </c>
      <c r="AA7" s="4" t="s">
        <v>49</v>
      </c>
      <c r="AB7" s="4">
        <v>503</v>
      </c>
      <c r="AC7" s="4">
        <v>5342.63</v>
      </c>
      <c r="AD7" s="4">
        <v>2342.192</v>
      </c>
      <c r="AE7" s="4">
        <v>2.2810000000000001</v>
      </c>
      <c r="AF7" s="4">
        <v>2.5</v>
      </c>
      <c r="AG7" s="4">
        <v>9.83</v>
      </c>
      <c r="AH7" s="4">
        <v>362.34102100000001</v>
      </c>
      <c r="AI7" s="4">
        <v>3.2418589999999998</v>
      </c>
      <c r="AJ7" s="4">
        <v>133.67491999999999</v>
      </c>
      <c r="AK7" s="4">
        <v>442</v>
      </c>
      <c r="AL7" s="4">
        <v>3</v>
      </c>
      <c r="AM7" s="4">
        <v>150</v>
      </c>
      <c r="AN7" s="4">
        <v>69</v>
      </c>
      <c r="AO7" s="4">
        <v>14.744756000000001</v>
      </c>
      <c r="AP7" s="4">
        <v>99.8</v>
      </c>
      <c r="AQ7" s="4">
        <v>0</v>
      </c>
      <c r="AR7" s="4">
        <v>8</v>
      </c>
      <c r="AS7" s="4">
        <v>1906</v>
      </c>
      <c r="AT7" s="4">
        <v>5.6000000000000001E-2</v>
      </c>
      <c r="AU7" s="4">
        <v>2.8079999999999998</v>
      </c>
      <c r="AV7" s="4">
        <v>45396</v>
      </c>
      <c r="AW7" s="4">
        <v>0</v>
      </c>
      <c r="AX7" s="31">
        <v>0.54</v>
      </c>
      <c r="AY7">
        <v>0.9124000000000001</v>
      </c>
      <c r="AZ7" t="s">
        <v>71</v>
      </c>
      <c r="BA7" t="s">
        <v>719</v>
      </c>
      <c r="BB7">
        <v>4</v>
      </c>
      <c r="BC7" t="s">
        <v>729</v>
      </c>
      <c r="BD7">
        <v>7</v>
      </c>
      <c r="BE7">
        <v>56488.443999999996</v>
      </c>
      <c r="BF7">
        <v>9.4579167378021606E-2</v>
      </c>
      <c r="BG7">
        <v>8.6294032315706926E-2</v>
      </c>
      <c r="BH7">
        <v>342480.734</v>
      </c>
      <c r="BI7">
        <v>1.5599797213702539E-2</v>
      </c>
      <c r="BJ7">
        <v>1.4233254977782198E-2</v>
      </c>
      <c r="BK7">
        <v>1</v>
      </c>
      <c r="BL7" t="s">
        <v>69</v>
      </c>
      <c r="BM7">
        <v>-1</v>
      </c>
      <c r="BN7" t="s">
        <v>1171</v>
      </c>
    </row>
    <row r="8" spans="1:66">
      <c r="A8" s="147" t="str">
        <f t="shared" ref="A8:A45" si="20">W8</f>
        <v>강화교통</v>
      </c>
      <c r="B8" s="147" t="str">
        <f t="shared" ref="B8:B45" si="21">V8</f>
        <v>17</v>
      </c>
      <c r="C8" s="148" t="str">
        <f t="shared" ref="C8:C45" si="22">Y8</f>
        <v>70바3716</v>
      </c>
      <c r="D8" s="122" t="str">
        <f t="shared" ref="D8:D45" si="23">Z8</f>
        <v>대형</v>
      </c>
      <c r="E8" s="118" t="str">
        <f t="shared" si="16"/>
        <v>S</v>
      </c>
      <c r="F8" s="168">
        <f t="shared" si="17"/>
        <v>1.0124</v>
      </c>
      <c r="G8" s="169">
        <f t="shared" si="18"/>
        <v>2.5310000000000001</v>
      </c>
      <c r="H8" s="170">
        <f t="shared" si="19"/>
        <v>2.5</v>
      </c>
      <c r="I8" s="171">
        <f t="shared" ref="I8:I45" si="24">AC8</f>
        <v>6009.4070000000002</v>
      </c>
      <c r="J8" s="172">
        <f t="shared" ref="J8:J45" si="25">AI8/AH8</f>
        <v>9.4399028136435935E-3</v>
      </c>
      <c r="K8" s="172">
        <f t="shared" ref="K8:K45" si="26">AJ8/AH8</f>
        <v>0.3402988445473758</v>
      </c>
      <c r="L8" s="172">
        <f t="shared" ref="L8:L45" si="27">AK8/AC8</f>
        <v>7.2386510016712133E-2</v>
      </c>
      <c r="M8" s="173">
        <f t="shared" ref="M8:M45" si="28">AG8</f>
        <v>7.6959999999999997</v>
      </c>
      <c r="N8" s="174">
        <f t="shared" ref="N8:N45" si="29">IF(AW8=0,AT8,"속도계이상")</f>
        <v>3.3000000000000002E-2</v>
      </c>
      <c r="O8" s="174">
        <f t="shared" ref="O8:O45" si="30">IF(AW8=0,AU8,"속도계이상")</f>
        <v>2.9289999999999998</v>
      </c>
      <c r="P8" s="175">
        <f t="shared" ref="P8:P45" si="31">AQ8/60</f>
        <v>0</v>
      </c>
      <c r="Q8" s="176">
        <f t="shared" ref="Q8:Q45" si="32">AN8</f>
        <v>72</v>
      </c>
      <c r="R8" s="177">
        <f t="shared" ref="R8:R45" si="33">AC8/(AH8-AI8-AJ8)</f>
        <v>22.963173751931521</v>
      </c>
      <c r="S8" s="149">
        <f t="shared" ref="S8:S45" si="34">IF(AW8=0,AL8,"속도계이상")</f>
        <v>2</v>
      </c>
      <c r="T8" s="149">
        <f t="shared" ref="T8:T45" si="35">IF(AW8=0,AM8,"속도계이상")</f>
        <v>176</v>
      </c>
      <c r="U8" t="s">
        <v>152</v>
      </c>
      <c r="V8" s="5" t="s">
        <v>171</v>
      </c>
      <c r="W8" t="s">
        <v>152</v>
      </c>
      <c r="X8" s="5" t="s">
        <v>171</v>
      </c>
      <c r="Y8" t="s">
        <v>723</v>
      </c>
      <c r="Z8" t="s">
        <v>660</v>
      </c>
      <c r="AA8" t="s">
        <v>49</v>
      </c>
      <c r="AB8">
        <v>503</v>
      </c>
      <c r="AC8" s="1">
        <v>6009.4070000000002</v>
      </c>
      <c r="AD8" s="1">
        <v>2374.0250000000001</v>
      </c>
      <c r="AE8" s="29">
        <v>2.5310000000000001</v>
      </c>
      <c r="AF8">
        <v>2.5</v>
      </c>
      <c r="AG8">
        <v>7.6959999999999997</v>
      </c>
      <c r="AH8">
        <v>402.449906</v>
      </c>
      <c r="AI8">
        <v>3.7990879999999998</v>
      </c>
      <c r="AJ8">
        <v>136.953238</v>
      </c>
      <c r="AK8">
        <v>435</v>
      </c>
      <c r="AL8">
        <v>2</v>
      </c>
      <c r="AM8">
        <v>176</v>
      </c>
      <c r="AN8">
        <v>72</v>
      </c>
      <c r="AO8">
        <v>14.932062</v>
      </c>
      <c r="AP8">
        <v>248.8</v>
      </c>
      <c r="AQ8">
        <v>0</v>
      </c>
      <c r="AR8">
        <v>10</v>
      </c>
      <c r="AS8">
        <v>555</v>
      </c>
      <c r="AT8">
        <v>3.3000000000000002E-2</v>
      </c>
      <c r="AU8">
        <v>2.9289999999999998</v>
      </c>
      <c r="AV8">
        <v>51565</v>
      </c>
      <c r="AW8">
        <v>0</v>
      </c>
      <c r="AX8" s="30">
        <v>0.54</v>
      </c>
      <c r="AY8">
        <v>1.0124</v>
      </c>
      <c r="AZ8" t="s">
        <v>74</v>
      </c>
      <c r="BA8" t="s">
        <v>719</v>
      </c>
      <c r="BB8">
        <v>2</v>
      </c>
      <c r="BC8" t="s">
        <v>724</v>
      </c>
      <c r="BD8">
        <v>4</v>
      </c>
      <c r="BE8">
        <v>56488.443999999996</v>
      </c>
      <c r="BF8">
        <v>0.10638294444789452</v>
      </c>
      <c r="BG8">
        <v>0.10770209295904841</v>
      </c>
      <c r="BH8">
        <v>342480.734</v>
      </c>
      <c r="BI8">
        <v>1.7546700889749904E-2</v>
      </c>
      <c r="BJ8">
        <v>1.7764279980782803E-2</v>
      </c>
      <c r="BK8">
        <v>1</v>
      </c>
      <c r="BL8" t="s">
        <v>74</v>
      </c>
      <c r="BM8">
        <v>0</v>
      </c>
      <c r="BN8" t="s">
        <v>1172</v>
      </c>
    </row>
    <row r="9" spans="1:66">
      <c r="A9" s="150" t="str">
        <f t="shared" si="20"/>
        <v>강화교통</v>
      </c>
      <c r="B9" s="150" t="str">
        <f t="shared" si="21"/>
        <v>17</v>
      </c>
      <c r="C9" s="151" t="str">
        <f t="shared" si="22"/>
        <v>70바3719</v>
      </c>
      <c r="D9" s="139" t="str">
        <f t="shared" si="23"/>
        <v>대형</v>
      </c>
      <c r="E9" s="135" t="str">
        <f t="shared" si="16"/>
        <v>C</v>
      </c>
      <c r="F9" s="158">
        <f t="shared" si="17"/>
        <v>0.87714285714285722</v>
      </c>
      <c r="G9" s="159">
        <f t="shared" si="18"/>
        <v>2.456</v>
      </c>
      <c r="H9" s="160">
        <f t="shared" si="19"/>
        <v>2.8</v>
      </c>
      <c r="I9" s="161">
        <f t="shared" si="24"/>
        <v>5507.3630000000003</v>
      </c>
      <c r="J9" s="162">
        <f t="shared" si="25"/>
        <v>6.2888685220527573E-3</v>
      </c>
      <c r="K9" s="162">
        <f t="shared" si="26"/>
        <v>0.35784719210153521</v>
      </c>
      <c r="L9" s="162">
        <f t="shared" si="27"/>
        <v>0.24966576563048412</v>
      </c>
      <c r="M9" s="163">
        <f t="shared" si="28"/>
        <v>8.1839999999999993</v>
      </c>
      <c r="N9" s="164">
        <f t="shared" si="29"/>
        <v>0.218</v>
      </c>
      <c r="O9" s="164">
        <f t="shared" si="30"/>
        <v>1.2170000000000001</v>
      </c>
      <c r="P9" s="165">
        <f t="shared" si="31"/>
        <v>0</v>
      </c>
      <c r="Q9" s="166">
        <f t="shared" si="32"/>
        <v>65</v>
      </c>
      <c r="R9" s="167">
        <f t="shared" si="33"/>
        <v>23.021412046776124</v>
      </c>
      <c r="S9" s="152">
        <f t="shared" si="34"/>
        <v>12</v>
      </c>
      <c r="T9" s="152">
        <f t="shared" si="35"/>
        <v>67</v>
      </c>
      <c r="U9" t="s">
        <v>152</v>
      </c>
      <c r="V9" s="5" t="s">
        <v>171</v>
      </c>
      <c r="W9" t="s">
        <v>152</v>
      </c>
      <c r="X9" s="5" t="s">
        <v>171</v>
      </c>
      <c r="Y9" t="s">
        <v>725</v>
      </c>
      <c r="Z9" t="s">
        <v>660</v>
      </c>
      <c r="AA9" t="s">
        <v>49</v>
      </c>
      <c r="AB9">
        <v>503</v>
      </c>
      <c r="AC9" s="1">
        <v>5507.3630000000003</v>
      </c>
      <c r="AD9" s="1">
        <v>2242.1990000000001</v>
      </c>
      <c r="AE9" s="29">
        <v>2.456</v>
      </c>
      <c r="AF9">
        <v>2.8</v>
      </c>
      <c r="AG9">
        <v>8.1839999999999993</v>
      </c>
      <c r="AH9">
        <v>376.22491100000002</v>
      </c>
      <c r="AI9">
        <v>2.3660290000000002</v>
      </c>
      <c r="AJ9">
        <v>134.63102799999999</v>
      </c>
      <c r="AK9">
        <v>1375</v>
      </c>
      <c r="AL9">
        <v>12</v>
      </c>
      <c r="AM9">
        <v>67</v>
      </c>
      <c r="AN9">
        <v>65</v>
      </c>
      <c r="AO9">
        <v>14.638484999999999</v>
      </c>
      <c r="AP9">
        <v>33.4</v>
      </c>
      <c r="AQ9">
        <v>0</v>
      </c>
      <c r="AR9">
        <v>7</v>
      </c>
      <c r="AS9">
        <v>1984</v>
      </c>
      <c r="AT9">
        <v>0.218</v>
      </c>
      <c r="AU9">
        <v>1.2170000000000001</v>
      </c>
      <c r="AV9">
        <v>46634</v>
      </c>
      <c r="AW9">
        <v>0</v>
      </c>
      <c r="AX9" s="30">
        <v>0.54</v>
      </c>
      <c r="AY9">
        <v>0.87714285714285722</v>
      </c>
      <c r="AZ9" t="s">
        <v>72</v>
      </c>
      <c r="BA9" t="s">
        <v>719</v>
      </c>
      <c r="BB9">
        <v>3</v>
      </c>
      <c r="BC9" t="s">
        <v>1173</v>
      </c>
      <c r="BD9">
        <v>6</v>
      </c>
      <c r="BE9">
        <v>56488.443999999996</v>
      </c>
      <c r="BF9">
        <v>9.7495392154898095E-2</v>
      </c>
      <c r="BG9">
        <v>8.551738683301062E-2</v>
      </c>
      <c r="BH9">
        <v>342480.734</v>
      </c>
      <c r="BI9">
        <v>1.6080796533214627E-2</v>
      </c>
      <c r="BJ9">
        <v>1.410515581627683E-2</v>
      </c>
      <c r="BK9">
        <v>1</v>
      </c>
      <c r="BL9" t="s">
        <v>71</v>
      </c>
      <c r="BM9">
        <v>-1</v>
      </c>
      <c r="BN9" t="s">
        <v>1171</v>
      </c>
    </row>
    <row r="10" spans="1:66">
      <c r="A10" s="147" t="str">
        <f t="shared" si="20"/>
        <v>강화교통</v>
      </c>
      <c r="B10" s="147" t="str">
        <f t="shared" si="21"/>
        <v>17</v>
      </c>
      <c r="C10" s="148" t="str">
        <f t="shared" si="22"/>
        <v>78바3209</v>
      </c>
      <c r="D10" s="122" t="str">
        <f t="shared" si="23"/>
        <v>대형</v>
      </c>
      <c r="E10" s="118" t="str">
        <f t="shared" si="16"/>
        <v>B</v>
      </c>
      <c r="F10" s="168">
        <f t="shared" si="17"/>
        <v>0.91928571428571426</v>
      </c>
      <c r="G10" s="169">
        <f t="shared" si="18"/>
        <v>2.5739999999999998</v>
      </c>
      <c r="H10" s="170">
        <f t="shared" si="19"/>
        <v>2.8</v>
      </c>
      <c r="I10" s="171">
        <f t="shared" si="24"/>
        <v>5780.4719999999998</v>
      </c>
      <c r="J10" s="172">
        <f t="shared" si="25"/>
        <v>1.117748520520199E-2</v>
      </c>
      <c r="K10" s="172">
        <f t="shared" si="26"/>
        <v>0.35129910070291176</v>
      </c>
      <c r="L10" s="172">
        <f t="shared" si="27"/>
        <v>0.10812265849570762</v>
      </c>
      <c r="M10" s="173">
        <f t="shared" si="28"/>
        <v>8.0269999999999992</v>
      </c>
      <c r="N10" s="174">
        <f t="shared" si="29"/>
        <v>5.1999999999999998E-2</v>
      </c>
      <c r="O10" s="174">
        <f t="shared" si="30"/>
        <v>2.8029999999999999</v>
      </c>
      <c r="P10" s="175">
        <f t="shared" si="31"/>
        <v>0</v>
      </c>
      <c r="Q10" s="176">
        <f t="shared" si="32"/>
        <v>78</v>
      </c>
      <c r="R10" s="177">
        <f t="shared" si="33"/>
        <v>23.87505694489904</v>
      </c>
      <c r="S10" s="149">
        <f t="shared" si="34"/>
        <v>3</v>
      </c>
      <c r="T10" s="149">
        <f t="shared" si="35"/>
        <v>162</v>
      </c>
      <c r="U10" t="s">
        <v>152</v>
      </c>
      <c r="V10" t="s">
        <v>171</v>
      </c>
      <c r="W10" s="4" t="s">
        <v>152</v>
      </c>
      <c r="X10" s="4" t="s">
        <v>171</v>
      </c>
      <c r="Y10" s="4" t="s">
        <v>727</v>
      </c>
      <c r="Z10" s="4" t="s">
        <v>660</v>
      </c>
      <c r="AA10" s="4" t="s">
        <v>49</v>
      </c>
      <c r="AB10" s="4">
        <v>503</v>
      </c>
      <c r="AC10" s="4">
        <v>5780.4719999999998</v>
      </c>
      <c r="AD10" s="4">
        <v>2245.6080000000002</v>
      </c>
      <c r="AE10" s="4">
        <v>2.5739999999999998</v>
      </c>
      <c r="AF10" s="4">
        <v>2.8</v>
      </c>
      <c r="AG10" s="4">
        <v>8.0269999999999992</v>
      </c>
      <c r="AH10" s="4">
        <v>379.77182900000003</v>
      </c>
      <c r="AI10" s="4">
        <v>4.2448940000000004</v>
      </c>
      <c r="AJ10" s="4">
        <v>133.41350199999999</v>
      </c>
      <c r="AK10" s="4">
        <v>625</v>
      </c>
      <c r="AL10" s="4">
        <v>3</v>
      </c>
      <c r="AM10" s="4">
        <v>162</v>
      </c>
      <c r="AN10" s="4">
        <v>78</v>
      </c>
      <c r="AO10" s="4">
        <v>15.220907</v>
      </c>
      <c r="AP10" s="4">
        <v>445.4</v>
      </c>
      <c r="AQ10" s="4">
        <v>0</v>
      </c>
      <c r="AR10" s="4">
        <v>1</v>
      </c>
      <c r="AS10" s="4">
        <v>356</v>
      </c>
      <c r="AT10" s="4">
        <v>5.1999999999999998E-2</v>
      </c>
      <c r="AU10" s="4">
        <v>2.8029999999999999</v>
      </c>
      <c r="AV10" s="4">
        <v>51399</v>
      </c>
      <c r="AW10" s="4">
        <v>0</v>
      </c>
      <c r="AX10" s="31">
        <v>0.54</v>
      </c>
      <c r="AY10">
        <v>0.91928571428571426</v>
      </c>
      <c r="AZ10" t="s">
        <v>71</v>
      </c>
      <c r="BA10" t="s">
        <v>719</v>
      </c>
      <c r="BB10">
        <v>3</v>
      </c>
      <c r="BC10" t="s">
        <v>734</v>
      </c>
      <c r="BD10">
        <v>6</v>
      </c>
      <c r="BE10">
        <v>56488.443999999996</v>
      </c>
      <c r="BF10">
        <v>0.10233016862705584</v>
      </c>
      <c r="BG10">
        <v>9.4070662159300614E-2</v>
      </c>
      <c r="BH10">
        <v>342480.734</v>
      </c>
      <c r="BI10">
        <v>1.6878239930424817E-2</v>
      </c>
      <c r="BJ10">
        <v>1.5515924850326242E-2</v>
      </c>
      <c r="BK10">
        <v>1</v>
      </c>
      <c r="BL10" t="s">
        <v>69</v>
      </c>
      <c r="BM10">
        <v>-1</v>
      </c>
      <c r="BN10" t="s">
        <v>1171</v>
      </c>
    </row>
    <row r="11" spans="1:66">
      <c r="A11" s="150" t="str">
        <f t="shared" si="20"/>
        <v>강화교통</v>
      </c>
      <c r="B11" s="150" t="str">
        <f t="shared" si="21"/>
        <v>17</v>
      </c>
      <c r="C11" s="151" t="str">
        <f t="shared" si="22"/>
        <v>78바3217</v>
      </c>
      <c r="D11" s="139" t="str">
        <f t="shared" si="23"/>
        <v>대형</v>
      </c>
      <c r="E11" s="135" t="str">
        <f t="shared" si="16"/>
        <v>C</v>
      </c>
      <c r="F11" s="158">
        <f t="shared" si="17"/>
        <v>0.87884615384615383</v>
      </c>
      <c r="G11" s="159">
        <f t="shared" si="18"/>
        <v>2.2850000000000001</v>
      </c>
      <c r="H11" s="160">
        <f t="shared" si="19"/>
        <v>2.6</v>
      </c>
      <c r="I11" s="161">
        <f t="shared" si="24"/>
        <v>5047.8580000000002</v>
      </c>
      <c r="J11" s="162">
        <f t="shared" si="25"/>
        <v>1.5294559002714828E-2</v>
      </c>
      <c r="K11" s="162">
        <f t="shared" si="26"/>
        <v>0.38507274231795113</v>
      </c>
      <c r="L11" s="162">
        <f t="shared" si="27"/>
        <v>0.21415023956696086</v>
      </c>
      <c r="M11" s="163">
        <f t="shared" si="28"/>
        <v>10.875999999999999</v>
      </c>
      <c r="N11" s="164">
        <f t="shared" si="29"/>
        <v>9.9000000000000005E-2</v>
      </c>
      <c r="O11" s="164">
        <f t="shared" si="30"/>
        <v>12.025</v>
      </c>
      <c r="P11" s="165">
        <f t="shared" si="31"/>
        <v>0.20500000000000002</v>
      </c>
      <c r="Q11" s="166">
        <f t="shared" si="32"/>
        <v>87</v>
      </c>
      <c r="R11" s="167">
        <f t="shared" si="33"/>
        <v>25.220014973056465</v>
      </c>
      <c r="S11" s="152">
        <f t="shared" si="34"/>
        <v>5</v>
      </c>
      <c r="T11" s="152">
        <f t="shared" si="35"/>
        <v>607</v>
      </c>
      <c r="U11" t="s">
        <v>152</v>
      </c>
      <c r="V11" s="5" t="s">
        <v>171</v>
      </c>
      <c r="W11" t="s">
        <v>152</v>
      </c>
      <c r="X11" s="5" t="s">
        <v>171</v>
      </c>
      <c r="Y11" t="s">
        <v>728</v>
      </c>
      <c r="Z11" t="s">
        <v>660</v>
      </c>
      <c r="AA11" t="s">
        <v>49</v>
      </c>
      <c r="AB11">
        <v>503</v>
      </c>
      <c r="AC11" s="1">
        <v>5047.8580000000002</v>
      </c>
      <c r="AD11" s="1">
        <v>2208.79</v>
      </c>
      <c r="AE11" s="29">
        <v>2.2850000000000001</v>
      </c>
      <c r="AF11">
        <v>2.6</v>
      </c>
      <c r="AG11">
        <v>10.875999999999999</v>
      </c>
      <c r="AH11">
        <v>333.79242900000003</v>
      </c>
      <c r="AI11">
        <v>5.1052080000000002</v>
      </c>
      <c r="AJ11">
        <v>128.53436600000001</v>
      </c>
      <c r="AK11">
        <v>1081</v>
      </c>
      <c r="AL11">
        <v>5</v>
      </c>
      <c r="AM11">
        <v>607</v>
      </c>
      <c r="AN11">
        <v>87</v>
      </c>
      <c r="AO11">
        <v>15.122745</v>
      </c>
      <c r="AP11">
        <v>2280.9</v>
      </c>
      <c r="AQ11">
        <v>12.3</v>
      </c>
      <c r="AR11">
        <v>31</v>
      </c>
      <c r="AS11">
        <v>5793</v>
      </c>
      <c r="AT11">
        <v>9.9000000000000005E-2</v>
      </c>
      <c r="AU11">
        <v>12.025</v>
      </c>
      <c r="AV11">
        <v>42618</v>
      </c>
      <c r="AW11">
        <v>0</v>
      </c>
      <c r="AX11" s="30">
        <v>0.54</v>
      </c>
      <c r="AY11">
        <v>0.87884615384615383</v>
      </c>
      <c r="AZ11" t="s">
        <v>72</v>
      </c>
      <c r="BA11" t="s">
        <v>719</v>
      </c>
      <c r="BB11">
        <v>2</v>
      </c>
      <c r="BC11" t="s">
        <v>1174</v>
      </c>
      <c r="BD11">
        <v>5</v>
      </c>
      <c r="BE11">
        <v>56488.443999999996</v>
      </c>
      <c r="BF11">
        <v>8.9360896540184406E-2</v>
      </c>
      <c r="BG11">
        <v>7.8534480228585141E-2</v>
      </c>
      <c r="BH11">
        <v>342480.734</v>
      </c>
      <c r="BI11">
        <v>1.4739100623394483E-2</v>
      </c>
      <c r="BJ11">
        <v>1.295340189402169E-2</v>
      </c>
      <c r="BK11">
        <v>1</v>
      </c>
      <c r="BL11" t="s">
        <v>71</v>
      </c>
      <c r="BM11">
        <v>-1</v>
      </c>
      <c r="BN11" t="s">
        <v>1171</v>
      </c>
    </row>
    <row r="12" spans="1:66" s="2" customFormat="1">
      <c r="A12" s="147" t="str">
        <f t="shared" si="20"/>
        <v>강화교통</v>
      </c>
      <c r="B12" s="147" t="str">
        <f t="shared" si="21"/>
        <v>17</v>
      </c>
      <c r="C12" s="148" t="str">
        <f t="shared" si="22"/>
        <v>78바3218</v>
      </c>
      <c r="D12" s="122" t="str">
        <f t="shared" si="23"/>
        <v>대형</v>
      </c>
      <c r="E12" s="118" t="str">
        <f t="shared" si="16"/>
        <v>S</v>
      </c>
      <c r="F12" s="168">
        <f t="shared" si="17"/>
        <v>1.1719230769230768</v>
      </c>
      <c r="G12" s="169">
        <f t="shared" si="18"/>
        <v>3.0470000000000002</v>
      </c>
      <c r="H12" s="170">
        <f t="shared" si="19"/>
        <v>2.6</v>
      </c>
      <c r="I12" s="171">
        <f t="shared" si="24"/>
        <v>729.17499999999995</v>
      </c>
      <c r="J12" s="172">
        <f t="shared" si="25"/>
        <v>5.1760944703651994E-2</v>
      </c>
      <c r="K12" s="172">
        <f t="shared" si="26"/>
        <v>0.25689424460757743</v>
      </c>
      <c r="L12" s="172">
        <f t="shared" si="27"/>
        <v>0.18514074124867144</v>
      </c>
      <c r="M12" s="173">
        <f t="shared" si="28"/>
        <v>11.827999999999999</v>
      </c>
      <c r="N12" s="174">
        <f t="shared" si="29"/>
        <v>0</v>
      </c>
      <c r="O12" s="174">
        <f t="shared" si="30"/>
        <v>13.028</v>
      </c>
      <c r="P12" s="175">
        <f t="shared" si="31"/>
        <v>0.14333333333333334</v>
      </c>
      <c r="Q12" s="176">
        <f t="shared" si="32"/>
        <v>82</v>
      </c>
      <c r="R12" s="177">
        <f t="shared" si="33"/>
        <v>35.412107966341416</v>
      </c>
      <c r="S12" s="149">
        <f t="shared" si="34"/>
        <v>0</v>
      </c>
      <c r="T12" s="149">
        <f t="shared" si="35"/>
        <v>95</v>
      </c>
      <c r="U12" t="s">
        <v>152</v>
      </c>
      <c r="V12" s="5" t="s">
        <v>171</v>
      </c>
      <c r="W12" t="s">
        <v>152</v>
      </c>
      <c r="X12" s="5" t="s">
        <v>171</v>
      </c>
      <c r="Y12" t="s">
        <v>730</v>
      </c>
      <c r="Z12" t="s">
        <v>660</v>
      </c>
      <c r="AA12" t="s">
        <v>49</v>
      </c>
      <c r="AB12">
        <v>503</v>
      </c>
      <c r="AC12" s="1">
        <v>729.17499999999995</v>
      </c>
      <c r="AD12" s="1">
        <v>239.292</v>
      </c>
      <c r="AE12" s="29">
        <v>3.0470000000000002</v>
      </c>
      <c r="AF12">
        <v>2.6</v>
      </c>
      <c r="AG12">
        <v>11.827999999999999</v>
      </c>
      <c r="AH12">
        <v>29.784154999999998</v>
      </c>
      <c r="AI12">
        <v>1.5416559999999999</v>
      </c>
      <c r="AJ12">
        <v>7.6513780000000002</v>
      </c>
      <c r="AK12">
        <v>135</v>
      </c>
      <c r="AL12">
        <v>0</v>
      </c>
      <c r="AM12">
        <v>95</v>
      </c>
      <c r="AN12">
        <v>82</v>
      </c>
      <c r="AO12">
        <v>24.481977000000001</v>
      </c>
      <c r="AP12">
        <v>995.6</v>
      </c>
      <c r="AQ12">
        <v>8.6</v>
      </c>
      <c r="AR12">
        <v>2</v>
      </c>
      <c r="AS12">
        <v>311</v>
      </c>
      <c r="AT12">
        <v>0</v>
      </c>
      <c r="AU12">
        <v>13.028</v>
      </c>
      <c r="AV12">
        <v>6681</v>
      </c>
      <c r="AW12">
        <v>0</v>
      </c>
      <c r="AX12" s="30">
        <v>0.54</v>
      </c>
      <c r="AY12" s="2">
        <v>1.1719230769230768</v>
      </c>
      <c r="AZ12" s="2" t="s">
        <v>74</v>
      </c>
      <c r="BA12" s="2" t="s">
        <v>719</v>
      </c>
      <c r="BB12" s="2">
        <v>1</v>
      </c>
      <c r="BC12" s="2" t="s">
        <v>731</v>
      </c>
      <c r="BD12" s="2">
        <v>5</v>
      </c>
      <c r="BE12" s="2">
        <v>56488.443999999996</v>
      </c>
      <c r="BF12" s="2">
        <v>1.2908392378448236E-2</v>
      </c>
      <c r="BG12" s="2">
        <v>1.5127642914281451E-2</v>
      </c>
      <c r="BH12" s="2">
        <v>342480.734</v>
      </c>
      <c r="BI12" s="2">
        <v>2.1290978662758878E-3</v>
      </c>
      <c r="BJ12" s="2">
        <v>2.4951389225163958E-3</v>
      </c>
      <c r="BK12" s="2">
        <v>1</v>
      </c>
      <c r="BL12" s="2" t="s">
        <v>74</v>
      </c>
      <c r="BM12" s="2">
        <v>0</v>
      </c>
      <c r="BN12" s="2" t="s">
        <v>1172</v>
      </c>
    </row>
    <row r="13" spans="1:66">
      <c r="A13" s="150" t="str">
        <f t="shared" si="20"/>
        <v>강화교통</v>
      </c>
      <c r="B13" s="150" t="str">
        <f t="shared" si="21"/>
        <v>17</v>
      </c>
      <c r="C13" s="151" t="str">
        <f t="shared" si="22"/>
        <v>78바3234</v>
      </c>
      <c r="D13" s="139" t="str">
        <f t="shared" si="23"/>
        <v>대형</v>
      </c>
      <c r="E13" s="135" t="str">
        <f t="shared" si="16"/>
        <v>A</v>
      </c>
      <c r="F13" s="158">
        <f t="shared" si="17"/>
        <v>0.96039999999999992</v>
      </c>
      <c r="G13" s="159">
        <f t="shared" si="18"/>
        <v>2.4009999999999998</v>
      </c>
      <c r="H13" s="160">
        <f t="shared" si="19"/>
        <v>2.5</v>
      </c>
      <c r="I13" s="161">
        <f t="shared" si="24"/>
        <v>5026.3119999999999</v>
      </c>
      <c r="J13" s="162">
        <f t="shared" si="25"/>
        <v>1.0383319263195733E-2</v>
      </c>
      <c r="K13" s="162">
        <f t="shared" si="26"/>
        <v>0.36477842258588317</v>
      </c>
      <c r="L13" s="162">
        <f t="shared" si="27"/>
        <v>0.18005249176732363</v>
      </c>
      <c r="M13" s="163">
        <f t="shared" si="28"/>
        <v>10.037000000000001</v>
      </c>
      <c r="N13" s="164">
        <f t="shared" si="29"/>
        <v>0.318</v>
      </c>
      <c r="O13" s="164">
        <f t="shared" si="30"/>
        <v>3.72</v>
      </c>
      <c r="P13" s="165">
        <f t="shared" si="31"/>
        <v>0</v>
      </c>
      <c r="Q13" s="166">
        <f t="shared" si="32"/>
        <v>80</v>
      </c>
      <c r="R13" s="167">
        <f t="shared" si="33"/>
        <v>24.351981242095842</v>
      </c>
      <c r="S13" s="152">
        <f t="shared" si="34"/>
        <v>16</v>
      </c>
      <c r="T13" s="152">
        <f t="shared" si="35"/>
        <v>187</v>
      </c>
      <c r="U13" t="s">
        <v>152</v>
      </c>
      <c r="V13" t="s">
        <v>171</v>
      </c>
      <c r="W13" s="4" t="s">
        <v>152</v>
      </c>
      <c r="X13" s="4" t="s">
        <v>171</v>
      </c>
      <c r="Y13" s="4" t="s">
        <v>732</v>
      </c>
      <c r="Z13" s="4" t="s">
        <v>660</v>
      </c>
      <c r="AA13" s="4" t="s">
        <v>49</v>
      </c>
      <c r="AB13" s="4">
        <v>503</v>
      </c>
      <c r="AC13" s="4">
        <v>5026.3119999999999</v>
      </c>
      <c r="AD13" s="4">
        <v>2093.1129999999998</v>
      </c>
      <c r="AE13" s="4">
        <v>2.4009999999999998</v>
      </c>
      <c r="AF13" s="4">
        <v>2.5</v>
      </c>
      <c r="AG13" s="4">
        <v>10.037000000000001</v>
      </c>
      <c r="AH13" s="4">
        <v>330.32962900000001</v>
      </c>
      <c r="AI13" s="4">
        <v>3.4299179999999998</v>
      </c>
      <c r="AJ13" s="4">
        <v>120.49712100000001</v>
      </c>
      <c r="AK13" s="4">
        <v>905</v>
      </c>
      <c r="AL13" s="4">
        <v>16</v>
      </c>
      <c r="AM13" s="4">
        <v>187</v>
      </c>
      <c r="AN13" s="4">
        <v>80</v>
      </c>
      <c r="AO13" s="4">
        <v>15.216049</v>
      </c>
      <c r="AP13" s="4">
        <v>429</v>
      </c>
      <c r="AQ13" s="4">
        <v>0</v>
      </c>
      <c r="AR13" s="4">
        <v>17</v>
      </c>
      <c r="AS13" s="4">
        <v>9976</v>
      </c>
      <c r="AT13" s="4">
        <v>0.318</v>
      </c>
      <c r="AU13" s="4">
        <v>3.72</v>
      </c>
      <c r="AV13" s="4">
        <v>42856</v>
      </c>
      <c r="AW13" s="4">
        <v>0</v>
      </c>
      <c r="AX13" s="31">
        <v>0.56000000000000005</v>
      </c>
      <c r="AY13">
        <v>0.96039999999999992</v>
      </c>
      <c r="AZ13" t="s">
        <v>69</v>
      </c>
      <c r="BA13" t="s">
        <v>719</v>
      </c>
      <c r="BB13">
        <v>1</v>
      </c>
      <c r="BC13" t="s">
        <v>722</v>
      </c>
      <c r="BD13">
        <v>4</v>
      </c>
      <c r="BE13">
        <v>56488.443999999996</v>
      </c>
      <c r="BF13">
        <v>8.8979473394593778E-2</v>
      </c>
      <c r="BG13">
        <v>8.5455886248167856E-2</v>
      </c>
      <c r="BH13">
        <v>342480.734</v>
      </c>
      <c r="BI13">
        <v>1.4676189055352819E-2</v>
      </c>
      <c r="BJ13">
        <v>1.4095011968760845E-2</v>
      </c>
      <c r="BK13">
        <v>1</v>
      </c>
      <c r="BL13" t="s">
        <v>69</v>
      </c>
      <c r="BM13">
        <v>0</v>
      </c>
      <c r="BN13" t="s">
        <v>1172</v>
      </c>
    </row>
    <row r="14" spans="1:66">
      <c r="A14" s="147" t="str">
        <f t="shared" si="20"/>
        <v>강화교통</v>
      </c>
      <c r="B14" s="147" t="str">
        <f t="shared" si="21"/>
        <v>17</v>
      </c>
      <c r="C14" s="148" t="str">
        <f t="shared" si="22"/>
        <v>78바3238</v>
      </c>
      <c r="D14" s="122" t="str">
        <f t="shared" si="23"/>
        <v>대형</v>
      </c>
      <c r="E14" s="118" t="str">
        <f t="shared" si="16"/>
        <v>B</v>
      </c>
      <c r="F14" s="168">
        <f t="shared" si="17"/>
        <v>0.9032</v>
      </c>
      <c r="G14" s="169">
        <f t="shared" si="18"/>
        <v>2.258</v>
      </c>
      <c r="H14" s="170">
        <f t="shared" si="19"/>
        <v>2.5</v>
      </c>
      <c r="I14" s="171">
        <f t="shared" si="24"/>
        <v>5975.24</v>
      </c>
      <c r="J14" s="172">
        <f t="shared" si="25"/>
        <v>9.9633948482861952E-3</v>
      </c>
      <c r="K14" s="172">
        <f t="shared" si="26"/>
        <v>0.34114243807512507</v>
      </c>
      <c r="L14" s="172">
        <f t="shared" si="27"/>
        <v>9.7234588066755487E-2</v>
      </c>
      <c r="M14" s="173">
        <f t="shared" si="28"/>
        <v>9.64</v>
      </c>
      <c r="N14" s="174">
        <f t="shared" si="29"/>
        <v>0.13400000000000001</v>
      </c>
      <c r="O14" s="174">
        <f t="shared" si="30"/>
        <v>6.3929999999999998</v>
      </c>
      <c r="P14" s="175">
        <f t="shared" si="31"/>
        <v>0</v>
      </c>
      <c r="Q14" s="176">
        <f t="shared" si="32"/>
        <v>75</v>
      </c>
      <c r="R14" s="177">
        <f t="shared" si="33"/>
        <v>23.194922516698391</v>
      </c>
      <c r="S14" s="149">
        <f t="shared" si="34"/>
        <v>8</v>
      </c>
      <c r="T14" s="149">
        <f t="shared" si="35"/>
        <v>382</v>
      </c>
      <c r="U14" t="s">
        <v>152</v>
      </c>
      <c r="V14" s="5" t="s">
        <v>171</v>
      </c>
      <c r="W14" t="s">
        <v>152</v>
      </c>
      <c r="X14" s="5" t="s">
        <v>171</v>
      </c>
      <c r="Y14" t="s">
        <v>733</v>
      </c>
      <c r="Z14" t="s">
        <v>660</v>
      </c>
      <c r="AA14" t="s">
        <v>49</v>
      </c>
      <c r="AB14">
        <v>503</v>
      </c>
      <c r="AC14" s="1">
        <v>5975.24</v>
      </c>
      <c r="AD14" s="1">
        <v>2646.107</v>
      </c>
      <c r="AE14" s="29">
        <v>2.258</v>
      </c>
      <c r="AF14">
        <v>2.5</v>
      </c>
      <c r="AG14">
        <v>9.64</v>
      </c>
      <c r="AH14">
        <v>396.99821800000001</v>
      </c>
      <c r="AI14">
        <v>3.9554499999999999</v>
      </c>
      <c r="AJ14">
        <v>135.43294</v>
      </c>
      <c r="AK14">
        <v>581</v>
      </c>
      <c r="AL14">
        <v>8</v>
      </c>
      <c r="AM14">
        <v>382</v>
      </c>
      <c r="AN14">
        <v>75</v>
      </c>
      <c r="AO14">
        <v>15.051049000000001</v>
      </c>
      <c r="AP14">
        <v>328.7</v>
      </c>
      <c r="AQ14">
        <v>0</v>
      </c>
      <c r="AR14">
        <v>7</v>
      </c>
      <c r="AS14">
        <v>1824</v>
      </c>
      <c r="AT14">
        <v>0.13400000000000001</v>
      </c>
      <c r="AU14">
        <v>6.3929999999999998</v>
      </c>
      <c r="AV14">
        <v>49217</v>
      </c>
      <c r="AW14">
        <v>0</v>
      </c>
      <c r="AX14" s="30">
        <v>0.54</v>
      </c>
      <c r="AY14">
        <v>0.9032</v>
      </c>
      <c r="AZ14" t="s">
        <v>71</v>
      </c>
      <c r="BA14" t="s">
        <v>719</v>
      </c>
      <c r="BB14">
        <v>5</v>
      </c>
      <c r="BC14" t="s">
        <v>1175</v>
      </c>
      <c r="BD14">
        <v>6</v>
      </c>
      <c r="BE14">
        <v>56488.443999999996</v>
      </c>
      <c r="BF14">
        <v>0.10577809507374641</v>
      </c>
      <c r="BG14">
        <v>9.5538775470607767E-2</v>
      </c>
      <c r="BH14">
        <v>342480.734</v>
      </c>
      <c r="BI14">
        <v>1.7446937613722818E-2</v>
      </c>
      <c r="BJ14">
        <v>1.5758074052714448E-2</v>
      </c>
      <c r="BK14">
        <v>1</v>
      </c>
      <c r="BL14" t="s">
        <v>71</v>
      </c>
      <c r="BM14">
        <v>0</v>
      </c>
      <c r="BN14" t="s">
        <v>1172</v>
      </c>
    </row>
    <row r="15" spans="1:66">
      <c r="A15" s="150" t="str">
        <f t="shared" si="20"/>
        <v>강화교통</v>
      </c>
      <c r="B15" s="150" t="str">
        <f t="shared" si="21"/>
        <v>17</v>
      </c>
      <c r="C15" s="151" t="str">
        <f t="shared" si="22"/>
        <v>78바3239</v>
      </c>
      <c r="D15" s="139" t="str">
        <f t="shared" si="23"/>
        <v>대형</v>
      </c>
      <c r="E15" s="135" t="str">
        <f t="shared" si="16"/>
        <v>C</v>
      </c>
      <c r="F15" s="158">
        <f t="shared" si="17"/>
        <v>0.89680000000000004</v>
      </c>
      <c r="G15" s="159">
        <f t="shared" si="18"/>
        <v>2.242</v>
      </c>
      <c r="H15" s="160">
        <f t="shared" si="19"/>
        <v>2.5</v>
      </c>
      <c r="I15" s="161">
        <f t="shared" si="24"/>
        <v>6023.8630000000003</v>
      </c>
      <c r="J15" s="162">
        <f t="shared" si="25"/>
        <v>6.736820783355889E-3</v>
      </c>
      <c r="K15" s="162">
        <f t="shared" si="26"/>
        <v>0.35763505246998578</v>
      </c>
      <c r="L15" s="162">
        <f t="shared" si="27"/>
        <v>0.14641767251346852</v>
      </c>
      <c r="M15" s="163">
        <f t="shared" si="28"/>
        <v>10.129</v>
      </c>
      <c r="N15" s="164">
        <f t="shared" si="29"/>
        <v>0.183</v>
      </c>
      <c r="O15" s="164">
        <f t="shared" si="30"/>
        <v>4.4160000000000004</v>
      </c>
      <c r="P15" s="165">
        <f t="shared" si="31"/>
        <v>0</v>
      </c>
      <c r="Q15" s="166">
        <f t="shared" si="32"/>
        <v>73</v>
      </c>
      <c r="R15" s="167">
        <f t="shared" si="33"/>
        <v>24.148947714936035</v>
      </c>
      <c r="S15" s="152">
        <f t="shared" si="34"/>
        <v>11</v>
      </c>
      <c r="T15" s="152">
        <f t="shared" si="35"/>
        <v>266</v>
      </c>
      <c r="U15" t="s">
        <v>152</v>
      </c>
      <c r="V15" s="5" t="s">
        <v>171</v>
      </c>
      <c r="W15" t="s">
        <v>152</v>
      </c>
      <c r="X15" s="5" t="s">
        <v>171</v>
      </c>
      <c r="Y15" t="s">
        <v>735</v>
      </c>
      <c r="Z15" t="s">
        <v>660</v>
      </c>
      <c r="AA15" t="s">
        <v>49</v>
      </c>
      <c r="AB15">
        <v>503</v>
      </c>
      <c r="AC15" s="1">
        <v>6023.8630000000003</v>
      </c>
      <c r="AD15" s="1">
        <v>2687.0219999999999</v>
      </c>
      <c r="AE15" s="29">
        <v>2.242</v>
      </c>
      <c r="AF15">
        <v>2.5</v>
      </c>
      <c r="AG15">
        <v>10.129</v>
      </c>
      <c r="AH15">
        <v>392.44045299999999</v>
      </c>
      <c r="AI15">
        <v>2.6438009999999998</v>
      </c>
      <c r="AJ15">
        <v>140.35046199999999</v>
      </c>
      <c r="AK15">
        <v>882</v>
      </c>
      <c r="AL15">
        <v>11</v>
      </c>
      <c r="AM15">
        <v>266</v>
      </c>
      <c r="AN15">
        <v>73</v>
      </c>
      <c r="AO15">
        <v>15.34975</v>
      </c>
      <c r="AP15">
        <v>403.5</v>
      </c>
      <c r="AQ15">
        <v>0</v>
      </c>
      <c r="AR15">
        <v>11</v>
      </c>
      <c r="AS15">
        <v>3920</v>
      </c>
      <c r="AT15">
        <v>0.183</v>
      </c>
      <c r="AU15">
        <v>4.4160000000000004</v>
      </c>
      <c r="AV15">
        <v>54168</v>
      </c>
      <c r="AW15">
        <v>0</v>
      </c>
      <c r="AX15" s="30">
        <v>0.53</v>
      </c>
      <c r="AY15">
        <v>0.89680000000000004</v>
      </c>
      <c r="AZ15" t="s">
        <v>72</v>
      </c>
      <c r="BA15" t="s">
        <v>719</v>
      </c>
      <c r="BB15">
        <v>1</v>
      </c>
      <c r="BC15" t="s">
        <v>1176</v>
      </c>
      <c r="BD15">
        <v>5</v>
      </c>
      <c r="BE15">
        <v>56488.443999999996</v>
      </c>
      <c r="BF15">
        <v>0.10663885519664873</v>
      </c>
      <c r="BG15">
        <v>9.5633725340354581E-2</v>
      </c>
      <c r="BH15">
        <v>342480.734</v>
      </c>
      <c r="BI15">
        <v>1.7588910563360333E-2</v>
      </c>
      <c r="BJ15">
        <v>1.5773734993221548E-2</v>
      </c>
      <c r="BK15">
        <v>1</v>
      </c>
      <c r="BL15" t="s">
        <v>71</v>
      </c>
      <c r="BM15">
        <v>-1</v>
      </c>
      <c r="BN15" t="s">
        <v>1171</v>
      </c>
    </row>
    <row r="16" spans="1:66">
      <c r="A16" s="147" t="str">
        <f t="shared" si="20"/>
        <v>강화교통</v>
      </c>
      <c r="B16" s="147" t="str">
        <f t="shared" si="21"/>
        <v>60-5</v>
      </c>
      <c r="C16" s="148" t="str">
        <f t="shared" si="22"/>
        <v>78바3205</v>
      </c>
      <c r="D16" s="122" t="str">
        <f t="shared" si="23"/>
        <v>대형</v>
      </c>
      <c r="E16" s="118" t="str">
        <f t="shared" si="16"/>
        <v>C</v>
      </c>
      <c r="F16" s="168">
        <f t="shared" si="17"/>
        <v>0.89049999999999996</v>
      </c>
      <c r="G16" s="169">
        <f t="shared" si="18"/>
        <v>3.5619999999999998</v>
      </c>
      <c r="H16" s="170">
        <f t="shared" si="19"/>
        <v>4</v>
      </c>
      <c r="I16" s="171">
        <f t="shared" si="24"/>
        <v>10393.437</v>
      </c>
      <c r="J16" s="172">
        <f t="shared" si="25"/>
        <v>1.743763878416639E-2</v>
      </c>
      <c r="K16" s="172">
        <f t="shared" si="26"/>
        <v>0.1939884361736488</v>
      </c>
      <c r="L16" s="172">
        <f t="shared" si="27"/>
        <v>0.19877928735220121</v>
      </c>
      <c r="M16" s="173">
        <f t="shared" si="28"/>
        <v>11.382</v>
      </c>
      <c r="N16" s="174">
        <f t="shared" si="29"/>
        <v>4.8000000000000001E-2</v>
      </c>
      <c r="O16" s="174">
        <f t="shared" si="30"/>
        <v>10.661</v>
      </c>
      <c r="P16" s="175">
        <f t="shared" si="31"/>
        <v>22.38</v>
      </c>
      <c r="Q16" s="176">
        <f t="shared" si="32"/>
        <v>91</v>
      </c>
      <c r="R16" s="177">
        <f t="shared" si="33"/>
        <v>41.184495704136054</v>
      </c>
      <c r="S16" s="149">
        <f t="shared" si="34"/>
        <v>5</v>
      </c>
      <c r="T16" s="149">
        <f t="shared" si="35"/>
        <v>1108</v>
      </c>
      <c r="U16" t="s">
        <v>152</v>
      </c>
      <c r="V16" t="s">
        <v>172</v>
      </c>
      <c r="W16" s="4" t="s">
        <v>152</v>
      </c>
      <c r="X16" s="4" t="s">
        <v>172</v>
      </c>
      <c r="Y16" s="4" t="s">
        <v>737</v>
      </c>
      <c r="Z16" s="4" t="s">
        <v>660</v>
      </c>
      <c r="AA16" s="4" t="s">
        <v>49</v>
      </c>
      <c r="AB16" s="4">
        <v>503</v>
      </c>
      <c r="AC16" s="4">
        <v>10393.437</v>
      </c>
      <c r="AD16" s="4">
        <v>2917.5169999999998</v>
      </c>
      <c r="AE16" s="4">
        <v>3.5619999999999998</v>
      </c>
      <c r="AF16" s="4">
        <v>4</v>
      </c>
      <c r="AG16" s="4">
        <v>11.382</v>
      </c>
      <c r="AH16" s="4">
        <v>320.02434899999997</v>
      </c>
      <c r="AI16" s="4">
        <v>5.5804689999999999</v>
      </c>
      <c r="AJ16" s="4">
        <v>62.081023000000002</v>
      </c>
      <c r="AK16" s="4">
        <v>2066</v>
      </c>
      <c r="AL16" s="4">
        <v>5</v>
      </c>
      <c r="AM16" s="4">
        <v>1108</v>
      </c>
      <c r="AN16" s="4">
        <v>91</v>
      </c>
      <c r="AO16" s="4">
        <v>32.477018999999999</v>
      </c>
      <c r="AP16" s="4">
        <v>53473.3</v>
      </c>
      <c r="AQ16" s="4">
        <v>1342.8</v>
      </c>
      <c r="AR16" s="4">
        <v>12</v>
      </c>
      <c r="AS16" s="4">
        <v>4099</v>
      </c>
      <c r="AT16" s="4">
        <v>4.8000000000000001E-2</v>
      </c>
      <c r="AU16" s="4">
        <v>10.661</v>
      </c>
      <c r="AV16" s="4">
        <v>97673</v>
      </c>
      <c r="AW16" s="4">
        <v>0</v>
      </c>
      <c r="AX16" s="31">
        <v>0.53</v>
      </c>
      <c r="AY16">
        <v>0.89049999999999996</v>
      </c>
      <c r="AZ16" t="s">
        <v>72</v>
      </c>
      <c r="BA16" t="s">
        <v>738</v>
      </c>
      <c r="BB16">
        <v>1</v>
      </c>
      <c r="BC16" t="s">
        <v>1177</v>
      </c>
      <c r="BD16">
        <v>10</v>
      </c>
      <c r="BE16">
        <v>45413.63</v>
      </c>
      <c r="BF16">
        <v>0.22886162149997699</v>
      </c>
      <c r="BG16">
        <v>0.2038012739457295</v>
      </c>
      <c r="BH16">
        <v>342480.734</v>
      </c>
      <c r="BI16">
        <v>3.0347508540436614E-2</v>
      </c>
      <c r="BJ16">
        <v>2.7024456355258804E-2</v>
      </c>
      <c r="BK16">
        <v>1</v>
      </c>
      <c r="BL16" t="s">
        <v>71</v>
      </c>
      <c r="BM16">
        <v>-1</v>
      </c>
      <c r="BN16" t="s">
        <v>1171</v>
      </c>
    </row>
    <row r="17" spans="1:66">
      <c r="A17" s="150" t="str">
        <f t="shared" si="20"/>
        <v>강화교통</v>
      </c>
      <c r="B17" s="150" t="str">
        <f t="shared" si="21"/>
        <v>60-5</v>
      </c>
      <c r="C17" s="151" t="str">
        <f t="shared" si="22"/>
        <v>78바3206</v>
      </c>
      <c r="D17" s="139" t="str">
        <f t="shared" si="23"/>
        <v>대형</v>
      </c>
      <c r="E17" s="135" t="str">
        <f t="shared" si="16"/>
        <v>B</v>
      </c>
      <c r="F17" s="158">
        <f t="shared" si="17"/>
        <v>0.90200000000000002</v>
      </c>
      <c r="G17" s="159">
        <f t="shared" si="18"/>
        <v>3.6080000000000001</v>
      </c>
      <c r="H17" s="160">
        <f t="shared" si="19"/>
        <v>4</v>
      </c>
      <c r="I17" s="161">
        <f t="shared" si="24"/>
        <v>10666.48</v>
      </c>
      <c r="J17" s="162">
        <f t="shared" si="25"/>
        <v>1.3568297162730744E-2</v>
      </c>
      <c r="K17" s="162">
        <f t="shared" si="26"/>
        <v>0.20989080125579959</v>
      </c>
      <c r="L17" s="162">
        <f t="shared" si="27"/>
        <v>0.16481538426922471</v>
      </c>
      <c r="M17" s="163">
        <f t="shared" si="28"/>
        <v>10.355</v>
      </c>
      <c r="N17" s="164">
        <f t="shared" si="29"/>
        <v>3.7999999999999999E-2</v>
      </c>
      <c r="O17" s="164">
        <f t="shared" si="30"/>
        <v>7.6219999999999999</v>
      </c>
      <c r="P17" s="165">
        <f t="shared" si="31"/>
        <v>15.178333333333335</v>
      </c>
      <c r="Q17" s="166">
        <f t="shared" si="32"/>
        <v>89</v>
      </c>
      <c r="R17" s="167">
        <f t="shared" si="33"/>
        <v>40.924176882677394</v>
      </c>
      <c r="S17" s="152">
        <f t="shared" si="34"/>
        <v>4</v>
      </c>
      <c r="T17" s="152">
        <f t="shared" si="35"/>
        <v>813</v>
      </c>
      <c r="U17" t="s">
        <v>152</v>
      </c>
      <c r="V17" s="5" t="s">
        <v>172</v>
      </c>
      <c r="W17" t="s">
        <v>152</v>
      </c>
      <c r="X17" s="5" t="s">
        <v>172</v>
      </c>
      <c r="Y17" t="s">
        <v>740</v>
      </c>
      <c r="Z17" t="s">
        <v>660</v>
      </c>
      <c r="AA17" t="s">
        <v>49</v>
      </c>
      <c r="AB17">
        <v>503</v>
      </c>
      <c r="AC17" s="1">
        <v>10666.48</v>
      </c>
      <c r="AD17" s="1">
        <v>2956.502</v>
      </c>
      <c r="AE17" s="29">
        <v>3.6080000000000001</v>
      </c>
      <c r="AF17">
        <v>4</v>
      </c>
      <c r="AG17">
        <v>10.355</v>
      </c>
      <c r="AH17">
        <v>335.64241299999998</v>
      </c>
      <c r="AI17">
        <v>4.5540960000000004</v>
      </c>
      <c r="AJ17">
        <v>70.448255000000003</v>
      </c>
      <c r="AK17">
        <v>1758</v>
      </c>
      <c r="AL17">
        <v>4</v>
      </c>
      <c r="AM17">
        <v>813</v>
      </c>
      <c r="AN17">
        <v>89</v>
      </c>
      <c r="AO17">
        <v>31.779297</v>
      </c>
      <c r="AP17">
        <v>50690.7</v>
      </c>
      <c r="AQ17">
        <v>910.7</v>
      </c>
      <c r="AR17">
        <v>15</v>
      </c>
      <c r="AS17">
        <v>4366</v>
      </c>
      <c r="AT17">
        <v>3.7999999999999999E-2</v>
      </c>
      <c r="AU17">
        <v>7.6219999999999999</v>
      </c>
      <c r="AV17">
        <v>102185</v>
      </c>
      <c r="AW17">
        <v>0</v>
      </c>
      <c r="AX17" s="30">
        <v>0.51</v>
      </c>
      <c r="AY17">
        <v>0.90200000000000002</v>
      </c>
      <c r="AZ17" t="s">
        <v>71</v>
      </c>
      <c r="BA17" t="s">
        <v>738</v>
      </c>
      <c r="BB17">
        <v>3</v>
      </c>
      <c r="BC17" t="s">
        <v>744</v>
      </c>
      <c r="BD17">
        <v>12</v>
      </c>
      <c r="BE17">
        <v>45413.63</v>
      </c>
      <c r="BF17">
        <v>0.23487397946387462</v>
      </c>
      <c r="BG17">
        <v>0.21185632947641492</v>
      </c>
      <c r="BH17">
        <v>342480.734</v>
      </c>
      <c r="BI17">
        <v>3.1144759226076641E-2</v>
      </c>
      <c r="BJ17">
        <v>2.8092572821921132E-2</v>
      </c>
      <c r="BK17">
        <v>1</v>
      </c>
      <c r="BL17" t="s">
        <v>69</v>
      </c>
      <c r="BM17">
        <v>-1</v>
      </c>
      <c r="BN17" t="s">
        <v>1171</v>
      </c>
    </row>
    <row r="18" spans="1:66">
      <c r="A18" s="147" t="str">
        <f t="shared" si="20"/>
        <v>강화교통</v>
      </c>
      <c r="B18" s="147" t="str">
        <f t="shared" si="21"/>
        <v>60-5</v>
      </c>
      <c r="C18" s="148" t="str">
        <f t="shared" si="22"/>
        <v>78바3231</v>
      </c>
      <c r="D18" s="122" t="str">
        <f t="shared" si="23"/>
        <v>대형</v>
      </c>
      <c r="E18" s="118" t="str">
        <f t="shared" si="16"/>
        <v>B</v>
      </c>
      <c r="F18" s="168">
        <f t="shared" si="17"/>
        <v>0.91615384615384621</v>
      </c>
      <c r="G18" s="169">
        <f t="shared" si="18"/>
        <v>3.573</v>
      </c>
      <c r="H18" s="170">
        <f t="shared" si="19"/>
        <v>3.9</v>
      </c>
      <c r="I18" s="171">
        <f t="shared" si="24"/>
        <v>10090.155000000001</v>
      </c>
      <c r="J18" s="172">
        <f t="shared" si="25"/>
        <v>2.4299702640499816E-2</v>
      </c>
      <c r="K18" s="172">
        <f t="shared" si="26"/>
        <v>0.20631046226981153</v>
      </c>
      <c r="L18" s="172">
        <f t="shared" si="27"/>
        <v>0.16838195250717158</v>
      </c>
      <c r="M18" s="173">
        <f t="shared" si="28"/>
        <v>13.641999999999999</v>
      </c>
      <c r="N18" s="174">
        <f t="shared" si="29"/>
        <v>0.03</v>
      </c>
      <c r="O18" s="174">
        <f t="shared" si="30"/>
        <v>13.488</v>
      </c>
      <c r="P18" s="175">
        <f t="shared" si="31"/>
        <v>8.5749999999999993</v>
      </c>
      <c r="Q18" s="176">
        <f t="shared" si="32"/>
        <v>90</v>
      </c>
      <c r="R18" s="177">
        <f t="shared" si="33"/>
        <v>39.657397109314154</v>
      </c>
      <c r="S18" s="149">
        <f t="shared" si="34"/>
        <v>3</v>
      </c>
      <c r="T18" s="149">
        <f t="shared" si="35"/>
        <v>1361</v>
      </c>
      <c r="U18" t="s">
        <v>152</v>
      </c>
      <c r="V18" s="5" t="s">
        <v>172</v>
      </c>
      <c r="W18" t="s">
        <v>152</v>
      </c>
      <c r="X18" s="5" t="s">
        <v>172</v>
      </c>
      <c r="Y18" t="s">
        <v>742</v>
      </c>
      <c r="Z18" t="s">
        <v>660</v>
      </c>
      <c r="AA18" t="s">
        <v>49</v>
      </c>
      <c r="AB18">
        <v>503</v>
      </c>
      <c r="AC18" s="1">
        <v>10090.155000000001</v>
      </c>
      <c r="AD18" s="1">
        <v>2823.6350000000002</v>
      </c>
      <c r="AE18" s="29">
        <v>3.573</v>
      </c>
      <c r="AF18">
        <v>3.9</v>
      </c>
      <c r="AG18">
        <v>13.641999999999999</v>
      </c>
      <c r="AH18">
        <v>330.69466399999999</v>
      </c>
      <c r="AI18">
        <v>8.0357819999999993</v>
      </c>
      <c r="AJ18">
        <v>68.225769</v>
      </c>
      <c r="AK18">
        <v>1699</v>
      </c>
      <c r="AL18">
        <v>3</v>
      </c>
      <c r="AM18">
        <v>1361</v>
      </c>
      <c r="AN18">
        <v>90</v>
      </c>
      <c r="AO18">
        <v>30.511997999999998</v>
      </c>
      <c r="AP18">
        <v>42215.1</v>
      </c>
      <c r="AQ18">
        <v>514.5</v>
      </c>
      <c r="AR18">
        <v>39</v>
      </c>
      <c r="AS18">
        <v>6678</v>
      </c>
      <c r="AT18">
        <v>0.03</v>
      </c>
      <c r="AU18">
        <v>13.488</v>
      </c>
      <c r="AV18">
        <v>96334</v>
      </c>
      <c r="AW18">
        <v>0</v>
      </c>
      <c r="AX18" s="30">
        <v>0.62</v>
      </c>
      <c r="AY18">
        <v>0.91615384615384621</v>
      </c>
      <c r="AZ18" t="s">
        <v>71</v>
      </c>
      <c r="BA18" t="s">
        <v>738</v>
      </c>
      <c r="BB18">
        <v>1</v>
      </c>
      <c r="BC18" t="s">
        <v>739</v>
      </c>
      <c r="BD18">
        <v>7</v>
      </c>
      <c r="BE18">
        <v>45413.63</v>
      </c>
      <c r="BF18">
        <v>0.222183406171231</v>
      </c>
      <c r="BG18">
        <v>0.20355418211533549</v>
      </c>
      <c r="BH18">
        <v>342480.734</v>
      </c>
      <c r="BI18">
        <v>2.9461963837066528E-2</v>
      </c>
      <c r="BJ18">
        <v>2.6991691484574028E-2</v>
      </c>
      <c r="BK18">
        <v>1</v>
      </c>
      <c r="BL18" t="s">
        <v>69</v>
      </c>
      <c r="BM18">
        <v>-1</v>
      </c>
      <c r="BN18" t="s">
        <v>1171</v>
      </c>
    </row>
    <row r="19" spans="1:66">
      <c r="A19" s="150" t="str">
        <f t="shared" si="20"/>
        <v>강화교통</v>
      </c>
      <c r="B19" s="150" t="str">
        <f t="shared" si="21"/>
        <v>60-5</v>
      </c>
      <c r="C19" s="151" t="str">
        <f t="shared" si="22"/>
        <v>78바3232</v>
      </c>
      <c r="D19" s="139" t="str">
        <f t="shared" si="23"/>
        <v>대형</v>
      </c>
      <c r="E19" s="135" t="str">
        <f t="shared" si="16"/>
        <v>B</v>
      </c>
      <c r="F19" s="158">
        <f t="shared" si="17"/>
        <v>0.90435897435897439</v>
      </c>
      <c r="G19" s="159">
        <f t="shared" si="18"/>
        <v>3.5270000000000001</v>
      </c>
      <c r="H19" s="160">
        <f t="shared" si="19"/>
        <v>3.9</v>
      </c>
      <c r="I19" s="161">
        <f t="shared" si="24"/>
        <v>9946.4089999999997</v>
      </c>
      <c r="J19" s="162">
        <f t="shared" si="25"/>
        <v>1.2760612747465766E-2</v>
      </c>
      <c r="K19" s="162">
        <f t="shared" si="26"/>
        <v>0.19542023860588603</v>
      </c>
      <c r="L19" s="162">
        <f t="shared" si="27"/>
        <v>0.15844914481196179</v>
      </c>
      <c r="M19" s="163">
        <f t="shared" si="28"/>
        <v>11.791</v>
      </c>
      <c r="N19" s="164">
        <f t="shared" si="29"/>
        <v>0.09</v>
      </c>
      <c r="O19" s="164">
        <f t="shared" si="30"/>
        <v>13.492000000000001</v>
      </c>
      <c r="P19" s="165">
        <f t="shared" si="31"/>
        <v>18.141666666666666</v>
      </c>
      <c r="Q19" s="166">
        <f t="shared" si="32"/>
        <v>87</v>
      </c>
      <c r="R19" s="167">
        <f t="shared" si="33"/>
        <v>41.680220073240193</v>
      </c>
      <c r="S19" s="152">
        <f t="shared" si="34"/>
        <v>9</v>
      </c>
      <c r="T19" s="152">
        <f t="shared" si="35"/>
        <v>1342</v>
      </c>
      <c r="U19" t="s">
        <v>152</v>
      </c>
      <c r="V19" t="s">
        <v>172</v>
      </c>
      <c r="W19" s="4" t="s">
        <v>152</v>
      </c>
      <c r="X19" s="4" t="s">
        <v>172</v>
      </c>
      <c r="Y19" s="4" t="s">
        <v>743</v>
      </c>
      <c r="Z19" s="4" t="s">
        <v>660</v>
      </c>
      <c r="AA19" s="4" t="s">
        <v>49</v>
      </c>
      <c r="AB19" s="4">
        <v>503</v>
      </c>
      <c r="AC19" s="4">
        <v>9946.4089999999997</v>
      </c>
      <c r="AD19" s="4">
        <v>2820.2060000000001</v>
      </c>
      <c r="AE19" s="4">
        <v>3.5270000000000001</v>
      </c>
      <c r="AF19" s="4">
        <v>3.9</v>
      </c>
      <c r="AG19" s="4">
        <v>11.791</v>
      </c>
      <c r="AH19" s="4">
        <v>301.37714199999999</v>
      </c>
      <c r="AI19" s="4">
        <v>3.8457569999999999</v>
      </c>
      <c r="AJ19" s="4">
        <v>58.895192999999999</v>
      </c>
      <c r="AK19" s="4">
        <v>1576</v>
      </c>
      <c r="AL19" s="4">
        <v>9</v>
      </c>
      <c r="AM19" s="4">
        <v>1342</v>
      </c>
      <c r="AN19" s="4">
        <v>87</v>
      </c>
      <c r="AO19" s="4">
        <v>33.003196000000003</v>
      </c>
      <c r="AP19" s="4">
        <v>42939.4</v>
      </c>
      <c r="AQ19" s="4">
        <v>1088.5</v>
      </c>
      <c r="AR19" s="4">
        <v>13</v>
      </c>
      <c r="AS19" s="4">
        <v>1930</v>
      </c>
      <c r="AT19" s="4">
        <v>0.09</v>
      </c>
      <c r="AU19" s="4">
        <v>13.492000000000001</v>
      </c>
      <c r="AV19" s="4">
        <v>95698</v>
      </c>
      <c r="AW19" s="4">
        <v>0</v>
      </c>
      <c r="AX19" s="31">
        <v>0.53</v>
      </c>
      <c r="AY19">
        <v>0.90435897435897439</v>
      </c>
      <c r="AZ19" t="s">
        <v>71</v>
      </c>
      <c r="BA19" t="s">
        <v>738</v>
      </c>
      <c r="BB19">
        <v>2</v>
      </c>
      <c r="BC19" t="s">
        <v>746</v>
      </c>
      <c r="BD19">
        <v>6</v>
      </c>
      <c r="BE19">
        <v>45413.63</v>
      </c>
      <c r="BF19">
        <v>0.21901814499303404</v>
      </c>
      <c r="BG19">
        <v>0.1980710249719054</v>
      </c>
      <c r="BH19">
        <v>342480.734</v>
      </c>
      <c r="BI19">
        <v>2.9042243876994261E-2</v>
      </c>
      <c r="BJ19">
        <v>2.6264613885681732E-2</v>
      </c>
      <c r="BK19">
        <v>1</v>
      </c>
      <c r="BL19" t="s">
        <v>71</v>
      </c>
      <c r="BM19">
        <v>0</v>
      </c>
      <c r="BN19" t="s">
        <v>1172</v>
      </c>
    </row>
    <row r="20" spans="1:66">
      <c r="A20" s="147" t="str">
        <f t="shared" si="20"/>
        <v>강화교통</v>
      </c>
      <c r="B20" s="147" t="str">
        <f t="shared" si="21"/>
        <v>60-5</v>
      </c>
      <c r="C20" s="148" t="str">
        <f t="shared" si="22"/>
        <v>78바3233</v>
      </c>
      <c r="D20" s="122" t="str">
        <f t="shared" si="23"/>
        <v>대형</v>
      </c>
      <c r="E20" s="118" t="str">
        <f t="shared" si="16"/>
        <v>A</v>
      </c>
      <c r="F20" s="168">
        <f t="shared" si="17"/>
        <v>0.96775</v>
      </c>
      <c r="G20" s="169">
        <f t="shared" si="18"/>
        <v>3.871</v>
      </c>
      <c r="H20" s="170">
        <f t="shared" si="19"/>
        <v>4</v>
      </c>
      <c r="I20" s="171">
        <f t="shared" si="24"/>
        <v>4317.1490000000003</v>
      </c>
      <c r="J20" s="172">
        <f t="shared" si="25"/>
        <v>1.9024501994856502E-2</v>
      </c>
      <c r="K20" s="172">
        <f t="shared" si="26"/>
        <v>0.18579618073796791</v>
      </c>
      <c r="L20" s="172">
        <f t="shared" si="27"/>
        <v>0.17974825515635434</v>
      </c>
      <c r="M20" s="173">
        <f t="shared" si="28"/>
        <v>9.0079999999999991</v>
      </c>
      <c r="N20" s="174">
        <f t="shared" si="29"/>
        <v>2.1539999999999999</v>
      </c>
      <c r="O20" s="174">
        <f t="shared" si="30"/>
        <v>3.8220000000000001</v>
      </c>
      <c r="P20" s="175">
        <f t="shared" si="31"/>
        <v>19.546666666666667</v>
      </c>
      <c r="Q20" s="176">
        <f t="shared" si="32"/>
        <v>92</v>
      </c>
      <c r="R20" s="177">
        <f t="shared" si="33"/>
        <v>40.49625134627567</v>
      </c>
      <c r="S20" s="149">
        <f t="shared" si="34"/>
        <v>93</v>
      </c>
      <c r="T20" s="149">
        <f t="shared" si="35"/>
        <v>165</v>
      </c>
      <c r="U20" t="s">
        <v>152</v>
      </c>
      <c r="V20" s="5" t="s">
        <v>172</v>
      </c>
      <c r="W20" t="s">
        <v>152</v>
      </c>
      <c r="X20" s="5" t="s">
        <v>172</v>
      </c>
      <c r="Y20" t="s">
        <v>745</v>
      </c>
      <c r="Z20" t="s">
        <v>660</v>
      </c>
      <c r="AA20" t="s">
        <v>49</v>
      </c>
      <c r="AB20">
        <v>503</v>
      </c>
      <c r="AC20" s="1">
        <v>4317.1490000000003</v>
      </c>
      <c r="AD20" s="1">
        <v>1115.318</v>
      </c>
      <c r="AE20" s="29">
        <v>3.871</v>
      </c>
      <c r="AF20">
        <v>4</v>
      </c>
      <c r="AG20">
        <v>9.0079999999999991</v>
      </c>
      <c r="AH20">
        <v>134.06553299999999</v>
      </c>
      <c r="AI20">
        <v>2.5505300000000002</v>
      </c>
      <c r="AJ20">
        <v>24.908864000000001</v>
      </c>
      <c r="AK20">
        <v>776</v>
      </c>
      <c r="AL20">
        <v>93</v>
      </c>
      <c r="AM20">
        <v>165</v>
      </c>
      <c r="AN20">
        <v>92</v>
      </c>
      <c r="AO20">
        <v>32.201780999999997</v>
      </c>
      <c r="AP20">
        <v>26474.6</v>
      </c>
      <c r="AQ20">
        <v>1172.8</v>
      </c>
      <c r="AR20">
        <v>7</v>
      </c>
      <c r="AS20">
        <v>539</v>
      </c>
      <c r="AT20">
        <v>2.1539999999999999</v>
      </c>
      <c r="AU20">
        <v>3.8220000000000001</v>
      </c>
      <c r="AV20">
        <v>39075</v>
      </c>
      <c r="AW20">
        <v>0</v>
      </c>
      <c r="AX20" s="30">
        <v>0.51</v>
      </c>
      <c r="AY20">
        <v>0.96775</v>
      </c>
      <c r="AZ20" t="s">
        <v>69</v>
      </c>
      <c r="BA20" t="s">
        <v>738</v>
      </c>
      <c r="BB20">
        <v>1</v>
      </c>
      <c r="BC20" t="s">
        <v>741</v>
      </c>
      <c r="BD20">
        <v>3</v>
      </c>
      <c r="BE20">
        <v>45413.63</v>
      </c>
      <c r="BF20">
        <v>9.5062847871883405E-2</v>
      </c>
      <c r="BG20">
        <v>9.1997071028015159E-2</v>
      </c>
      <c r="BH20">
        <v>342480.734</v>
      </c>
      <c r="BI20">
        <v>1.2605523673048425E-2</v>
      </c>
      <c r="BJ20">
        <v>1.2198995534592612E-2</v>
      </c>
      <c r="BK20">
        <v>1</v>
      </c>
      <c r="BL20" t="s">
        <v>71</v>
      </c>
      <c r="BM20">
        <v>1</v>
      </c>
      <c r="BN20" t="s">
        <v>1178</v>
      </c>
    </row>
    <row r="21" spans="1:66">
      <c r="A21" s="150" t="str">
        <f t="shared" si="20"/>
        <v>강화교통</v>
      </c>
      <c r="B21" s="150" t="str">
        <f t="shared" si="21"/>
        <v>70</v>
      </c>
      <c r="C21" s="151" t="str">
        <f t="shared" si="22"/>
        <v>78바3201</v>
      </c>
      <c r="D21" s="139" t="str">
        <f t="shared" si="23"/>
        <v>대형</v>
      </c>
      <c r="E21" s="135" t="str">
        <f t="shared" si="16"/>
        <v>B</v>
      </c>
      <c r="F21" s="158">
        <f t="shared" si="17"/>
        <v>0.91400000000000003</v>
      </c>
      <c r="G21" s="159">
        <f t="shared" si="18"/>
        <v>2.742</v>
      </c>
      <c r="H21" s="160">
        <f t="shared" si="19"/>
        <v>3</v>
      </c>
      <c r="I21" s="161">
        <f t="shared" si="24"/>
        <v>9442.52</v>
      </c>
      <c r="J21" s="162">
        <f t="shared" si="25"/>
        <v>1.288547460732376E-2</v>
      </c>
      <c r="K21" s="162">
        <f t="shared" si="26"/>
        <v>0.26860340076246264</v>
      </c>
      <c r="L21" s="162">
        <f t="shared" si="27"/>
        <v>0.20894845867416748</v>
      </c>
      <c r="M21" s="163">
        <f t="shared" si="28"/>
        <v>10.291</v>
      </c>
      <c r="N21" s="164">
        <f t="shared" si="29"/>
        <v>1.0999999999999999E-2</v>
      </c>
      <c r="O21" s="164">
        <f t="shared" si="30"/>
        <v>11.268000000000001</v>
      </c>
      <c r="P21" s="165">
        <f t="shared" si="31"/>
        <v>0</v>
      </c>
      <c r="Q21" s="166">
        <f t="shared" si="32"/>
        <v>79</v>
      </c>
      <c r="R21" s="167">
        <f t="shared" si="33"/>
        <v>31.608018949975637</v>
      </c>
      <c r="S21" s="152">
        <f t="shared" si="34"/>
        <v>1</v>
      </c>
      <c r="T21" s="152">
        <f t="shared" si="35"/>
        <v>1064</v>
      </c>
      <c r="U21" t="s">
        <v>152</v>
      </c>
      <c r="V21" s="5" t="s">
        <v>173</v>
      </c>
      <c r="W21" t="s">
        <v>152</v>
      </c>
      <c r="X21" s="5" t="s">
        <v>173</v>
      </c>
      <c r="Y21" t="s">
        <v>747</v>
      </c>
      <c r="Z21" t="s">
        <v>660</v>
      </c>
      <c r="AA21" t="s">
        <v>49</v>
      </c>
      <c r="AB21">
        <v>503</v>
      </c>
      <c r="AC21" s="1">
        <v>9442.52</v>
      </c>
      <c r="AD21" s="1">
        <v>3443.62</v>
      </c>
      <c r="AE21" s="29">
        <v>2.742</v>
      </c>
      <c r="AF21">
        <v>3</v>
      </c>
      <c r="AG21">
        <v>10.291</v>
      </c>
      <c r="AH21">
        <v>415.77382</v>
      </c>
      <c r="AI21">
        <v>5.357443</v>
      </c>
      <c r="AJ21">
        <v>111.678262</v>
      </c>
      <c r="AK21">
        <v>1973</v>
      </c>
      <c r="AL21">
        <v>1</v>
      </c>
      <c r="AM21">
        <v>1064</v>
      </c>
      <c r="AN21">
        <v>79</v>
      </c>
      <c r="AO21">
        <v>22.710712999999998</v>
      </c>
      <c r="AP21">
        <v>10768.9</v>
      </c>
      <c r="AQ21">
        <v>0</v>
      </c>
      <c r="AR21">
        <v>9</v>
      </c>
      <c r="AS21">
        <v>2751</v>
      </c>
      <c r="AT21">
        <v>1.0999999999999999E-2</v>
      </c>
      <c r="AU21">
        <v>11.268000000000001</v>
      </c>
      <c r="AV21">
        <v>89259</v>
      </c>
      <c r="AW21">
        <v>0</v>
      </c>
      <c r="AX21" s="30">
        <v>0.5</v>
      </c>
      <c r="AY21">
        <v>0.91400000000000003</v>
      </c>
      <c r="AZ21" t="s">
        <v>71</v>
      </c>
      <c r="BA21" t="s">
        <v>748</v>
      </c>
      <c r="BB21">
        <v>2</v>
      </c>
      <c r="BC21" t="s">
        <v>752</v>
      </c>
      <c r="BD21">
        <v>4</v>
      </c>
      <c r="BE21">
        <v>83519.608999999997</v>
      </c>
      <c r="BF21">
        <v>0.11305752161746831</v>
      </c>
      <c r="BG21">
        <v>0.10333457475836604</v>
      </c>
      <c r="BH21">
        <v>342480.734</v>
      </c>
      <c r="BI21">
        <v>2.7570952356111223E-2</v>
      </c>
      <c r="BJ21">
        <v>2.5199850453485658E-2</v>
      </c>
      <c r="BK21">
        <v>1</v>
      </c>
      <c r="BL21" t="s">
        <v>69</v>
      </c>
      <c r="BM21">
        <v>-1</v>
      </c>
      <c r="BN21" t="s">
        <v>1171</v>
      </c>
    </row>
    <row r="22" spans="1:66">
      <c r="A22" s="147" t="str">
        <f t="shared" si="20"/>
        <v>강화교통</v>
      </c>
      <c r="B22" s="147" t="str">
        <f t="shared" si="21"/>
        <v>70</v>
      </c>
      <c r="C22" s="148" t="str">
        <f t="shared" si="22"/>
        <v>78바3202</v>
      </c>
      <c r="D22" s="122" t="str">
        <f t="shared" si="23"/>
        <v>대형</v>
      </c>
      <c r="E22" s="118" t="str">
        <f t="shared" si="16"/>
        <v>A</v>
      </c>
      <c r="F22" s="168">
        <f t="shared" si="17"/>
        <v>0.95642857142857152</v>
      </c>
      <c r="G22" s="169">
        <f t="shared" si="18"/>
        <v>2.6779999999999999</v>
      </c>
      <c r="H22" s="170">
        <f t="shared" si="19"/>
        <v>2.8</v>
      </c>
      <c r="I22" s="171">
        <f t="shared" si="24"/>
        <v>9411.6849999999995</v>
      </c>
      <c r="J22" s="172">
        <f t="shared" si="25"/>
        <v>2.0450565191519811E-2</v>
      </c>
      <c r="K22" s="172">
        <f t="shared" si="26"/>
        <v>0.29101969360324575</v>
      </c>
      <c r="L22" s="172">
        <f t="shared" si="27"/>
        <v>0.2304582016928956</v>
      </c>
      <c r="M22" s="173">
        <f t="shared" si="28"/>
        <v>12.491</v>
      </c>
      <c r="N22" s="174">
        <f t="shared" si="29"/>
        <v>2.0609999999999999</v>
      </c>
      <c r="O22" s="174">
        <f t="shared" si="30"/>
        <v>13.983000000000001</v>
      </c>
      <c r="P22" s="175">
        <f t="shared" si="31"/>
        <v>0</v>
      </c>
      <c r="Q22" s="176">
        <f t="shared" si="32"/>
        <v>82</v>
      </c>
      <c r="R22" s="177">
        <f t="shared" si="33"/>
        <v>32.830849641082835</v>
      </c>
      <c r="S22" s="149">
        <f t="shared" si="34"/>
        <v>194</v>
      </c>
      <c r="T22" s="149">
        <f t="shared" si="35"/>
        <v>1316</v>
      </c>
      <c r="U22" t="s">
        <v>152</v>
      </c>
      <c r="V22" t="s">
        <v>173</v>
      </c>
      <c r="W22" s="4" t="s">
        <v>152</v>
      </c>
      <c r="X22" s="4" t="s">
        <v>173</v>
      </c>
      <c r="Y22" s="4" t="s">
        <v>749</v>
      </c>
      <c r="Z22" s="4" t="s">
        <v>660</v>
      </c>
      <c r="AA22" s="4" t="s">
        <v>49</v>
      </c>
      <c r="AB22" s="4">
        <v>503</v>
      </c>
      <c r="AC22" s="4">
        <v>9411.6849999999995</v>
      </c>
      <c r="AD22" s="4">
        <v>3513.9989999999998</v>
      </c>
      <c r="AE22" s="4">
        <v>2.6779999999999999</v>
      </c>
      <c r="AF22" s="4">
        <v>2.8</v>
      </c>
      <c r="AG22" s="4">
        <v>12.491</v>
      </c>
      <c r="AH22" s="4">
        <v>416.35382299999998</v>
      </c>
      <c r="AI22" s="4">
        <v>8.5146709999999999</v>
      </c>
      <c r="AJ22" s="4">
        <v>121.167162</v>
      </c>
      <c r="AK22" s="4">
        <v>2169</v>
      </c>
      <c r="AL22" s="4">
        <v>194</v>
      </c>
      <c r="AM22" s="4">
        <v>1316</v>
      </c>
      <c r="AN22" s="4">
        <v>82</v>
      </c>
      <c r="AO22" s="4">
        <v>22.605015999999999</v>
      </c>
      <c r="AP22" s="4">
        <v>14420</v>
      </c>
      <c r="AQ22" s="4">
        <v>0</v>
      </c>
      <c r="AR22" s="4">
        <v>18</v>
      </c>
      <c r="AS22" s="4">
        <v>2970</v>
      </c>
      <c r="AT22" s="4">
        <v>2.0609999999999999</v>
      </c>
      <c r="AU22" s="4">
        <v>13.983000000000001</v>
      </c>
      <c r="AV22" s="4">
        <v>86656</v>
      </c>
      <c r="AW22" s="4">
        <v>0</v>
      </c>
      <c r="AX22" s="31">
        <v>0.53</v>
      </c>
      <c r="AY22">
        <v>0.95642857142857152</v>
      </c>
      <c r="AZ22" t="s">
        <v>69</v>
      </c>
      <c r="BA22" t="s">
        <v>748</v>
      </c>
      <c r="BB22">
        <v>2</v>
      </c>
      <c r="BC22" t="s">
        <v>754</v>
      </c>
      <c r="BD22">
        <v>5</v>
      </c>
      <c r="BE22">
        <v>83519.608999999997</v>
      </c>
      <c r="BF22">
        <v>0.11268832688141535</v>
      </c>
      <c r="BG22">
        <v>0.10777833549586797</v>
      </c>
      <c r="BH22">
        <v>342480.734</v>
      </c>
      <c r="BI22">
        <v>2.7480918094505133E-2</v>
      </c>
      <c r="BJ22">
        <v>2.6283535234673125E-2</v>
      </c>
      <c r="BK22">
        <v>1</v>
      </c>
      <c r="BL22" t="s">
        <v>69</v>
      </c>
      <c r="BM22">
        <v>0</v>
      </c>
      <c r="BN22" t="s">
        <v>1172</v>
      </c>
    </row>
    <row r="23" spans="1:66">
      <c r="A23" s="150" t="str">
        <f t="shared" si="20"/>
        <v>강화교통</v>
      </c>
      <c r="B23" s="150" t="str">
        <f t="shared" si="21"/>
        <v>70</v>
      </c>
      <c r="C23" s="151" t="str">
        <f t="shared" si="22"/>
        <v>78바3203</v>
      </c>
      <c r="D23" s="139" t="str">
        <f t="shared" si="23"/>
        <v>대형</v>
      </c>
      <c r="E23" s="135" t="str">
        <f t="shared" si="16"/>
        <v>C</v>
      </c>
      <c r="F23" s="158">
        <f t="shared" si="17"/>
        <v>0.88133333333333341</v>
      </c>
      <c r="G23" s="159">
        <f t="shared" si="18"/>
        <v>2.6440000000000001</v>
      </c>
      <c r="H23" s="160">
        <f t="shared" si="19"/>
        <v>3</v>
      </c>
      <c r="I23" s="161">
        <f t="shared" si="24"/>
        <v>9589.3610000000008</v>
      </c>
      <c r="J23" s="162">
        <f t="shared" si="25"/>
        <v>1.0155553064446763E-2</v>
      </c>
      <c r="K23" s="162">
        <f t="shared" si="26"/>
        <v>0.29482967659149001</v>
      </c>
      <c r="L23" s="162">
        <f t="shared" si="27"/>
        <v>0.23526072279477223</v>
      </c>
      <c r="M23" s="163">
        <f t="shared" si="28"/>
        <v>11.721</v>
      </c>
      <c r="N23" s="164">
        <f t="shared" si="29"/>
        <v>0</v>
      </c>
      <c r="O23" s="164">
        <f t="shared" si="30"/>
        <v>12.231999999999999</v>
      </c>
      <c r="P23" s="165">
        <f t="shared" si="31"/>
        <v>0</v>
      </c>
      <c r="Q23" s="166">
        <f t="shared" si="32"/>
        <v>80</v>
      </c>
      <c r="R23" s="167">
        <f t="shared" si="33"/>
        <v>33.002204749244932</v>
      </c>
      <c r="S23" s="152">
        <f t="shared" si="34"/>
        <v>0</v>
      </c>
      <c r="T23" s="152">
        <f t="shared" si="35"/>
        <v>1173</v>
      </c>
      <c r="U23" t="s">
        <v>152</v>
      </c>
      <c r="V23" s="5" t="s">
        <v>173</v>
      </c>
      <c r="W23" t="s">
        <v>152</v>
      </c>
      <c r="X23" s="5" t="s">
        <v>173</v>
      </c>
      <c r="Y23" t="s">
        <v>751</v>
      </c>
      <c r="Z23" t="s">
        <v>660</v>
      </c>
      <c r="AA23" t="s">
        <v>49</v>
      </c>
      <c r="AB23">
        <v>503</v>
      </c>
      <c r="AC23" s="1">
        <v>9589.3610000000008</v>
      </c>
      <c r="AD23" s="1">
        <v>3626.3420000000001</v>
      </c>
      <c r="AE23" s="29">
        <v>2.6440000000000001</v>
      </c>
      <c r="AF23">
        <v>3</v>
      </c>
      <c r="AG23">
        <v>11.721</v>
      </c>
      <c r="AH23">
        <v>418.07353799999999</v>
      </c>
      <c r="AI23">
        <v>4.245768</v>
      </c>
      <c r="AJ23">
        <v>123.260486</v>
      </c>
      <c r="AK23">
        <v>2256</v>
      </c>
      <c r="AL23">
        <v>0</v>
      </c>
      <c r="AM23">
        <v>1173</v>
      </c>
      <c r="AN23">
        <v>80</v>
      </c>
      <c r="AO23">
        <v>22.937018999999999</v>
      </c>
      <c r="AP23">
        <v>16405.5</v>
      </c>
      <c r="AQ23">
        <v>0</v>
      </c>
      <c r="AR23">
        <v>21</v>
      </c>
      <c r="AS23">
        <v>6714</v>
      </c>
      <c r="AT23">
        <v>0</v>
      </c>
      <c r="AU23">
        <v>12.231999999999999</v>
      </c>
      <c r="AV23">
        <v>88855</v>
      </c>
      <c r="AW23">
        <v>0</v>
      </c>
      <c r="AX23" s="30">
        <v>0.5</v>
      </c>
      <c r="AY23">
        <v>0.88133333333333341</v>
      </c>
      <c r="AZ23" t="s">
        <v>72</v>
      </c>
      <c r="BA23" t="s">
        <v>748</v>
      </c>
      <c r="BB23">
        <v>2</v>
      </c>
      <c r="BC23" t="s">
        <v>763</v>
      </c>
      <c r="BD23">
        <v>4</v>
      </c>
      <c r="BE23">
        <v>83519.608999999997</v>
      </c>
      <c r="BF23">
        <v>0.11481568358395933</v>
      </c>
      <c r="BG23">
        <v>0.10119088913199616</v>
      </c>
      <c r="BH23">
        <v>342480.734</v>
      </c>
      <c r="BI23">
        <v>2.7999709320875261E-2</v>
      </c>
      <c r="BJ23">
        <v>2.4677077148131398E-2</v>
      </c>
      <c r="BK23">
        <v>1</v>
      </c>
      <c r="BL23" t="s">
        <v>71</v>
      </c>
      <c r="BM23">
        <v>-1</v>
      </c>
      <c r="BN23" t="s">
        <v>1171</v>
      </c>
    </row>
    <row r="24" spans="1:66">
      <c r="A24" s="147" t="str">
        <f t="shared" si="20"/>
        <v>강화교통</v>
      </c>
      <c r="B24" s="147" t="str">
        <f t="shared" si="21"/>
        <v>70</v>
      </c>
      <c r="C24" s="148" t="str">
        <f t="shared" si="22"/>
        <v>78바3204</v>
      </c>
      <c r="D24" s="122" t="str">
        <f t="shared" si="23"/>
        <v>대형</v>
      </c>
      <c r="E24" s="118" t="str">
        <f t="shared" si="16"/>
        <v>B</v>
      </c>
      <c r="F24" s="168">
        <f t="shared" si="17"/>
        <v>0.90586206896551724</v>
      </c>
      <c r="G24" s="169">
        <f t="shared" si="18"/>
        <v>2.6269999999999998</v>
      </c>
      <c r="H24" s="170">
        <f t="shared" si="19"/>
        <v>2.9</v>
      </c>
      <c r="I24" s="171">
        <f t="shared" si="24"/>
        <v>6948.7060000000001</v>
      </c>
      <c r="J24" s="172">
        <f t="shared" si="25"/>
        <v>1.161465669885017E-2</v>
      </c>
      <c r="K24" s="172">
        <f t="shared" si="26"/>
        <v>0.28902223426650769</v>
      </c>
      <c r="L24" s="172">
        <f t="shared" si="27"/>
        <v>0.21860185191314757</v>
      </c>
      <c r="M24" s="173">
        <f t="shared" si="28"/>
        <v>13.164</v>
      </c>
      <c r="N24" s="174">
        <f t="shared" si="29"/>
        <v>0</v>
      </c>
      <c r="O24" s="174">
        <f t="shared" si="30"/>
        <v>16.334</v>
      </c>
      <c r="P24" s="175">
        <f t="shared" si="31"/>
        <v>0.49</v>
      </c>
      <c r="Q24" s="176">
        <f t="shared" si="32"/>
        <v>88</v>
      </c>
      <c r="R24" s="177">
        <f t="shared" si="33"/>
        <v>32.702052537587811</v>
      </c>
      <c r="S24" s="149">
        <f t="shared" si="34"/>
        <v>0</v>
      </c>
      <c r="T24" s="149">
        <f t="shared" si="35"/>
        <v>1135</v>
      </c>
      <c r="U24" t="s">
        <v>152</v>
      </c>
      <c r="V24" s="5" t="s">
        <v>173</v>
      </c>
      <c r="W24" t="s">
        <v>152</v>
      </c>
      <c r="X24" s="5" t="s">
        <v>173</v>
      </c>
      <c r="Y24" t="s">
        <v>753</v>
      </c>
      <c r="Z24" t="s">
        <v>660</v>
      </c>
      <c r="AA24" t="s">
        <v>49</v>
      </c>
      <c r="AB24">
        <v>503</v>
      </c>
      <c r="AC24" s="1">
        <v>6948.7060000000001</v>
      </c>
      <c r="AD24" s="1">
        <v>2644.884</v>
      </c>
      <c r="AE24" s="29">
        <v>2.6269999999999998</v>
      </c>
      <c r="AF24">
        <v>2.9</v>
      </c>
      <c r="AG24">
        <v>13.164</v>
      </c>
      <c r="AH24">
        <v>303.826888</v>
      </c>
      <c r="AI24">
        <v>3.528845</v>
      </c>
      <c r="AJ24">
        <v>87.812725999999998</v>
      </c>
      <c r="AK24">
        <v>1519</v>
      </c>
      <c r="AL24">
        <v>0</v>
      </c>
      <c r="AM24">
        <v>1135</v>
      </c>
      <c r="AN24">
        <v>88</v>
      </c>
      <c r="AO24">
        <v>22.870609000000002</v>
      </c>
      <c r="AP24">
        <v>11031.1</v>
      </c>
      <c r="AQ24">
        <v>29.4</v>
      </c>
      <c r="AR24">
        <v>16</v>
      </c>
      <c r="AS24">
        <v>5029</v>
      </c>
      <c r="AT24">
        <v>0</v>
      </c>
      <c r="AU24">
        <v>16.334</v>
      </c>
      <c r="AV24">
        <v>63662</v>
      </c>
      <c r="AW24">
        <v>0</v>
      </c>
      <c r="AX24" s="30">
        <v>0.54</v>
      </c>
      <c r="AY24">
        <v>0.90586206896551724</v>
      </c>
      <c r="AZ24" t="s">
        <v>71</v>
      </c>
      <c r="BA24" t="s">
        <v>748</v>
      </c>
      <c r="BB24">
        <v>4</v>
      </c>
      <c r="BC24" t="s">
        <v>1179</v>
      </c>
      <c r="BD24">
        <v>6</v>
      </c>
      <c r="BE24">
        <v>83519.608999999997</v>
      </c>
      <c r="BF24">
        <v>8.3198497732430723E-2</v>
      </c>
      <c r="BG24">
        <v>7.5366363290722591E-2</v>
      </c>
      <c r="BH24">
        <v>342480.734</v>
      </c>
      <c r="BI24">
        <v>2.0289333997981912E-2</v>
      </c>
      <c r="BJ24">
        <v>1.8379338073344305E-2</v>
      </c>
      <c r="BK24">
        <v>1</v>
      </c>
      <c r="BL24" t="s">
        <v>69</v>
      </c>
      <c r="BM24">
        <v>-1</v>
      </c>
      <c r="BN24" t="s">
        <v>1171</v>
      </c>
    </row>
    <row r="25" spans="1:66">
      <c r="A25" s="150" t="str">
        <f t="shared" si="20"/>
        <v>강화교통</v>
      </c>
      <c r="B25" s="150" t="str">
        <f t="shared" si="21"/>
        <v>70</v>
      </c>
      <c r="C25" s="151" t="str">
        <f t="shared" si="22"/>
        <v>78바3207</v>
      </c>
      <c r="D25" s="139" t="str">
        <f t="shared" si="23"/>
        <v>대형</v>
      </c>
      <c r="E25" s="135" t="str">
        <f t="shared" si="16"/>
        <v>C</v>
      </c>
      <c r="F25" s="158">
        <f t="shared" si="17"/>
        <v>0.89322580645161287</v>
      </c>
      <c r="G25" s="159">
        <f t="shared" si="18"/>
        <v>2.7690000000000001</v>
      </c>
      <c r="H25" s="160">
        <f t="shared" si="19"/>
        <v>3.1</v>
      </c>
      <c r="I25" s="161">
        <f t="shared" si="24"/>
        <v>4700.1959999999999</v>
      </c>
      <c r="J25" s="162">
        <f t="shared" si="25"/>
        <v>9.0764745881910976E-3</v>
      </c>
      <c r="K25" s="162">
        <f t="shared" si="26"/>
        <v>0.27150014839363273</v>
      </c>
      <c r="L25" s="162">
        <f t="shared" si="27"/>
        <v>0.2197780688294701</v>
      </c>
      <c r="M25" s="163">
        <f t="shared" si="28"/>
        <v>11.33</v>
      </c>
      <c r="N25" s="164">
        <f t="shared" si="29"/>
        <v>4.2999999999999997E-2</v>
      </c>
      <c r="O25" s="164">
        <f t="shared" si="30"/>
        <v>16.978000000000002</v>
      </c>
      <c r="P25" s="165">
        <f t="shared" si="31"/>
        <v>1.8233333333333335</v>
      </c>
      <c r="Q25" s="166">
        <f t="shared" si="32"/>
        <v>94</v>
      </c>
      <c r="R25" s="167">
        <f t="shared" si="33"/>
        <v>33.832268665439813</v>
      </c>
      <c r="S25" s="152">
        <f t="shared" si="34"/>
        <v>2</v>
      </c>
      <c r="T25" s="152">
        <f t="shared" si="35"/>
        <v>798</v>
      </c>
      <c r="U25" t="s">
        <v>152</v>
      </c>
      <c r="V25" t="s">
        <v>173</v>
      </c>
      <c r="W25" s="4" t="s">
        <v>152</v>
      </c>
      <c r="X25" s="4" t="s">
        <v>173</v>
      </c>
      <c r="Y25" s="4" t="s">
        <v>755</v>
      </c>
      <c r="Z25" s="4" t="s">
        <v>660</v>
      </c>
      <c r="AA25" s="4" t="s">
        <v>49</v>
      </c>
      <c r="AB25" s="4">
        <v>503</v>
      </c>
      <c r="AC25" s="4">
        <v>4700.1959999999999</v>
      </c>
      <c r="AD25" s="4">
        <v>1697.5989999999999</v>
      </c>
      <c r="AE25" s="4">
        <v>2.7690000000000001</v>
      </c>
      <c r="AF25" s="4">
        <v>3.1</v>
      </c>
      <c r="AG25" s="4">
        <v>11.33</v>
      </c>
      <c r="AH25" s="4">
        <v>193.10801599999999</v>
      </c>
      <c r="AI25" s="4">
        <v>1.75274</v>
      </c>
      <c r="AJ25" s="4">
        <v>52.428854999999999</v>
      </c>
      <c r="AK25" s="4">
        <v>1033</v>
      </c>
      <c r="AL25" s="4">
        <v>2</v>
      </c>
      <c r="AM25" s="4">
        <v>798</v>
      </c>
      <c r="AN25" s="4">
        <v>94</v>
      </c>
      <c r="AO25" s="4">
        <v>24.339724</v>
      </c>
      <c r="AP25" s="4">
        <v>11113.7</v>
      </c>
      <c r="AQ25" s="4">
        <v>109.4</v>
      </c>
      <c r="AR25" s="4">
        <v>7</v>
      </c>
      <c r="AS25" s="4">
        <v>3420</v>
      </c>
      <c r="AT25" s="4">
        <v>4.2999999999999997E-2</v>
      </c>
      <c r="AU25" s="4">
        <v>16.978000000000002</v>
      </c>
      <c r="AV25" s="4">
        <v>44046</v>
      </c>
      <c r="AW25" s="4">
        <v>0</v>
      </c>
      <c r="AX25" s="31">
        <v>0.5</v>
      </c>
      <c r="AY25">
        <v>0.89322580645161287</v>
      </c>
      <c r="AZ25" t="s">
        <v>72</v>
      </c>
      <c r="BA25" t="s">
        <v>748</v>
      </c>
      <c r="BB25">
        <v>1</v>
      </c>
      <c r="BC25" t="s">
        <v>761</v>
      </c>
      <c r="BD25">
        <v>18</v>
      </c>
      <c r="BE25">
        <v>83519.608999999997</v>
      </c>
      <c r="BF25">
        <v>5.6276556562902494E-2</v>
      </c>
      <c r="BG25">
        <v>5.026767262021839E-2</v>
      </c>
      <c r="BH25">
        <v>342480.734</v>
      </c>
      <c r="BI25">
        <v>1.3723971988450597E-2</v>
      </c>
      <c r="BJ25">
        <v>1.2258605947103129E-2</v>
      </c>
      <c r="BK25">
        <v>1</v>
      </c>
      <c r="BL25" t="s">
        <v>72</v>
      </c>
      <c r="BM25">
        <v>0</v>
      </c>
      <c r="BN25" t="s">
        <v>1172</v>
      </c>
    </row>
    <row r="26" spans="1:66">
      <c r="A26" s="147" t="str">
        <f t="shared" si="20"/>
        <v>강화교통</v>
      </c>
      <c r="B26" s="147" t="str">
        <f t="shared" si="21"/>
        <v>70</v>
      </c>
      <c r="C26" s="148" t="str">
        <f t="shared" si="22"/>
        <v>78바3213</v>
      </c>
      <c r="D26" s="122" t="str">
        <f t="shared" si="23"/>
        <v>대형</v>
      </c>
      <c r="E26" s="118" t="str">
        <f t="shared" si="16"/>
        <v>S</v>
      </c>
      <c r="F26" s="168">
        <f t="shared" si="17"/>
        <v>1.0050000000000001</v>
      </c>
      <c r="G26" s="169">
        <f t="shared" si="18"/>
        <v>3.0150000000000001</v>
      </c>
      <c r="H26" s="170">
        <f t="shared" si="19"/>
        <v>3</v>
      </c>
      <c r="I26" s="171">
        <f t="shared" si="24"/>
        <v>7067.3069999999998</v>
      </c>
      <c r="J26" s="172">
        <f t="shared" si="25"/>
        <v>1.1485013728670449E-2</v>
      </c>
      <c r="K26" s="172">
        <f t="shared" si="26"/>
        <v>0.29170119274704431</v>
      </c>
      <c r="L26" s="172">
        <f t="shared" si="27"/>
        <v>0.19498233202548015</v>
      </c>
      <c r="M26" s="173">
        <f t="shared" si="28"/>
        <v>10.015000000000001</v>
      </c>
      <c r="N26" s="174">
        <f t="shared" si="29"/>
        <v>5.7000000000000002E-2</v>
      </c>
      <c r="O26" s="174">
        <f t="shared" si="30"/>
        <v>18.876000000000001</v>
      </c>
      <c r="P26" s="175">
        <f t="shared" si="31"/>
        <v>0</v>
      </c>
      <c r="Q26" s="176">
        <f t="shared" si="32"/>
        <v>84</v>
      </c>
      <c r="R26" s="177">
        <f t="shared" si="33"/>
        <v>32.885122121578668</v>
      </c>
      <c r="S26" s="149">
        <f t="shared" si="34"/>
        <v>4</v>
      </c>
      <c r="T26" s="149">
        <f t="shared" si="35"/>
        <v>1334</v>
      </c>
      <c r="U26" t="s">
        <v>152</v>
      </c>
      <c r="V26" s="5" t="s">
        <v>173</v>
      </c>
      <c r="W26" t="s">
        <v>152</v>
      </c>
      <c r="X26" s="5" t="s">
        <v>173</v>
      </c>
      <c r="Y26" t="s">
        <v>757</v>
      </c>
      <c r="Z26" t="s">
        <v>660</v>
      </c>
      <c r="AA26" t="s">
        <v>49</v>
      </c>
      <c r="AB26">
        <v>503</v>
      </c>
      <c r="AC26" s="1">
        <v>7067.3069999999998</v>
      </c>
      <c r="AD26" s="1">
        <v>2343.8000000000002</v>
      </c>
      <c r="AE26" s="29">
        <v>3.0150000000000001</v>
      </c>
      <c r="AF26">
        <v>3</v>
      </c>
      <c r="AG26">
        <v>10.015000000000001</v>
      </c>
      <c r="AH26">
        <v>308.41660999999999</v>
      </c>
      <c r="AI26">
        <v>3.5421689999999999</v>
      </c>
      <c r="AJ26">
        <v>89.965492999999995</v>
      </c>
      <c r="AK26">
        <v>1378</v>
      </c>
      <c r="AL26">
        <v>4</v>
      </c>
      <c r="AM26">
        <v>1334</v>
      </c>
      <c r="AN26">
        <v>84</v>
      </c>
      <c r="AO26">
        <v>22.914805999999999</v>
      </c>
      <c r="AP26">
        <v>17457.2</v>
      </c>
      <c r="AQ26">
        <v>0</v>
      </c>
      <c r="AR26">
        <v>29</v>
      </c>
      <c r="AS26">
        <v>8737</v>
      </c>
      <c r="AT26">
        <v>5.7000000000000002E-2</v>
      </c>
      <c r="AU26">
        <v>18.876000000000001</v>
      </c>
      <c r="AV26">
        <v>64579</v>
      </c>
      <c r="AW26">
        <v>0</v>
      </c>
      <c r="AX26" s="30">
        <v>0.52</v>
      </c>
      <c r="AY26">
        <v>1.0050000000000001</v>
      </c>
      <c r="AZ26" t="s">
        <v>74</v>
      </c>
      <c r="BA26" t="s">
        <v>748</v>
      </c>
      <c r="BB26">
        <v>1</v>
      </c>
      <c r="BC26" t="s">
        <v>758</v>
      </c>
      <c r="BD26">
        <v>8</v>
      </c>
      <c r="BE26">
        <v>83519.608999999997</v>
      </c>
      <c r="BF26">
        <v>8.4618535510624815E-2</v>
      </c>
      <c r="BG26">
        <v>8.5041628188177953E-2</v>
      </c>
      <c r="BH26">
        <v>342480.734</v>
      </c>
      <c r="BI26">
        <v>2.0635633769694035E-2</v>
      </c>
      <c r="BJ26">
        <v>2.0738811938542507E-2</v>
      </c>
      <c r="BK26">
        <v>1</v>
      </c>
      <c r="BL26" t="s">
        <v>74</v>
      </c>
      <c r="BM26">
        <v>0</v>
      </c>
      <c r="BN26" t="s">
        <v>1172</v>
      </c>
    </row>
    <row r="27" spans="1:66">
      <c r="A27" s="150" t="str">
        <f t="shared" si="20"/>
        <v>강화교통</v>
      </c>
      <c r="B27" s="150" t="str">
        <f t="shared" si="21"/>
        <v>70</v>
      </c>
      <c r="C27" s="151" t="str">
        <f t="shared" si="22"/>
        <v>78바3214</v>
      </c>
      <c r="D27" s="139" t="str">
        <f t="shared" si="23"/>
        <v>대형</v>
      </c>
      <c r="E27" s="135" t="str">
        <f t="shared" si="16"/>
        <v>A</v>
      </c>
      <c r="F27" s="158">
        <f t="shared" si="17"/>
        <v>0.98666666666666669</v>
      </c>
      <c r="G27" s="159">
        <f t="shared" si="18"/>
        <v>2.96</v>
      </c>
      <c r="H27" s="160">
        <f t="shared" si="19"/>
        <v>3</v>
      </c>
      <c r="I27" s="161">
        <f t="shared" si="24"/>
        <v>8029.058</v>
      </c>
      <c r="J27" s="162">
        <f t="shared" si="25"/>
        <v>8.1004556134612136E-3</v>
      </c>
      <c r="K27" s="162">
        <f t="shared" si="26"/>
        <v>0.27727998068195298</v>
      </c>
      <c r="L27" s="162">
        <f t="shared" si="27"/>
        <v>0.1990270838745965</v>
      </c>
      <c r="M27" s="163">
        <f t="shared" si="28"/>
        <v>10.986000000000001</v>
      </c>
      <c r="N27" s="164">
        <f t="shared" si="29"/>
        <v>3.6999999999999998E-2</v>
      </c>
      <c r="O27" s="164">
        <f t="shared" si="30"/>
        <v>8.0709999999999997</v>
      </c>
      <c r="P27" s="165">
        <f t="shared" si="31"/>
        <v>0</v>
      </c>
      <c r="Q27" s="166">
        <f t="shared" si="32"/>
        <v>79</v>
      </c>
      <c r="R27" s="167">
        <f t="shared" si="33"/>
        <v>32.261725153817288</v>
      </c>
      <c r="S27" s="152">
        <f t="shared" si="34"/>
        <v>3</v>
      </c>
      <c r="T27" s="152">
        <f t="shared" si="35"/>
        <v>648</v>
      </c>
      <c r="U27" t="s">
        <v>152</v>
      </c>
      <c r="V27" t="s">
        <v>173</v>
      </c>
      <c r="W27" t="s">
        <v>152</v>
      </c>
      <c r="X27" s="4" t="s">
        <v>173</v>
      </c>
      <c r="Y27" s="4" t="s">
        <v>759</v>
      </c>
      <c r="Z27" s="4" t="s">
        <v>660</v>
      </c>
      <c r="AA27" s="4" t="s">
        <v>49</v>
      </c>
      <c r="AB27" s="4">
        <v>503</v>
      </c>
      <c r="AC27" s="4">
        <v>8029.058</v>
      </c>
      <c r="AD27" s="4">
        <v>2712.7510000000002</v>
      </c>
      <c r="AE27" s="4">
        <v>2.96</v>
      </c>
      <c r="AF27" s="4">
        <v>3</v>
      </c>
      <c r="AG27" s="4">
        <v>10.986000000000001</v>
      </c>
      <c r="AH27" s="4">
        <v>348.25880599999999</v>
      </c>
      <c r="AI27" s="4">
        <v>2.8210549999999999</v>
      </c>
      <c r="AJ27" s="4">
        <v>96.565195000000003</v>
      </c>
      <c r="AK27" s="4">
        <v>1598</v>
      </c>
      <c r="AL27" s="4">
        <v>3</v>
      </c>
      <c r="AM27" s="4">
        <v>648</v>
      </c>
      <c r="AN27" s="4">
        <v>79</v>
      </c>
      <c r="AO27" s="4">
        <v>23.054859</v>
      </c>
      <c r="AP27" s="4">
        <v>8450.1</v>
      </c>
      <c r="AQ27" s="4">
        <v>0</v>
      </c>
      <c r="AR27" s="4">
        <v>4</v>
      </c>
      <c r="AS27" s="4">
        <v>761</v>
      </c>
      <c r="AT27" s="4">
        <v>3.6999999999999998E-2</v>
      </c>
      <c r="AU27" s="4">
        <v>8.0709999999999997</v>
      </c>
      <c r="AV27" s="4">
        <v>69785</v>
      </c>
      <c r="AW27" s="4">
        <v>0</v>
      </c>
      <c r="AX27" s="31">
        <v>0.55000000000000004</v>
      </c>
      <c r="AY27">
        <v>0.98666666666666669</v>
      </c>
      <c r="AZ27" t="s">
        <v>69</v>
      </c>
      <c r="BA27" t="s">
        <v>748</v>
      </c>
      <c r="BB27">
        <v>1</v>
      </c>
      <c r="BC27" t="s">
        <v>750</v>
      </c>
      <c r="BD27">
        <v>6</v>
      </c>
      <c r="BE27">
        <v>83519.608999999997</v>
      </c>
      <c r="BF27">
        <v>9.6133807331401658E-2</v>
      </c>
      <c r="BG27">
        <v>9.4852023233649635E-2</v>
      </c>
      <c r="BH27">
        <v>342480.734</v>
      </c>
      <c r="BI27">
        <v>2.3443823850249047E-2</v>
      </c>
      <c r="BJ27">
        <v>2.3131239532245728E-2</v>
      </c>
      <c r="BK27">
        <v>1</v>
      </c>
      <c r="BL27" t="s">
        <v>74</v>
      </c>
      <c r="BM27">
        <v>-1</v>
      </c>
      <c r="BN27" t="s">
        <v>1171</v>
      </c>
    </row>
    <row r="28" spans="1:66">
      <c r="A28" s="147" t="str">
        <f t="shared" si="20"/>
        <v>강화교통</v>
      </c>
      <c r="B28" s="147" t="str">
        <f t="shared" si="21"/>
        <v>70</v>
      </c>
      <c r="C28" s="148" t="str">
        <f t="shared" si="22"/>
        <v>78바3215</v>
      </c>
      <c r="D28" s="122" t="str">
        <f t="shared" si="23"/>
        <v>대형</v>
      </c>
      <c r="E28" s="118" t="str">
        <f t="shared" si="16"/>
        <v>C</v>
      </c>
      <c r="F28" s="168">
        <f t="shared" si="17"/>
        <v>0.87433333333333341</v>
      </c>
      <c r="G28" s="169">
        <f t="shared" si="18"/>
        <v>2.6230000000000002</v>
      </c>
      <c r="H28" s="170">
        <f t="shared" si="19"/>
        <v>3</v>
      </c>
      <c r="I28" s="171">
        <f t="shared" si="24"/>
        <v>6644.2759999999998</v>
      </c>
      <c r="J28" s="172">
        <f t="shared" si="25"/>
        <v>7.8393049019879531E-3</v>
      </c>
      <c r="K28" s="172">
        <f t="shared" si="26"/>
        <v>0.29644668143091979</v>
      </c>
      <c r="L28" s="172">
        <f t="shared" si="27"/>
        <v>0.22726328647395141</v>
      </c>
      <c r="M28" s="173">
        <f t="shared" si="28"/>
        <v>11.356</v>
      </c>
      <c r="N28" s="174">
        <f t="shared" si="29"/>
        <v>2.3780000000000001</v>
      </c>
      <c r="O28" s="174">
        <f t="shared" si="30"/>
        <v>11.061999999999999</v>
      </c>
      <c r="P28" s="175">
        <f t="shared" si="31"/>
        <v>0</v>
      </c>
      <c r="Q28" s="176">
        <f t="shared" si="32"/>
        <v>82</v>
      </c>
      <c r="R28" s="177">
        <f t="shared" si="33"/>
        <v>31.472341446737087</v>
      </c>
      <c r="S28" s="149">
        <f t="shared" si="34"/>
        <v>158</v>
      </c>
      <c r="T28" s="149">
        <f t="shared" si="35"/>
        <v>735</v>
      </c>
      <c r="U28" t="s">
        <v>152</v>
      </c>
      <c r="V28" t="s">
        <v>173</v>
      </c>
      <c r="W28" s="4" t="s">
        <v>152</v>
      </c>
      <c r="X28" s="4" t="s">
        <v>173</v>
      </c>
      <c r="Y28" s="4" t="s">
        <v>760</v>
      </c>
      <c r="Z28" s="4" t="s">
        <v>660</v>
      </c>
      <c r="AA28" s="4" t="s">
        <v>49</v>
      </c>
      <c r="AB28" s="4">
        <v>503</v>
      </c>
      <c r="AC28" s="4">
        <v>6644.2759999999998</v>
      </c>
      <c r="AD28" s="4">
        <v>2532.8380000000002</v>
      </c>
      <c r="AE28" s="4">
        <v>2.6230000000000002</v>
      </c>
      <c r="AF28" s="4">
        <v>3</v>
      </c>
      <c r="AG28" s="4">
        <v>11.356</v>
      </c>
      <c r="AH28" s="4">
        <v>303.45050099999997</v>
      </c>
      <c r="AI28" s="4">
        <v>2.378841</v>
      </c>
      <c r="AJ28" s="4">
        <v>89.956894000000005</v>
      </c>
      <c r="AK28" s="4">
        <v>1510</v>
      </c>
      <c r="AL28" s="4">
        <v>158</v>
      </c>
      <c r="AM28" s="4">
        <v>735</v>
      </c>
      <c r="AN28" s="4">
        <v>82</v>
      </c>
      <c r="AO28" s="4">
        <v>21.895748000000001</v>
      </c>
      <c r="AP28" s="4">
        <v>13712.2</v>
      </c>
      <c r="AQ28" s="4">
        <v>0</v>
      </c>
      <c r="AR28" s="4">
        <v>6</v>
      </c>
      <c r="AS28" s="4">
        <v>1610</v>
      </c>
      <c r="AT28" s="4">
        <v>2.3780000000000001</v>
      </c>
      <c r="AU28" s="4">
        <v>11.061999999999999</v>
      </c>
      <c r="AV28" s="4">
        <v>63590</v>
      </c>
      <c r="AW28" s="4">
        <v>0</v>
      </c>
      <c r="AX28" s="31">
        <v>0.51</v>
      </c>
      <c r="AY28">
        <v>0.87433333333333341</v>
      </c>
      <c r="AZ28" t="s">
        <v>72</v>
      </c>
      <c r="BA28" t="s">
        <v>748</v>
      </c>
      <c r="BB28">
        <v>3</v>
      </c>
      <c r="BC28" t="s">
        <v>756</v>
      </c>
      <c r="BD28">
        <v>4</v>
      </c>
      <c r="BE28">
        <v>83519.608999999997</v>
      </c>
      <c r="BF28">
        <v>7.9553485457528897E-2</v>
      </c>
      <c r="BG28">
        <v>6.9556264118366101E-2</v>
      </c>
      <c r="BH28">
        <v>342480.734</v>
      </c>
      <c r="BI28">
        <v>1.9400437281239885E-2</v>
      </c>
      <c r="BJ28">
        <v>1.6962448996230742E-2</v>
      </c>
      <c r="BK28">
        <v>1</v>
      </c>
      <c r="BL28" t="s">
        <v>72</v>
      </c>
      <c r="BM28">
        <v>0</v>
      </c>
      <c r="BN28" t="s">
        <v>1172</v>
      </c>
    </row>
    <row r="29" spans="1:66">
      <c r="A29" s="150" t="str">
        <f t="shared" si="20"/>
        <v>강화교통</v>
      </c>
      <c r="B29" s="150" t="str">
        <f t="shared" si="21"/>
        <v>70</v>
      </c>
      <c r="C29" s="151" t="str">
        <f t="shared" si="22"/>
        <v>78바3220</v>
      </c>
      <c r="D29" s="139" t="str">
        <f t="shared" si="23"/>
        <v>대형</v>
      </c>
      <c r="E29" s="135" t="str">
        <f t="shared" si="16"/>
        <v>C</v>
      </c>
      <c r="F29" s="158">
        <f t="shared" si="17"/>
        <v>0.86799999999999999</v>
      </c>
      <c r="G29" s="159">
        <f t="shared" si="18"/>
        <v>2.6040000000000001</v>
      </c>
      <c r="H29" s="160">
        <f t="shared" si="19"/>
        <v>3</v>
      </c>
      <c r="I29" s="161">
        <f t="shared" si="24"/>
        <v>7218.0709999999999</v>
      </c>
      <c r="J29" s="162">
        <f t="shared" si="25"/>
        <v>2.2566981528569049E-2</v>
      </c>
      <c r="K29" s="162">
        <f t="shared" si="26"/>
        <v>0.30583289511157646</v>
      </c>
      <c r="L29" s="162">
        <f t="shared" si="27"/>
        <v>0.20684196650323888</v>
      </c>
      <c r="M29" s="163">
        <f t="shared" si="28"/>
        <v>13.349</v>
      </c>
      <c r="N29" s="164">
        <f t="shared" si="29"/>
        <v>2.6320000000000001</v>
      </c>
      <c r="O29" s="164">
        <f t="shared" si="30"/>
        <v>8.0220000000000002</v>
      </c>
      <c r="P29" s="165">
        <f t="shared" si="31"/>
        <v>0.9916666666666667</v>
      </c>
      <c r="Q29" s="166">
        <f t="shared" si="32"/>
        <v>88</v>
      </c>
      <c r="R29" s="167">
        <f t="shared" si="33"/>
        <v>32.713331310970183</v>
      </c>
      <c r="S29" s="152">
        <f t="shared" si="34"/>
        <v>190</v>
      </c>
      <c r="T29" s="152">
        <f t="shared" si="35"/>
        <v>579</v>
      </c>
      <c r="U29" t="s">
        <v>152</v>
      </c>
      <c r="V29" s="5" t="s">
        <v>173</v>
      </c>
      <c r="W29" t="s">
        <v>152</v>
      </c>
      <c r="X29" s="5" t="s">
        <v>173</v>
      </c>
      <c r="Y29" t="s">
        <v>762</v>
      </c>
      <c r="Z29" t="s">
        <v>660</v>
      </c>
      <c r="AA29" t="s">
        <v>49</v>
      </c>
      <c r="AB29">
        <v>503</v>
      </c>
      <c r="AC29" s="1">
        <v>7218.0709999999999</v>
      </c>
      <c r="AD29" s="1">
        <v>2771.4</v>
      </c>
      <c r="AE29" s="29">
        <v>2.6040000000000001</v>
      </c>
      <c r="AF29">
        <v>3</v>
      </c>
      <c r="AG29">
        <v>13.349</v>
      </c>
      <c r="AH29">
        <v>328.53800100000001</v>
      </c>
      <c r="AI29">
        <v>7.4141110000000001</v>
      </c>
      <c r="AJ29">
        <v>100.477728</v>
      </c>
      <c r="AK29">
        <v>1493</v>
      </c>
      <c r="AL29">
        <v>190</v>
      </c>
      <c r="AM29">
        <v>579</v>
      </c>
      <c r="AN29">
        <v>88</v>
      </c>
      <c r="AO29">
        <v>21.970276999999999</v>
      </c>
      <c r="AP29">
        <v>14943.3</v>
      </c>
      <c r="AQ29">
        <v>59.5</v>
      </c>
      <c r="AR29">
        <v>22</v>
      </c>
      <c r="AS29">
        <v>16683</v>
      </c>
      <c r="AT29">
        <v>2.6320000000000001</v>
      </c>
      <c r="AU29">
        <v>8.0220000000000002</v>
      </c>
      <c r="AV29">
        <v>64008</v>
      </c>
      <c r="AW29">
        <v>0</v>
      </c>
      <c r="AX29" s="30">
        <v>0.54</v>
      </c>
      <c r="AY29">
        <v>0.86799999999999999</v>
      </c>
      <c r="AZ29" t="s">
        <v>72</v>
      </c>
      <c r="BA29" t="s">
        <v>748</v>
      </c>
      <c r="BB29">
        <v>4</v>
      </c>
      <c r="BC29" t="s">
        <v>1180</v>
      </c>
      <c r="BD29">
        <v>5</v>
      </c>
      <c r="BE29">
        <v>83519.608999999997</v>
      </c>
      <c r="BF29">
        <v>8.6423668482451824E-2</v>
      </c>
      <c r="BG29">
        <v>7.5015744242768176E-2</v>
      </c>
      <c r="BH29">
        <v>342480.734</v>
      </c>
      <c r="BI29">
        <v>2.107584539339372E-2</v>
      </c>
      <c r="BJ29">
        <v>1.8293833801465747E-2</v>
      </c>
      <c r="BK29">
        <v>1</v>
      </c>
      <c r="BL29" t="s">
        <v>72</v>
      </c>
      <c r="BM29">
        <v>0</v>
      </c>
      <c r="BN29" t="s">
        <v>1172</v>
      </c>
    </row>
    <row r="30" spans="1:66">
      <c r="A30" s="147" t="str">
        <f t="shared" si="20"/>
        <v>강화교통</v>
      </c>
      <c r="B30" s="147" t="str">
        <f t="shared" si="21"/>
        <v>70</v>
      </c>
      <c r="C30" s="148" t="str">
        <f t="shared" si="22"/>
        <v>78바3221</v>
      </c>
      <c r="D30" s="122" t="str">
        <f t="shared" si="23"/>
        <v>대형</v>
      </c>
      <c r="E30" s="118" t="str">
        <f t="shared" si="16"/>
        <v>B</v>
      </c>
      <c r="F30" s="168">
        <f t="shared" si="17"/>
        <v>0.91142857142857148</v>
      </c>
      <c r="G30" s="169">
        <f t="shared" si="18"/>
        <v>2.552</v>
      </c>
      <c r="H30" s="170">
        <f t="shared" si="19"/>
        <v>2.8</v>
      </c>
      <c r="I30" s="171">
        <f t="shared" si="24"/>
        <v>6614.8429999999998</v>
      </c>
      <c r="J30" s="172">
        <f t="shared" si="25"/>
        <v>1.2688551776615353E-2</v>
      </c>
      <c r="K30" s="172">
        <f t="shared" si="26"/>
        <v>0.30112967776505239</v>
      </c>
      <c r="L30" s="172">
        <f t="shared" si="27"/>
        <v>0.25064842808816473</v>
      </c>
      <c r="M30" s="173">
        <f t="shared" si="28"/>
        <v>13.401</v>
      </c>
      <c r="N30" s="174">
        <f t="shared" si="29"/>
        <v>0.06</v>
      </c>
      <c r="O30" s="174">
        <f t="shared" si="30"/>
        <v>21.693999999999999</v>
      </c>
      <c r="P30" s="175">
        <f t="shared" si="31"/>
        <v>1.4483333333333335</v>
      </c>
      <c r="Q30" s="176">
        <f t="shared" si="32"/>
        <v>96</v>
      </c>
      <c r="R30" s="177">
        <f t="shared" si="33"/>
        <v>32.744760631034382</v>
      </c>
      <c r="S30" s="149">
        <f t="shared" si="34"/>
        <v>4</v>
      </c>
      <c r="T30" s="149">
        <f t="shared" si="35"/>
        <v>1435</v>
      </c>
      <c r="U30" t="s">
        <v>152</v>
      </c>
      <c r="V30" t="s">
        <v>173</v>
      </c>
      <c r="W30" t="s">
        <v>152</v>
      </c>
      <c r="X30" s="4" t="s">
        <v>173</v>
      </c>
      <c r="Y30" s="4" t="s">
        <v>764</v>
      </c>
      <c r="Z30" s="4" t="s">
        <v>660</v>
      </c>
      <c r="AA30" s="4" t="s">
        <v>49</v>
      </c>
      <c r="AB30" s="4">
        <v>503</v>
      </c>
      <c r="AC30" s="4">
        <v>6614.8429999999998</v>
      </c>
      <c r="AD30" s="4">
        <v>2592.39</v>
      </c>
      <c r="AE30" s="4">
        <v>2.552</v>
      </c>
      <c r="AF30" s="4">
        <v>2.8</v>
      </c>
      <c r="AG30" s="4">
        <v>13.401</v>
      </c>
      <c r="AH30" s="4">
        <v>294.40050100000002</v>
      </c>
      <c r="AI30" s="4">
        <v>3.7355160000000001</v>
      </c>
      <c r="AJ30" s="4">
        <v>88.652727999999996</v>
      </c>
      <c r="AK30" s="4">
        <v>1658</v>
      </c>
      <c r="AL30" s="4">
        <v>4</v>
      </c>
      <c r="AM30" s="4">
        <v>1435</v>
      </c>
      <c r="AN30" s="4">
        <v>96</v>
      </c>
      <c r="AO30" s="4">
        <v>22.468857</v>
      </c>
      <c r="AP30" s="4">
        <v>14865.7</v>
      </c>
      <c r="AQ30" s="4">
        <v>86.9</v>
      </c>
      <c r="AR30" s="4">
        <v>20</v>
      </c>
      <c r="AS30" s="4">
        <v>6880</v>
      </c>
      <c r="AT30" s="4">
        <v>0.06</v>
      </c>
      <c r="AU30" s="4">
        <v>21.693999999999999</v>
      </c>
      <c r="AV30" s="4">
        <v>58065</v>
      </c>
      <c r="AW30" s="4">
        <v>0</v>
      </c>
      <c r="AX30" s="31">
        <v>0.53</v>
      </c>
      <c r="AY30">
        <v>0.91142857142857148</v>
      </c>
      <c r="AZ30" t="s">
        <v>71</v>
      </c>
      <c r="BA30" t="s">
        <v>748</v>
      </c>
      <c r="BB30">
        <v>3</v>
      </c>
      <c r="BC30" t="s">
        <v>767</v>
      </c>
      <c r="BD30">
        <v>4</v>
      </c>
      <c r="BE30">
        <v>83519.608999999997</v>
      </c>
      <c r="BF30">
        <v>7.9201077198529507E-2</v>
      </c>
      <c r="BG30">
        <v>7.2186124646659758E-2</v>
      </c>
      <c r="BH30">
        <v>342480.734</v>
      </c>
      <c r="BI30">
        <v>1.9314496680563644E-2</v>
      </c>
      <c r="BJ30">
        <v>1.7603784117428009E-2</v>
      </c>
      <c r="BK30">
        <v>1</v>
      </c>
      <c r="BL30" t="s">
        <v>71</v>
      </c>
      <c r="BM30">
        <v>0</v>
      </c>
      <c r="BN30" t="s">
        <v>1172</v>
      </c>
    </row>
    <row r="31" spans="1:66">
      <c r="A31" s="150" t="str">
        <f t="shared" si="20"/>
        <v>강화교통</v>
      </c>
      <c r="B31" s="150" t="str">
        <f t="shared" si="21"/>
        <v>70</v>
      </c>
      <c r="C31" s="151" t="str">
        <f t="shared" si="22"/>
        <v>78바3222</v>
      </c>
      <c r="D31" s="139" t="str">
        <f t="shared" si="23"/>
        <v>대형</v>
      </c>
      <c r="E31" s="135" t="str">
        <f t="shared" si="16"/>
        <v>B</v>
      </c>
      <c r="F31" s="158">
        <f t="shared" si="17"/>
        <v>0.92903225806451606</v>
      </c>
      <c r="G31" s="159">
        <f t="shared" si="18"/>
        <v>2.88</v>
      </c>
      <c r="H31" s="160">
        <f t="shared" si="19"/>
        <v>3.1</v>
      </c>
      <c r="I31" s="161">
        <f t="shared" si="24"/>
        <v>7853.5860000000002</v>
      </c>
      <c r="J31" s="162">
        <f t="shared" si="25"/>
        <v>9.7490283805268547E-3</v>
      </c>
      <c r="K31" s="162">
        <f t="shared" si="26"/>
        <v>0.30003579866812791</v>
      </c>
      <c r="L31" s="162">
        <f t="shared" si="27"/>
        <v>0.19010424027953599</v>
      </c>
      <c r="M31" s="163">
        <f t="shared" si="28"/>
        <v>9.7260000000000009</v>
      </c>
      <c r="N31" s="164">
        <f t="shared" si="29"/>
        <v>1.2999999999999999E-2</v>
      </c>
      <c r="O31" s="164">
        <f t="shared" si="30"/>
        <v>8.99</v>
      </c>
      <c r="P31" s="165">
        <f t="shared" si="31"/>
        <v>0</v>
      </c>
      <c r="Q31" s="166">
        <f t="shared" si="32"/>
        <v>81</v>
      </c>
      <c r="R31" s="167">
        <f t="shared" si="33"/>
        <v>32.112461330790509</v>
      </c>
      <c r="S31" s="152">
        <f t="shared" si="34"/>
        <v>1</v>
      </c>
      <c r="T31" s="152">
        <f t="shared" si="35"/>
        <v>706</v>
      </c>
      <c r="U31" t="s">
        <v>152</v>
      </c>
      <c r="V31" t="s">
        <v>173</v>
      </c>
      <c r="W31" s="4" t="s">
        <v>152</v>
      </c>
      <c r="X31" s="4" t="s">
        <v>173</v>
      </c>
      <c r="Y31" s="4" t="s">
        <v>766</v>
      </c>
      <c r="Z31" s="4" t="s">
        <v>660</v>
      </c>
      <c r="AA31" s="4" t="s">
        <v>49</v>
      </c>
      <c r="AB31" s="4">
        <v>503</v>
      </c>
      <c r="AC31" s="4">
        <v>7853.5860000000002</v>
      </c>
      <c r="AD31" s="4">
        <v>2727.0540000000001</v>
      </c>
      <c r="AE31" s="4">
        <v>2.88</v>
      </c>
      <c r="AF31" s="4">
        <v>3.1</v>
      </c>
      <c r="AG31" s="4">
        <v>9.7260000000000009</v>
      </c>
      <c r="AH31" s="4">
        <v>354.33161799999999</v>
      </c>
      <c r="AI31" s="4">
        <v>3.4543889999999999</v>
      </c>
      <c r="AJ31" s="4">
        <v>106.31216999999999</v>
      </c>
      <c r="AK31" s="4">
        <v>1493</v>
      </c>
      <c r="AL31" s="4">
        <v>1</v>
      </c>
      <c r="AM31" s="4">
        <v>706</v>
      </c>
      <c r="AN31" s="4">
        <v>81</v>
      </c>
      <c r="AO31" s="4">
        <v>22.164508000000001</v>
      </c>
      <c r="AP31" s="4">
        <v>7692.5</v>
      </c>
      <c r="AQ31" s="4">
        <v>0</v>
      </c>
      <c r="AR31" s="4">
        <v>29</v>
      </c>
      <c r="AS31" s="4">
        <v>7496</v>
      </c>
      <c r="AT31" s="4">
        <v>1.2999999999999999E-2</v>
      </c>
      <c r="AU31" s="4">
        <v>8.99</v>
      </c>
      <c r="AV31" s="4">
        <v>70884</v>
      </c>
      <c r="AW31" s="4">
        <v>0</v>
      </c>
      <c r="AX31" s="4">
        <v>0.5</v>
      </c>
      <c r="AY31">
        <v>0.92903225806451606</v>
      </c>
      <c r="AZ31" t="s">
        <v>71</v>
      </c>
      <c r="BA31" t="s">
        <v>748</v>
      </c>
      <c r="BB31">
        <v>1</v>
      </c>
      <c r="BC31" t="s">
        <v>765</v>
      </c>
      <c r="BD31">
        <v>5</v>
      </c>
      <c r="BE31">
        <v>83519.608999999997</v>
      </c>
      <c r="BF31">
        <v>9.4032839641287114E-2</v>
      </c>
      <c r="BG31">
        <v>8.7359541344163502E-2</v>
      </c>
      <c r="BH31">
        <v>342480.734</v>
      </c>
      <c r="BI31">
        <v>2.2931468022373488E-2</v>
      </c>
      <c r="BJ31">
        <v>2.1304073517559884E-2</v>
      </c>
      <c r="BK31">
        <v>1</v>
      </c>
      <c r="BL31" t="s">
        <v>71</v>
      </c>
      <c r="BM31">
        <v>0</v>
      </c>
      <c r="BN31" t="s">
        <v>1172</v>
      </c>
    </row>
    <row r="32" spans="1:66">
      <c r="A32" s="147" t="str">
        <f t="shared" si="20"/>
        <v>강화교통</v>
      </c>
      <c r="B32" s="147" t="str">
        <f t="shared" si="21"/>
        <v>71</v>
      </c>
      <c r="C32" s="148" t="str">
        <f t="shared" si="22"/>
        <v>78바3208</v>
      </c>
      <c r="D32" s="122" t="str">
        <f t="shared" si="23"/>
        <v>대형</v>
      </c>
      <c r="E32" s="118" t="str">
        <f t="shared" si="16"/>
        <v>B</v>
      </c>
      <c r="F32" s="168">
        <f t="shared" si="17"/>
        <v>0.91852941176470593</v>
      </c>
      <c r="G32" s="169">
        <f t="shared" si="18"/>
        <v>3.1230000000000002</v>
      </c>
      <c r="H32" s="170">
        <f t="shared" si="19"/>
        <v>3.4</v>
      </c>
      <c r="I32" s="171">
        <f t="shared" si="24"/>
        <v>7884.884</v>
      </c>
      <c r="J32" s="172">
        <f t="shared" si="25"/>
        <v>1.0240891683576695E-2</v>
      </c>
      <c r="K32" s="172">
        <f t="shared" si="26"/>
        <v>0.23672387513341694</v>
      </c>
      <c r="L32" s="172">
        <f t="shared" si="27"/>
        <v>0.17552572745521683</v>
      </c>
      <c r="M32" s="173">
        <f t="shared" si="28"/>
        <v>9.9090000000000007</v>
      </c>
      <c r="N32" s="174">
        <f t="shared" si="29"/>
        <v>7.5999999999999998E-2</v>
      </c>
      <c r="O32" s="174">
        <f t="shared" si="30"/>
        <v>7.8250000000000002</v>
      </c>
      <c r="P32" s="175">
        <f t="shared" si="31"/>
        <v>0</v>
      </c>
      <c r="Q32" s="176">
        <f t="shared" si="32"/>
        <v>85</v>
      </c>
      <c r="R32" s="177">
        <f t="shared" si="33"/>
        <v>33.213062508450818</v>
      </c>
      <c r="S32" s="149">
        <f t="shared" si="34"/>
        <v>6</v>
      </c>
      <c r="T32" s="149">
        <f t="shared" si="35"/>
        <v>617</v>
      </c>
      <c r="U32" t="s">
        <v>152</v>
      </c>
      <c r="V32" s="5" t="s">
        <v>174</v>
      </c>
      <c r="W32" t="s">
        <v>152</v>
      </c>
      <c r="X32" s="5" t="s">
        <v>174</v>
      </c>
      <c r="Y32" t="s">
        <v>768</v>
      </c>
      <c r="Z32" t="s">
        <v>660</v>
      </c>
      <c r="AA32" t="s">
        <v>49</v>
      </c>
      <c r="AB32">
        <v>503</v>
      </c>
      <c r="AC32" s="1">
        <v>7884.884</v>
      </c>
      <c r="AD32" s="1">
        <v>2524.69</v>
      </c>
      <c r="AE32" s="29">
        <v>3.1230000000000002</v>
      </c>
      <c r="AF32">
        <v>3.4</v>
      </c>
      <c r="AG32">
        <v>9.9090000000000007</v>
      </c>
      <c r="AH32">
        <v>315.26161000000002</v>
      </c>
      <c r="AI32">
        <v>3.2285599999999999</v>
      </c>
      <c r="AJ32">
        <v>74.629949999999994</v>
      </c>
      <c r="AK32">
        <v>1384</v>
      </c>
      <c r="AL32">
        <v>6</v>
      </c>
      <c r="AM32">
        <v>617</v>
      </c>
      <c r="AN32">
        <v>85</v>
      </c>
      <c r="AO32">
        <v>25.010605999999999</v>
      </c>
      <c r="AP32">
        <v>8112.2</v>
      </c>
      <c r="AQ32">
        <v>0</v>
      </c>
      <c r="AR32">
        <v>7</v>
      </c>
      <c r="AS32">
        <v>1154</v>
      </c>
      <c r="AT32">
        <v>7.5999999999999998E-2</v>
      </c>
      <c r="AU32">
        <v>7.8250000000000002</v>
      </c>
      <c r="AV32">
        <v>74247</v>
      </c>
      <c r="AW32">
        <v>0</v>
      </c>
      <c r="AX32">
        <v>0.53</v>
      </c>
      <c r="AY32">
        <v>0.91852941176470593</v>
      </c>
      <c r="AZ32" t="s">
        <v>71</v>
      </c>
      <c r="BA32" t="s">
        <v>769</v>
      </c>
      <c r="BB32">
        <v>2</v>
      </c>
      <c r="BC32" t="s">
        <v>782</v>
      </c>
      <c r="BD32">
        <v>4</v>
      </c>
      <c r="BE32">
        <v>67446.847999999998</v>
      </c>
      <c r="BF32">
        <v>0.11690515174259886</v>
      </c>
      <c r="BG32">
        <v>0.10738082026239301</v>
      </c>
      <c r="BH32">
        <v>342480.734</v>
      </c>
      <c r="BI32">
        <v>2.3022854184842994E-2</v>
      </c>
      <c r="BJ32">
        <v>2.1147168711548432E-2</v>
      </c>
      <c r="BK32">
        <v>1</v>
      </c>
      <c r="BL32" t="s">
        <v>69</v>
      </c>
      <c r="BM32">
        <v>-1</v>
      </c>
      <c r="BN32" t="s">
        <v>1171</v>
      </c>
    </row>
    <row r="33" spans="1:66">
      <c r="A33" s="150" t="str">
        <f t="shared" si="20"/>
        <v>강화교통</v>
      </c>
      <c r="B33" s="150" t="str">
        <f t="shared" si="21"/>
        <v>71</v>
      </c>
      <c r="C33" s="151" t="str">
        <f t="shared" si="22"/>
        <v>78바3219</v>
      </c>
      <c r="D33" s="139" t="str">
        <f t="shared" si="23"/>
        <v>대형</v>
      </c>
      <c r="E33" s="135" t="str">
        <f t="shared" si="16"/>
        <v>C</v>
      </c>
      <c r="F33" s="158">
        <f t="shared" si="17"/>
        <v>0.87117647058823533</v>
      </c>
      <c r="G33" s="159">
        <f t="shared" si="18"/>
        <v>2.9620000000000002</v>
      </c>
      <c r="H33" s="160">
        <f t="shared" si="19"/>
        <v>3.4</v>
      </c>
      <c r="I33" s="161">
        <f t="shared" si="24"/>
        <v>7390.3959999999997</v>
      </c>
      <c r="J33" s="162">
        <f t="shared" si="25"/>
        <v>9.372560966264919E-3</v>
      </c>
      <c r="K33" s="162">
        <f t="shared" si="26"/>
        <v>0.27420366572464344</v>
      </c>
      <c r="L33" s="162">
        <f t="shared" si="27"/>
        <v>0.21392629028268581</v>
      </c>
      <c r="M33" s="163">
        <f t="shared" si="28"/>
        <v>11.205</v>
      </c>
      <c r="N33" s="164">
        <f t="shared" si="29"/>
        <v>5.3999999999999999E-2</v>
      </c>
      <c r="O33" s="164">
        <f t="shared" si="30"/>
        <v>7.28</v>
      </c>
      <c r="P33" s="165">
        <f t="shared" si="31"/>
        <v>0</v>
      </c>
      <c r="Q33" s="166">
        <f t="shared" si="32"/>
        <v>74</v>
      </c>
      <c r="R33" s="167">
        <f t="shared" si="33"/>
        <v>33.918308665817257</v>
      </c>
      <c r="S33" s="152">
        <f t="shared" si="34"/>
        <v>4</v>
      </c>
      <c r="T33" s="152">
        <f t="shared" si="35"/>
        <v>538</v>
      </c>
      <c r="U33" t="s">
        <v>152</v>
      </c>
      <c r="V33" t="s">
        <v>174</v>
      </c>
      <c r="W33" t="s">
        <v>152</v>
      </c>
      <c r="X33" s="4" t="s">
        <v>174</v>
      </c>
      <c r="Y33" s="4" t="s">
        <v>770</v>
      </c>
      <c r="Z33" s="4" t="s">
        <v>660</v>
      </c>
      <c r="AA33" s="4" t="s">
        <v>49</v>
      </c>
      <c r="AB33" s="4">
        <v>503</v>
      </c>
      <c r="AC33" s="4">
        <v>7390.3959999999997</v>
      </c>
      <c r="AD33" s="4">
        <v>2494.7869999999998</v>
      </c>
      <c r="AE33" s="4">
        <v>2.9620000000000002</v>
      </c>
      <c r="AF33" s="4">
        <v>3.4</v>
      </c>
      <c r="AG33" s="4">
        <v>11.205</v>
      </c>
      <c r="AH33" s="4">
        <v>304.132991</v>
      </c>
      <c r="AI33" s="4">
        <v>2.8505050000000001</v>
      </c>
      <c r="AJ33" s="4">
        <v>83.394380999999996</v>
      </c>
      <c r="AK33" s="4">
        <v>1581</v>
      </c>
      <c r="AL33" s="4">
        <v>4</v>
      </c>
      <c r="AM33" s="4">
        <v>538</v>
      </c>
      <c r="AN33" s="4">
        <v>74</v>
      </c>
      <c r="AO33" s="4">
        <v>24.299882</v>
      </c>
      <c r="AP33" s="4">
        <v>3350.7</v>
      </c>
      <c r="AQ33" s="4">
        <v>0</v>
      </c>
      <c r="AR33" s="4">
        <v>14</v>
      </c>
      <c r="AS33" s="4">
        <v>3365</v>
      </c>
      <c r="AT33" s="4">
        <v>5.3999999999999999E-2</v>
      </c>
      <c r="AU33" s="4">
        <v>7.28</v>
      </c>
      <c r="AV33" s="4">
        <v>71117</v>
      </c>
      <c r="AW33" s="4">
        <v>0</v>
      </c>
      <c r="AX33" s="4">
        <v>0.53</v>
      </c>
      <c r="AY33">
        <v>0.87117647058823533</v>
      </c>
      <c r="AZ33" t="s">
        <v>72</v>
      </c>
      <c r="BA33" t="s">
        <v>769</v>
      </c>
      <c r="BB33">
        <v>2</v>
      </c>
      <c r="BC33" t="s">
        <v>780</v>
      </c>
      <c r="BD33">
        <v>4</v>
      </c>
      <c r="BE33">
        <v>67446.847999999998</v>
      </c>
      <c r="BF33">
        <v>0.10957363048307313</v>
      </c>
      <c r="BG33">
        <v>9.5457968673783117E-2</v>
      </c>
      <c r="BH33">
        <v>342480.734</v>
      </c>
      <c r="BI33">
        <v>2.1579012383219198E-2</v>
      </c>
      <c r="BJ33">
        <v>1.8799127846792725E-2</v>
      </c>
      <c r="BK33">
        <v>1</v>
      </c>
      <c r="BL33" t="s">
        <v>71</v>
      </c>
      <c r="BM33">
        <v>-1</v>
      </c>
      <c r="BN33" t="s">
        <v>1171</v>
      </c>
    </row>
    <row r="34" spans="1:66">
      <c r="A34" s="147" t="str">
        <f t="shared" si="20"/>
        <v>강화교통</v>
      </c>
      <c r="B34" s="147" t="str">
        <f t="shared" si="21"/>
        <v>71</v>
      </c>
      <c r="C34" s="148" t="str">
        <f t="shared" si="22"/>
        <v>78바3223</v>
      </c>
      <c r="D34" s="122" t="str">
        <f t="shared" si="23"/>
        <v>대형</v>
      </c>
      <c r="E34" s="118" t="str">
        <f t="shared" si="16"/>
        <v>C</v>
      </c>
      <c r="F34" s="168">
        <f t="shared" si="17"/>
        <v>0.85323529411764698</v>
      </c>
      <c r="G34" s="169">
        <f t="shared" si="18"/>
        <v>2.9009999999999998</v>
      </c>
      <c r="H34" s="170">
        <f t="shared" si="19"/>
        <v>3.4</v>
      </c>
      <c r="I34" s="171">
        <f t="shared" si="24"/>
        <v>4812.16</v>
      </c>
      <c r="J34" s="172">
        <f t="shared" si="25"/>
        <v>9.6924756533671788E-3</v>
      </c>
      <c r="K34" s="172">
        <f t="shared" si="26"/>
        <v>0.27810298305494963</v>
      </c>
      <c r="L34" s="172">
        <f t="shared" si="27"/>
        <v>0.28864376911823381</v>
      </c>
      <c r="M34" s="173">
        <f t="shared" si="28"/>
        <v>12.388</v>
      </c>
      <c r="N34" s="174">
        <f t="shared" si="29"/>
        <v>0.104</v>
      </c>
      <c r="O34" s="174">
        <f t="shared" si="30"/>
        <v>19.866</v>
      </c>
      <c r="P34" s="175">
        <f t="shared" si="31"/>
        <v>0</v>
      </c>
      <c r="Q34" s="176">
        <f t="shared" si="32"/>
        <v>82</v>
      </c>
      <c r="R34" s="177">
        <f t="shared" si="33"/>
        <v>35.363010025197582</v>
      </c>
      <c r="S34" s="149">
        <f t="shared" si="34"/>
        <v>5</v>
      </c>
      <c r="T34" s="149">
        <f t="shared" si="35"/>
        <v>956</v>
      </c>
      <c r="U34" t="s">
        <v>152</v>
      </c>
      <c r="V34" t="s">
        <v>174</v>
      </c>
      <c r="W34" s="4" t="s">
        <v>152</v>
      </c>
      <c r="X34" s="4" t="s">
        <v>174</v>
      </c>
      <c r="Y34" s="4" t="s">
        <v>771</v>
      </c>
      <c r="Z34" s="4" t="s">
        <v>660</v>
      </c>
      <c r="AA34" s="4" t="s">
        <v>49</v>
      </c>
      <c r="AB34" s="4">
        <v>503</v>
      </c>
      <c r="AC34" s="4">
        <v>4812.16</v>
      </c>
      <c r="AD34" s="4">
        <v>1659.07</v>
      </c>
      <c r="AE34" s="4">
        <v>2.9009999999999998</v>
      </c>
      <c r="AF34" s="4">
        <v>3.4</v>
      </c>
      <c r="AG34" s="4">
        <v>12.388</v>
      </c>
      <c r="AH34" s="4">
        <v>191.06718100000001</v>
      </c>
      <c r="AI34" s="4">
        <v>1.8519140000000001</v>
      </c>
      <c r="AJ34" s="4">
        <v>53.136353</v>
      </c>
      <c r="AK34" s="4">
        <v>1389</v>
      </c>
      <c r="AL34" s="4">
        <v>5</v>
      </c>
      <c r="AM34" s="4">
        <v>956</v>
      </c>
      <c r="AN34" s="4">
        <v>82</v>
      </c>
      <c r="AO34" s="4">
        <v>25.185696</v>
      </c>
      <c r="AP34" s="4">
        <v>17117</v>
      </c>
      <c r="AQ34" s="4">
        <v>0</v>
      </c>
      <c r="AR34" s="4">
        <v>20</v>
      </c>
      <c r="AS34" s="4">
        <v>6708</v>
      </c>
      <c r="AT34" s="4">
        <v>0.104</v>
      </c>
      <c r="AU34" s="4">
        <v>19.866</v>
      </c>
      <c r="AV34" s="4">
        <v>44762</v>
      </c>
      <c r="AW34" s="4">
        <v>0</v>
      </c>
      <c r="AX34" s="4">
        <v>0.53</v>
      </c>
      <c r="AY34">
        <v>0.85323529411764698</v>
      </c>
      <c r="AZ34" t="s">
        <v>72</v>
      </c>
      <c r="BA34" t="s">
        <v>769</v>
      </c>
      <c r="BB34">
        <v>4</v>
      </c>
      <c r="BC34" t="s">
        <v>1181</v>
      </c>
      <c r="BD34">
        <v>5</v>
      </c>
      <c r="BE34">
        <v>67446.847999999998</v>
      </c>
      <c r="BF34">
        <v>7.1347440876703389E-2</v>
      </c>
      <c r="BG34">
        <v>6.0876154700975446E-2</v>
      </c>
      <c r="BH34">
        <v>342480.734</v>
      </c>
      <c r="BI34">
        <v>1.4050892567872153E-2</v>
      </c>
      <c r="BJ34">
        <v>1.1988717452763857E-2</v>
      </c>
      <c r="BK34">
        <v>1</v>
      </c>
      <c r="BL34" t="s">
        <v>71</v>
      </c>
      <c r="BM34">
        <v>-1</v>
      </c>
      <c r="BN34" t="s">
        <v>1171</v>
      </c>
    </row>
    <row r="35" spans="1:66">
      <c r="A35" s="150" t="str">
        <f t="shared" si="20"/>
        <v>강화교통</v>
      </c>
      <c r="B35" s="150" t="str">
        <f t="shared" si="21"/>
        <v>71</v>
      </c>
      <c r="C35" s="151" t="str">
        <f t="shared" si="22"/>
        <v>78바3224</v>
      </c>
      <c r="D35" s="139" t="str">
        <f t="shared" si="23"/>
        <v>대형</v>
      </c>
      <c r="E35" s="135" t="str">
        <f t="shared" si="16"/>
        <v>C</v>
      </c>
      <c r="F35" s="158">
        <f t="shared" si="17"/>
        <v>0.86735294117647055</v>
      </c>
      <c r="G35" s="159">
        <f t="shared" si="18"/>
        <v>2.9489999999999998</v>
      </c>
      <c r="H35" s="160">
        <f t="shared" si="19"/>
        <v>3.4</v>
      </c>
      <c r="I35" s="161">
        <f t="shared" si="24"/>
        <v>7350.5039999999999</v>
      </c>
      <c r="J35" s="162">
        <f t="shared" si="25"/>
        <v>1.5673638323024909E-2</v>
      </c>
      <c r="K35" s="162">
        <f t="shared" si="26"/>
        <v>0.25766242406407225</v>
      </c>
      <c r="L35" s="162">
        <f t="shared" si="27"/>
        <v>0.22841971108375697</v>
      </c>
      <c r="M35" s="163">
        <f t="shared" si="28"/>
        <v>12.545999999999999</v>
      </c>
      <c r="N35" s="164">
        <f t="shared" si="29"/>
        <v>4.1000000000000002E-2</v>
      </c>
      <c r="O35" s="164">
        <f t="shared" si="30"/>
        <v>5.782</v>
      </c>
      <c r="P35" s="165">
        <f t="shared" si="31"/>
        <v>2.7866666666666666</v>
      </c>
      <c r="Q35" s="166">
        <f t="shared" si="32"/>
        <v>86</v>
      </c>
      <c r="R35" s="167">
        <f t="shared" si="33"/>
        <v>34.313573956978317</v>
      </c>
      <c r="S35" s="152">
        <f t="shared" si="34"/>
        <v>3</v>
      </c>
      <c r="T35" s="152">
        <f t="shared" si="35"/>
        <v>425</v>
      </c>
      <c r="U35" t="s">
        <v>152</v>
      </c>
      <c r="V35" t="s">
        <v>174</v>
      </c>
      <c r="W35" t="s">
        <v>152</v>
      </c>
      <c r="X35" s="4" t="s">
        <v>174</v>
      </c>
      <c r="Y35" s="4" t="s">
        <v>772</v>
      </c>
      <c r="Z35" s="4" t="s">
        <v>660</v>
      </c>
      <c r="AA35" s="4" t="s">
        <v>49</v>
      </c>
      <c r="AB35" s="4">
        <v>503</v>
      </c>
      <c r="AC35" s="4">
        <v>7350.5039999999999</v>
      </c>
      <c r="AD35" s="4">
        <v>2492.2359999999999</v>
      </c>
      <c r="AE35" s="4">
        <v>2.9489999999999998</v>
      </c>
      <c r="AF35" s="4">
        <v>3.4</v>
      </c>
      <c r="AG35" s="4">
        <v>12.545999999999999</v>
      </c>
      <c r="AH35" s="4">
        <v>294.79326400000002</v>
      </c>
      <c r="AI35" s="4">
        <v>4.6204830000000001</v>
      </c>
      <c r="AJ35" s="4">
        <v>75.957147000000006</v>
      </c>
      <c r="AK35" s="4">
        <v>1679</v>
      </c>
      <c r="AL35" s="4">
        <v>3</v>
      </c>
      <c r="AM35" s="4">
        <v>425</v>
      </c>
      <c r="AN35" s="4">
        <v>86</v>
      </c>
      <c r="AO35" s="4">
        <v>24.934436000000002</v>
      </c>
      <c r="AP35" s="4">
        <v>11018.7</v>
      </c>
      <c r="AQ35" s="4">
        <v>167.2</v>
      </c>
      <c r="AR35" s="4">
        <v>4</v>
      </c>
      <c r="AS35" s="4">
        <v>2063</v>
      </c>
      <c r="AT35" s="4">
        <v>4.1000000000000002E-2</v>
      </c>
      <c r="AU35" s="4">
        <v>5.782</v>
      </c>
      <c r="AV35" s="4">
        <v>66080</v>
      </c>
      <c r="AW35" s="4">
        <v>0</v>
      </c>
      <c r="AX35" s="4">
        <v>0.56000000000000005</v>
      </c>
      <c r="AY35">
        <v>0.86735294117647055</v>
      </c>
      <c r="AZ35" t="s">
        <v>72</v>
      </c>
      <c r="BA35" t="s">
        <v>769</v>
      </c>
      <c r="BB35">
        <v>3</v>
      </c>
      <c r="BC35" t="s">
        <v>1182</v>
      </c>
      <c r="BD35">
        <v>4</v>
      </c>
      <c r="BE35">
        <v>67446.847999999998</v>
      </c>
      <c r="BF35">
        <v>0.10898217215428659</v>
      </c>
      <c r="BG35">
        <v>9.4526007553820915E-2</v>
      </c>
      <c r="BH35">
        <v>342480.734</v>
      </c>
      <c r="BI35">
        <v>2.146253283841654E-2</v>
      </c>
      <c r="BJ35">
        <v>1.8615590982497168E-2</v>
      </c>
      <c r="BK35">
        <v>1</v>
      </c>
      <c r="BL35" t="s">
        <v>72</v>
      </c>
      <c r="BM35">
        <v>0</v>
      </c>
      <c r="BN35" t="s">
        <v>1172</v>
      </c>
    </row>
    <row r="36" spans="1:66">
      <c r="A36" s="147" t="str">
        <f t="shared" si="20"/>
        <v>강화교통</v>
      </c>
      <c r="B36" s="147" t="str">
        <f t="shared" si="21"/>
        <v>71</v>
      </c>
      <c r="C36" s="148" t="str">
        <f t="shared" si="22"/>
        <v>78바3225</v>
      </c>
      <c r="D36" s="122" t="str">
        <f t="shared" si="23"/>
        <v>대형</v>
      </c>
      <c r="E36" s="118" t="str">
        <f t="shared" si="16"/>
        <v>B</v>
      </c>
      <c r="F36" s="168">
        <f t="shared" si="17"/>
        <v>0.9474285714285714</v>
      </c>
      <c r="G36" s="169">
        <f t="shared" si="18"/>
        <v>3.3159999999999998</v>
      </c>
      <c r="H36" s="170">
        <f t="shared" si="19"/>
        <v>3.5</v>
      </c>
      <c r="I36" s="171">
        <f t="shared" si="24"/>
        <v>8480.393</v>
      </c>
      <c r="J36" s="172">
        <f t="shared" si="25"/>
        <v>8.2891687512080033E-3</v>
      </c>
      <c r="K36" s="172">
        <f t="shared" si="26"/>
        <v>0.25775935976576525</v>
      </c>
      <c r="L36" s="172">
        <f t="shared" si="27"/>
        <v>0.25270055291069649</v>
      </c>
      <c r="M36" s="173">
        <f t="shared" si="28"/>
        <v>9.6720000000000006</v>
      </c>
      <c r="N36" s="174">
        <f t="shared" si="29"/>
        <v>8.3000000000000004E-2</v>
      </c>
      <c r="O36" s="174">
        <f t="shared" si="30"/>
        <v>13.785</v>
      </c>
      <c r="P36" s="175">
        <f t="shared" si="31"/>
        <v>0</v>
      </c>
      <c r="Q36" s="176">
        <f t="shared" si="32"/>
        <v>84</v>
      </c>
      <c r="R36" s="177">
        <f t="shared" si="33"/>
        <v>34.128764452630527</v>
      </c>
      <c r="S36" s="149">
        <f t="shared" si="34"/>
        <v>7</v>
      </c>
      <c r="T36" s="149">
        <f t="shared" si="35"/>
        <v>1169</v>
      </c>
      <c r="U36" t="s">
        <v>152</v>
      </c>
      <c r="V36" s="5" t="s">
        <v>174</v>
      </c>
      <c r="W36" t="s">
        <v>152</v>
      </c>
      <c r="X36" s="5" t="s">
        <v>174</v>
      </c>
      <c r="Y36" t="s">
        <v>774</v>
      </c>
      <c r="Z36" t="s">
        <v>660</v>
      </c>
      <c r="AA36" t="s">
        <v>49</v>
      </c>
      <c r="AB36">
        <v>503</v>
      </c>
      <c r="AC36" s="1">
        <v>8480.393</v>
      </c>
      <c r="AD36" s="1">
        <v>2557.2449999999999</v>
      </c>
      <c r="AE36" s="29">
        <v>3.3159999999999998</v>
      </c>
      <c r="AF36">
        <v>3.5</v>
      </c>
      <c r="AG36">
        <v>9.6720000000000006</v>
      </c>
      <c r="AH36">
        <v>338.55409200000003</v>
      </c>
      <c r="AI36">
        <v>2.8063319999999998</v>
      </c>
      <c r="AJ36">
        <v>87.265485999999996</v>
      </c>
      <c r="AK36">
        <v>2143</v>
      </c>
      <c r="AL36">
        <v>7</v>
      </c>
      <c r="AM36">
        <v>1169</v>
      </c>
      <c r="AN36">
        <v>84</v>
      </c>
      <c r="AO36">
        <v>25.048856000000001</v>
      </c>
      <c r="AP36">
        <v>10253.200000000001</v>
      </c>
      <c r="AQ36">
        <v>0</v>
      </c>
      <c r="AR36">
        <v>10</v>
      </c>
      <c r="AS36">
        <v>2548</v>
      </c>
      <c r="AT36">
        <v>8.3000000000000004E-2</v>
      </c>
      <c r="AU36">
        <v>13.785</v>
      </c>
      <c r="AV36">
        <v>80366</v>
      </c>
      <c r="AW36">
        <v>0</v>
      </c>
      <c r="AX36">
        <v>0.54</v>
      </c>
      <c r="AY36">
        <v>0.9474285714285714</v>
      </c>
      <c r="AZ36" t="s">
        <v>71</v>
      </c>
      <c r="BA36" t="s">
        <v>769</v>
      </c>
      <c r="BB36">
        <v>1</v>
      </c>
      <c r="BC36" t="s">
        <v>776</v>
      </c>
      <c r="BD36">
        <v>7</v>
      </c>
      <c r="BE36">
        <v>67446.847999999998</v>
      </c>
      <c r="BF36">
        <v>0.12573445982234782</v>
      </c>
      <c r="BG36">
        <v>0.11912441964883011</v>
      </c>
      <c r="BH36">
        <v>342480.734</v>
      </c>
      <c r="BI36">
        <v>2.4761664403580727E-2</v>
      </c>
      <c r="BJ36">
        <v>2.3459908332078196E-2</v>
      </c>
      <c r="BK36">
        <v>1</v>
      </c>
      <c r="BL36" t="s">
        <v>74</v>
      </c>
      <c r="BM36">
        <v>-2</v>
      </c>
      <c r="BN36" t="s">
        <v>1171</v>
      </c>
    </row>
    <row r="37" spans="1:66">
      <c r="A37" s="150" t="str">
        <f t="shared" si="20"/>
        <v>강화교통</v>
      </c>
      <c r="B37" s="150" t="str">
        <f t="shared" si="21"/>
        <v>71</v>
      </c>
      <c r="C37" s="151" t="str">
        <f t="shared" si="22"/>
        <v>78바3226</v>
      </c>
      <c r="D37" s="139" t="str">
        <f t="shared" si="23"/>
        <v>대형</v>
      </c>
      <c r="E37" s="135" t="str">
        <f t="shared" si="16"/>
        <v>C</v>
      </c>
      <c r="F37" s="158">
        <f t="shared" si="17"/>
        <v>0.88030303030303025</v>
      </c>
      <c r="G37" s="159">
        <f t="shared" si="18"/>
        <v>2.9049999999999998</v>
      </c>
      <c r="H37" s="160">
        <f t="shared" si="19"/>
        <v>3.3</v>
      </c>
      <c r="I37" s="161">
        <f t="shared" si="24"/>
        <v>7848.2020000000002</v>
      </c>
      <c r="J37" s="162">
        <f t="shared" si="25"/>
        <v>1.0809975336523475E-2</v>
      </c>
      <c r="K37" s="162">
        <f t="shared" si="26"/>
        <v>0.26061320527074949</v>
      </c>
      <c r="L37" s="162">
        <f t="shared" si="27"/>
        <v>0.21189566731335405</v>
      </c>
      <c r="M37" s="163">
        <f t="shared" si="28"/>
        <v>11.747999999999999</v>
      </c>
      <c r="N37" s="164">
        <f t="shared" si="29"/>
        <v>7.5999999999999998E-2</v>
      </c>
      <c r="O37" s="164">
        <f t="shared" si="30"/>
        <v>10.295</v>
      </c>
      <c r="P37" s="165">
        <f t="shared" si="31"/>
        <v>0</v>
      </c>
      <c r="Q37" s="166">
        <f t="shared" si="32"/>
        <v>84</v>
      </c>
      <c r="R37" s="167">
        <f t="shared" si="33"/>
        <v>34.257402844907169</v>
      </c>
      <c r="S37" s="152">
        <f t="shared" si="34"/>
        <v>6</v>
      </c>
      <c r="T37" s="152">
        <f t="shared" si="35"/>
        <v>808</v>
      </c>
      <c r="U37" t="s">
        <v>152</v>
      </c>
      <c r="V37" t="s">
        <v>174</v>
      </c>
      <c r="W37" s="4" t="s">
        <v>152</v>
      </c>
      <c r="X37" s="4" t="s">
        <v>174</v>
      </c>
      <c r="Y37" s="4" t="s">
        <v>775</v>
      </c>
      <c r="Z37" s="4" t="s">
        <v>660</v>
      </c>
      <c r="AA37" s="4" t="s">
        <v>49</v>
      </c>
      <c r="AB37" s="4">
        <v>503</v>
      </c>
      <c r="AC37" s="4">
        <v>7848.2020000000002</v>
      </c>
      <c r="AD37" s="4">
        <v>2701.3449999999998</v>
      </c>
      <c r="AE37" s="4">
        <v>2.9049999999999998</v>
      </c>
      <c r="AF37" s="4">
        <v>3.3</v>
      </c>
      <c r="AG37" s="4">
        <v>11.747999999999999</v>
      </c>
      <c r="AH37" s="4">
        <v>314.44188300000002</v>
      </c>
      <c r="AI37" s="4">
        <v>3.3991090000000002</v>
      </c>
      <c r="AJ37" s="4">
        <v>81.947706999999994</v>
      </c>
      <c r="AK37" s="4">
        <v>1663</v>
      </c>
      <c r="AL37" s="4">
        <v>6</v>
      </c>
      <c r="AM37" s="4">
        <v>808</v>
      </c>
      <c r="AN37" s="4">
        <v>84</v>
      </c>
      <c r="AO37" s="4">
        <v>24.959149</v>
      </c>
      <c r="AP37" s="4">
        <v>13802.9</v>
      </c>
      <c r="AQ37" s="4">
        <v>0</v>
      </c>
      <c r="AR37" s="4">
        <v>12</v>
      </c>
      <c r="AS37" s="4">
        <v>9302</v>
      </c>
      <c r="AT37" s="4">
        <v>7.5999999999999998E-2</v>
      </c>
      <c r="AU37" s="4">
        <v>10.295</v>
      </c>
      <c r="AV37" s="4">
        <v>74938</v>
      </c>
      <c r="AW37" s="4">
        <v>0</v>
      </c>
      <c r="AX37" s="4">
        <v>0.53</v>
      </c>
      <c r="AY37">
        <v>0.88030303030303025</v>
      </c>
      <c r="AZ37" t="s">
        <v>72</v>
      </c>
      <c r="BA37" t="s">
        <v>769</v>
      </c>
      <c r="BB37">
        <v>1</v>
      </c>
      <c r="BC37" t="s">
        <v>773</v>
      </c>
      <c r="BD37">
        <v>6</v>
      </c>
      <c r="BE37">
        <v>67446.847999999998</v>
      </c>
      <c r="BF37">
        <v>0.11636128644588403</v>
      </c>
      <c r="BG37">
        <v>0.10243319306827063</v>
      </c>
      <c r="BH37">
        <v>342480.734</v>
      </c>
      <c r="BI37">
        <v>2.2915747430043758E-2</v>
      </c>
      <c r="BJ37">
        <v>2.0172801904326399E-2</v>
      </c>
      <c r="BK37">
        <v>1</v>
      </c>
      <c r="BL37" t="s">
        <v>71</v>
      </c>
      <c r="BM37">
        <v>-1</v>
      </c>
      <c r="BN37" t="s">
        <v>1171</v>
      </c>
    </row>
    <row r="38" spans="1:66">
      <c r="A38" s="147" t="str">
        <f t="shared" si="20"/>
        <v>강화교통</v>
      </c>
      <c r="B38" s="147" t="str">
        <f t="shared" si="21"/>
        <v>71</v>
      </c>
      <c r="C38" s="148" t="str">
        <f t="shared" si="22"/>
        <v>78바3227</v>
      </c>
      <c r="D38" s="122" t="str">
        <f t="shared" si="23"/>
        <v>대형</v>
      </c>
      <c r="E38" s="118" t="str">
        <f t="shared" si="16"/>
        <v>D</v>
      </c>
      <c r="F38" s="168">
        <f t="shared" si="17"/>
        <v>0.81878787878787884</v>
      </c>
      <c r="G38" s="169">
        <f t="shared" si="18"/>
        <v>2.702</v>
      </c>
      <c r="H38" s="170">
        <f t="shared" si="19"/>
        <v>3.3</v>
      </c>
      <c r="I38" s="171">
        <f t="shared" si="24"/>
        <v>8043.2759999999998</v>
      </c>
      <c r="J38" s="172">
        <f t="shared" si="25"/>
        <v>6.4809613266785257E-3</v>
      </c>
      <c r="K38" s="172">
        <f t="shared" si="26"/>
        <v>0.30388939349024985</v>
      </c>
      <c r="L38" s="172">
        <f t="shared" si="27"/>
        <v>0.19855093869711796</v>
      </c>
      <c r="M38" s="173">
        <f t="shared" si="28"/>
        <v>14.393000000000001</v>
      </c>
      <c r="N38" s="174">
        <f t="shared" si="29"/>
        <v>0.186</v>
      </c>
      <c r="O38" s="174">
        <f t="shared" si="30"/>
        <v>56.93</v>
      </c>
      <c r="P38" s="175">
        <f t="shared" si="31"/>
        <v>0.38833333333333336</v>
      </c>
      <c r="Q38" s="176">
        <f t="shared" si="32"/>
        <v>86</v>
      </c>
      <c r="R38" s="177">
        <f t="shared" si="33"/>
        <v>36.355929448846794</v>
      </c>
      <c r="S38" s="149">
        <f t="shared" si="34"/>
        <v>15</v>
      </c>
      <c r="T38" s="149">
        <f t="shared" si="35"/>
        <v>4579</v>
      </c>
      <c r="U38" t="s">
        <v>152</v>
      </c>
      <c r="V38" t="s">
        <v>174</v>
      </c>
      <c r="W38" t="s">
        <v>152</v>
      </c>
      <c r="X38" s="4" t="s">
        <v>174</v>
      </c>
      <c r="Y38" s="4" t="s">
        <v>777</v>
      </c>
      <c r="Z38" s="4" t="s">
        <v>660</v>
      </c>
      <c r="AA38" s="4" t="s">
        <v>49</v>
      </c>
      <c r="AB38" s="4">
        <v>503</v>
      </c>
      <c r="AC38" s="4">
        <v>8043.2759999999998</v>
      </c>
      <c r="AD38" s="4">
        <v>2976.62</v>
      </c>
      <c r="AE38" s="4">
        <v>2.702</v>
      </c>
      <c r="AF38" s="4">
        <v>3.3</v>
      </c>
      <c r="AG38" s="4">
        <v>14.393000000000001</v>
      </c>
      <c r="AH38" s="4">
        <v>320.80549400000001</v>
      </c>
      <c r="AI38" s="4">
        <v>2.0791279999999999</v>
      </c>
      <c r="AJ38" s="4">
        <v>97.489386999999994</v>
      </c>
      <c r="AK38" s="4">
        <v>1597</v>
      </c>
      <c r="AL38" s="4">
        <v>15</v>
      </c>
      <c r="AM38" s="4">
        <v>4579</v>
      </c>
      <c r="AN38" s="4">
        <v>86</v>
      </c>
      <c r="AO38" s="4">
        <v>25.072126000000001</v>
      </c>
      <c r="AP38" s="4">
        <v>23573.5</v>
      </c>
      <c r="AQ38" s="4">
        <v>23.3</v>
      </c>
      <c r="AR38" s="4">
        <v>55</v>
      </c>
      <c r="AS38" s="4">
        <v>17036</v>
      </c>
      <c r="AT38" s="4">
        <v>0.186</v>
      </c>
      <c r="AU38" s="4">
        <v>56.93</v>
      </c>
      <c r="AV38" s="4">
        <v>72584</v>
      </c>
      <c r="AW38" s="4">
        <v>0</v>
      </c>
      <c r="AX38" s="4">
        <v>0.53</v>
      </c>
      <c r="AY38">
        <v>0.81878787878787884</v>
      </c>
      <c r="AZ38" t="s">
        <v>70</v>
      </c>
      <c r="BA38" t="s">
        <v>769</v>
      </c>
      <c r="BB38">
        <v>3</v>
      </c>
      <c r="BC38" t="s">
        <v>1183</v>
      </c>
      <c r="BD38">
        <v>9</v>
      </c>
      <c r="BE38">
        <v>67446.847999999998</v>
      </c>
      <c r="BF38">
        <v>0.11925354910580847</v>
      </c>
      <c r="BG38">
        <v>9.764336051027106E-2</v>
      </c>
      <c r="BH38">
        <v>342480.734</v>
      </c>
      <c r="BI38">
        <v>2.3485338594257978E-2</v>
      </c>
      <c r="BJ38">
        <v>1.9229510570207595E-2</v>
      </c>
      <c r="BK38">
        <v>1</v>
      </c>
      <c r="BL38" t="s">
        <v>70</v>
      </c>
      <c r="BM38">
        <v>0</v>
      </c>
      <c r="BN38" t="s">
        <v>1172</v>
      </c>
    </row>
    <row r="39" spans="1:66">
      <c r="A39" s="150" t="str">
        <f t="shared" si="20"/>
        <v>강화교통</v>
      </c>
      <c r="B39" s="150" t="str">
        <f t="shared" si="21"/>
        <v>71</v>
      </c>
      <c r="C39" s="151" t="str">
        <f t="shared" si="22"/>
        <v>78바3229</v>
      </c>
      <c r="D39" s="139" t="str">
        <f t="shared" si="23"/>
        <v>대형</v>
      </c>
      <c r="E39" s="135" t="str">
        <f t="shared" si="16"/>
        <v>D</v>
      </c>
      <c r="F39" s="158">
        <f t="shared" si="17"/>
        <v>0.82685714285714285</v>
      </c>
      <c r="G39" s="159">
        <f t="shared" si="18"/>
        <v>2.8940000000000001</v>
      </c>
      <c r="H39" s="160">
        <f t="shared" si="19"/>
        <v>3.5</v>
      </c>
      <c r="I39" s="161">
        <f t="shared" si="24"/>
        <v>7131.9260000000004</v>
      </c>
      <c r="J39" s="162">
        <f t="shared" si="25"/>
        <v>1.3998794763384056E-2</v>
      </c>
      <c r="K39" s="162">
        <f t="shared" si="26"/>
        <v>0.26047784665307933</v>
      </c>
      <c r="L39" s="162">
        <f t="shared" si="27"/>
        <v>0.16250869680924898</v>
      </c>
      <c r="M39" s="163">
        <f t="shared" si="28"/>
        <v>11.564</v>
      </c>
      <c r="N39" s="164">
        <f t="shared" si="29"/>
        <v>0.112</v>
      </c>
      <c r="O39" s="164">
        <f t="shared" si="30"/>
        <v>19.658000000000001</v>
      </c>
      <c r="P39" s="165">
        <f t="shared" si="31"/>
        <v>0</v>
      </c>
      <c r="Q39" s="166">
        <f t="shared" si="32"/>
        <v>80</v>
      </c>
      <c r="R39" s="167">
        <f t="shared" si="33"/>
        <v>33.790223237577699</v>
      </c>
      <c r="S39" s="152">
        <f t="shared" si="34"/>
        <v>8</v>
      </c>
      <c r="T39" s="152">
        <f t="shared" si="35"/>
        <v>1402</v>
      </c>
      <c r="U39" t="s">
        <v>152</v>
      </c>
      <c r="V39" s="5" t="s">
        <v>174</v>
      </c>
      <c r="W39" t="s">
        <v>152</v>
      </c>
      <c r="X39" s="5" t="s">
        <v>174</v>
      </c>
      <c r="Y39" t="s">
        <v>779</v>
      </c>
      <c r="Z39" t="s">
        <v>660</v>
      </c>
      <c r="AA39" t="s">
        <v>49</v>
      </c>
      <c r="AB39">
        <v>503</v>
      </c>
      <c r="AC39" s="1">
        <v>7131.9260000000004</v>
      </c>
      <c r="AD39" s="1">
        <v>2464.2939999999999</v>
      </c>
      <c r="AE39" s="29">
        <v>2.8940000000000001</v>
      </c>
      <c r="AF39">
        <v>3.5</v>
      </c>
      <c r="AG39">
        <v>11.564</v>
      </c>
      <c r="AH39">
        <v>290.91383000000002</v>
      </c>
      <c r="AI39">
        <v>4.0724429999999998</v>
      </c>
      <c r="AJ39">
        <v>75.776607999999996</v>
      </c>
      <c r="AK39">
        <v>1159</v>
      </c>
      <c r="AL39">
        <v>8</v>
      </c>
      <c r="AM39">
        <v>1402</v>
      </c>
      <c r="AN39">
        <v>80</v>
      </c>
      <c r="AO39">
        <v>24.515595999999999</v>
      </c>
      <c r="AP39">
        <v>9859</v>
      </c>
      <c r="AQ39">
        <v>0</v>
      </c>
      <c r="AR39">
        <v>9</v>
      </c>
      <c r="AS39">
        <v>6173</v>
      </c>
      <c r="AT39">
        <v>0.112</v>
      </c>
      <c r="AU39">
        <v>19.658000000000001</v>
      </c>
      <c r="AV39">
        <v>67171</v>
      </c>
      <c r="AW39">
        <v>0</v>
      </c>
      <c r="AX39">
        <v>0.53</v>
      </c>
      <c r="AY39">
        <v>0.82685714285714285</v>
      </c>
      <c r="AZ39" t="s">
        <v>70</v>
      </c>
      <c r="BA39" t="s">
        <v>769</v>
      </c>
      <c r="BB39">
        <v>2</v>
      </c>
      <c r="BC39" t="s">
        <v>1184</v>
      </c>
      <c r="BD39">
        <v>4</v>
      </c>
      <c r="BE39">
        <v>67446.847999999998</v>
      </c>
      <c r="BF39">
        <v>0.10574142767946695</v>
      </c>
      <c r="BG39">
        <v>8.743305477267925E-2</v>
      </c>
      <c r="BH39">
        <v>342480.734</v>
      </c>
      <c r="BI39">
        <v>2.0824312996245799E-2</v>
      </c>
      <c r="BJ39">
        <v>1.7218731946038669E-2</v>
      </c>
      <c r="BK39">
        <v>1</v>
      </c>
      <c r="BL39" t="s">
        <v>72</v>
      </c>
      <c r="BM39">
        <v>-1</v>
      </c>
      <c r="BN39" t="s">
        <v>1171</v>
      </c>
    </row>
    <row r="40" spans="1:66">
      <c r="A40" s="147" t="str">
        <f t="shared" si="20"/>
        <v>강화교통</v>
      </c>
      <c r="B40" s="147" t="str">
        <f t="shared" si="21"/>
        <v>71</v>
      </c>
      <c r="C40" s="148" t="str">
        <f t="shared" si="22"/>
        <v>78바3237</v>
      </c>
      <c r="D40" s="122" t="str">
        <f t="shared" si="23"/>
        <v>대형</v>
      </c>
      <c r="E40" s="118" t="str">
        <f t="shared" si="16"/>
        <v>D</v>
      </c>
      <c r="F40" s="168">
        <f t="shared" si="17"/>
        <v>0.84264705882352953</v>
      </c>
      <c r="G40" s="169">
        <f t="shared" si="18"/>
        <v>2.8650000000000002</v>
      </c>
      <c r="H40" s="170">
        <f t="shared" si="19"/>
        <v>3.4</v>
      </c>
      <c r="I40" s="171">
        <f t="shared" si="24"/>
        <v>8505.107</v>
      </c>
      <c r="J40" s="172">
        <f t="shared" si="25"/>
        <v>1.1924594502234076E-2</v>
      </c>
      <c r="K40" s="172">
        <f t="shared" si="26"/>
        <v>0.24818880605669721</v>
      </c>
      <c r="L40" s="172">
        <f t="shared" si="27"/>
        <v>0.18565316109485747</v>
      </c>
      <c r="M40" s="173">
        <f t="shared" si="28"/>
        <v>12.311</v>
      </c>
      <c r="N40" s="174">
        <f t="shared" si="29"/>
        <v>1.2E-2</v>
      </c>
      <c r="O40" s="174">
        <f t="shared" si="30"/>
        <v>4.5380000000000003</v>
      </c>
      <c r="P40" s="175">
        <f t="shared" si="31"/>
        <v>0</v>
      </c>
      <c r="Q40" s="176">
        <f t="shared" si="32"/>
        <v>79</v>
      </c>
      <c r="R40" s="177">
        <f t="shared" si="33"/>
        <v>32.935772260933867</v>
      </c>
      <c r="S40" s="149">
        <f t="shared" si="34"/>
        <v>1</v>
      </c>
      <c r="T40" s="149">
        <f t="shared" si="35"/>
        <v>386</v>
      </c>
      <c r="U40" t="s">
        <v>152</v>
      </c>
      <c r="V40" t="s">
        <v>174</v>
      </c>
      <c r="W40" s="4" t="s">
        <v>152</v>
      </c>
      <c r="X40" s="4" t="s">
        <v>174</v>
      </c>
      <c r="Y40" s="4" t="s">
        <v>781</v>
      </c>
      <c r="Z40" s="4" t="s">
        <v>660</v>
      </c>
      <c r="AA40" s="4" t="s">
        <v>49</v>
      </c>
      <c r="AB40" s="4">
        <v>503</v>
      </c>
      <c r="AC40" s="4">
        <v>8505.107</v>
      </c>
      <c r="AD40" s="4">
        <v>2968.3330000000001</v>
      </c>
      <c r="AE40" s="4">
        <v>2.8650000000000002</v>
      </c>
      <c r="AF40" s="4">
        <v>3.4</v>
      </c>
      <c r="AG40" s="4">
        <v>12.311</v>
      </c>
      <c r="AH40" s="4">
        <v>349.01715100000001</v>
      </c>
      <c r="AI40" s="4">
        <v>4.1618880000000003</v>
      </c>
      <c r="AJ40" s="4">
        <v>86.622150000000005</v>
      </c>
      <c r="AK40" s="4">
        <v>1579</v>
      </c>
      <c r="AL40" s="4">
        <v>1</v>
      </c>
      <c r="AM40" s="4">
        <v>386</v>
      </c>
      <c r="AN40" s="4">
        <v>79</v>
      </c>
      <c r="AO40" s="4">
        <v>24.368735999999998</v>
      </c>
      <c r="AP40" s="4">
        <v>5865.5</v>
      </c>
      <c r="AQ40" s="4">
        <v>0</v>
      </c>
      <c r="AR40" s="4">
        <v>6</v>
      </c>
      <c r="AS40" s="4">
        <v>809</v>
      </c>
      <c r="AT40" s="4">
        <v>1.2E-2</v>
      </c>
      <c r="AU40" s="4">
        <v>4.5380000000000003</v>
      </c>
      <c r="AV40" s="4">
        <v>82716</v>
      </c>
      <c r="AW40" s="4">
        <v>0</v>
      </c>
      <c r="AX40" s="4">
        <v>0.56000000000000005</v>
      </c>
      <c r="AY40">
        <v>0.84264705882352953</v>
      </c>
      <c r="AZ40" t="s">
        <v>70</v>
      </c>
      <c r="BA40" t="s">
        <v>769</v>
      </c>
      <c r="BB40">
        <v>1</v>
      </c>
      <c r="BC40" t="s">
        <v>778</v>
      </c>
      <c r="BD40">
        <v>5</v>
      </c>
      <c r="BE40">
        <v>67446.847999999998</v>
      </c>
      <c r="BF40">
        <v>0.12610088168983077</v>
      </c>
      <c r="BG40">
        <v>0.10625853707098977</v>
      </c>
      <c r="BH40">
        <v>342480.734</v>
      </c>
      <c r="BI40">
        <v>2.4833826126990255E-2</v>
      </c>
      <c r="BJ40">
        <v>2.0926150545243261E-2</v>
      </c>
      <c r="BK40">
        <v>1</v>
      </c>
      <c r="BL40" t="s">
        <v>71</v>
      </c>
      <c r="BM40">
        <v>-2</v>
      </c>
      <c r="BN40" t="s">
        <v>1171</v>
      </c>
    </row>
    <row r="41" spans="1:66">
      <c r="A41" s="150" t="str">
        <f t="shared" si="20"/>
        <v>강화교통</v>
      </c>
      <c r="B41" s="150" t="str">
        <f t="shared" si="21"/>
        <v>800</v>
      </c>
      <c r="C41" s="151" t="str">
        <f t="shared" si="22"/>
        <v>70바3704</v>
      </c>
      <c r="D41" s="139" t="str">
        <f t="shared" si="23"/>
        <v>좌석</v>
      </c>
      <c r="E41" s="135" t="str">
        <f t="shared" si="16"/>
        <v>C</v>
      </c>
      <c r="F41" s="158">
        <f t="shared" si="17"/>
        <v>0.86241379310344823</v>
      </c>
      <c r="G41" s="159">
        <f t="shared" si="18"/>
        <v>2.5009999999999999</v>
      </c>
      <c r="H41" s="160">
        <f t="shared" si="19"/>
        <v>2.9</v>
      </c>
      <c r="I41" s="161">
        <f t="shared" si="24"/>
        <v>6825.2269999999999</v>
      </c>
      <c r="J41" s="162">
        <f t="shared" si="25"/>
        <v>9.8417947863314263E-3</v>
      </c>
      <c r="K41" s="162">
        <f t="shared" si="26"/>
        <v>0.31915499011949849</v>
      </c>
      <c r="L41" s="162">
        <f t="shared" si="27"/>
        <v>0.20482835222916396</v>
      </c>
      <c r="M41" s="163">
        <f t="shared" si="28"/>
        <v>11.093999999999999</v>
      </c>
      <c r="N41" s="164">
        <f t="shared" si="29"/>
        <v>7.2999999999999995E-2</v>
      </c>
      <c r="O41" s="164">
        <f t="shared" si="30"/>
        <v>11.794</v>
      </c>
      <c r="P41" s="165">
        <f t="shared" si="31"/>
        <v>5.63</v>
      </c>
      <c r="Q41" s="166">
        <f t="shared" si="32"/>
        <v>97</v>
      </c>
      <c r="R41" s="167">
        <f t="shared" si="33"/>
        <v>32.792911316454905</v>
      </c>
      <c r="S41" s="152">
        <f t="shared" si="34"/>
        <v>5</v>
      </c>
      <c r="T41" s="152">
        <f t="shared" si="35"/>
        <v>805</v>
      </c>
      <c r="U41" t="s">
        <v>152</v>
      </c>
      <c r="V41" t="s">
        <v>175</v>
      </c>
      <c r="W41" t="s">
        <v>152</v>
      </c>
      <c r="X41" s="4" t="s">
        <v>175</v>
      </c>
      <c r="Y41" s="4" t="s">
        <v>783</v>
      </c>
      <c r="Z41" s="4" t="s">
        <v>784</v>
      </c>
      <c r="AA41" s="4" t="s">
        <v>49</v>
      </c>
      <c r="AB41" s="4">
        <v>503</v>
      </c>
      <c r="AC41" s="4">
        <v>6825.2269999999999</v>
      </c>
      <c r="AD41" s="4">
        <v>2728.9119999999998</v>
      </c>
      <c r="AE41" s="4">
        <v>2.5009999999999999</v>
      </c>
      <c r="AF41" s="4">
        <v>2.9</v>
      </c>
      <c r="AG41" s="4">
        <v>11.093999999999999</v>
      </c>
      <c r="AH41" s="4">
        <v>310.17909500000002</v>
      </c>
      <c r="AI41" s="4">
        <v>3.0527190000000002</v>
      </c>
      <c r="AJ41" s="4">
        <v>98.995205999999996</v>
      </c>
      <c r="AK41" s="4">
        <v>1398</v>
      </c>
      <c r="AL41" s="4">
        <v>5</v>
      </c>
      <c r="AM41" s="4">
        <v>805</v>
      </c>
      <c r="AN41" s="4">
        <v>97</v>
      </c>
      <c r="AO41" s="4">
        <v>22.004148000000001</v>
      </c>
      <c r="AP41" s="4">
        <v>21947.8</v>
      </c>
      <c r="AQ41" s="4">
        <v>337.8</v>
      </c>
      <c r="AR41" s="4">
        <v>14</v>
      </c>
      <c r="AS41" s="4">
        <v>4930</v>
      </c>
      <c r="AT41" s="4">
        <v>7.2999999999999995E-2</v>
      </c>
      <c r="AU41" s="4">
        <v>11.794</v>
      </c>
      <c r="AV41" s="4">
        <v>64087</v>
      </c>
      <c r="AW41" s="4">
        <v>0</v>
      </c>
      <c r="AX41" s="4">
        <v>0.46</v>
      </c>
      <c r="AY41">
        <v>0.86241379310344823</v>
      </c>
      <c r="AZ41" t="s">
        <v>72</v>
      </c>
      <c r="BA41" t="s">
        <v>785</v>
      </c>
      <c r="BB41">
        <v>8</v>
      </c>
      <c r="BC41" t="s">
        <v>1185</v>
      </c>
      <c r="BD41">
        <v>5</v>
      </c>
      <c r="BE41">
        <v>78693.475000000006</v>
      </c>
      <c r="BF41">
        <v>8.6731803367432928E-2</v>
      </c>
      <c r="BG41">
        <v>7.4798703524810259E-2</v>
      </c>
      <c r="BH41">
        <v>342480.734</v>
      </c>
      <c r="BI41">
        <v>1.992879108931132E-2</v>
      </c>
      <c r="BJ41">
        <v>1.7186864315299175E-2</v>
      </c>
      <c r="BK41">
        <v>1</v>
      </c>
      <c r="BL41" t="s">
        <v>72</v>
      </c>
      <c r="BM41">
        <v>0</v>
      </c>
      <c r="BN41" t="s">
        <v>1172</v>
      </c>
    </row>
    <row r="42" spans="1:66">
      <c r="A42" s="147" t="str">
        <f t="shared" si="20"/>
        <v>강화교통</v>
      </c>
      <c r="B42" s="147" t="str">
        <f t="shared" si="21"/>
        <v>800</v>
      </c>
      <c r="C42" s="148" t="str">
        <f t="shared" si="22"/>
        <v>70바3708</v>
      </c>
      <c r="D42" s="122" t="str">
        <f t="shared" si="23"/>
        <v>좌석</v>
      </c>
      <c r="E42" s="118" t="str">
        <f t="shared" si="16"/>
        <v>B</v>
      </c>
      <c r="F42" s="168">
        <f t="shared" si="17"/>
        <v>0.9</v>
      </c>
      <c r="G42" s="169">
        <f t="shared" si="18"/>
        <v>2.52</v>
      </c>
      <c r="H42" s="170">
        <f t="shared" si="19"/>
        <v>2.8</v>
      </c>
      <c r="I42" s="171">
        <f t="shared" si="24"/>
        <v>7777.5529999999999</v>
      </c>
      <c r="J42" s="172">
        <f t="shared" si="25"/>
        <v>8.5590993887109373E-3</v>
      </c>
      <c r="K42" s="172">
        <f t="shared" si="26"/>
        <v>0.35503338752619001</v>
      </c>
      <c r="L42" s="172">
        <f t="shared" si="27"/>
        <v>0.27797946217788549</v>
      </c>
      <c r="M42" s="173">
        <f t="shared" si="28"/>
        <v>11.208</v>
      </c>
      <c r="N42" s="174">
        <f t="shared" si="29"/>
        <v>0.79700000000000004</v>
      </c>
      <c r="O42" s="174">
        <f t="shared" si="30"/>
        <v>19.504999999999999</v>
      </c>
      <c r="P42" s="175">
        <f t="shared" si="31"/>
        <v>5.6083333333333334</v>
      </c>
      <c r="Q42" s="176">
        <f t="shared" si="32"/>
        <v>107</v>
      </c>
      <c r="R42" s="177">
        <f t="shared" si="33"/>
        <v>32.547050222457521</v>
      </c>
      <c r="S42" s="149">
        <f t="shared" si="34"/>
        <v>62</v>
      </c>
      <c r="T42" s="149">
        <f t="shared" si="35"/>
        <v>1517</v>
      </c>
      <c r="U42" t="s">
        <v>152</v>
      </c>
      <c r="V42" t="s">
        <v>175</v>
      </c>
      <c r="W42" t="s">
        <v>152</v>
      </c>
      <c r="X42" s="4" t="s">
        <v>175</v>
      </c>
      <c r="Y42" s="4" t="s">
        <v>1186</v>
      </c>
      <c r="Z42" s="4" t="s">
        <v>784</v>
      </c>
      <c r="AA42" s="4" t="s">
        <v>49</v>
      </c>
      <c r="AB42" s="4">
        <v>503</v>
      </c>
      <c r="AC42" s="4">
        <v>7777.5529999999999</v>
      </c>
      <c r="AD42" s="4">
        <v>3085.8919999999998</v>
      </c>
      <c r="AE42" s="4">
        <v>2.52</v>
      </c>
      <c r="AF42" s="4">
        <v>2.8</v>
      </c>
      <c r="AG42" s="4">
        <v>11.208</v>
      </c>
      <c r="AH42" s="4">
        <v>375.48798699999998</v>
      </c>
      <c r="AI42" s="4">
        <v>3.2138390000000001</v>
      </c>
      <c r="AJ42" s="4">
        <v>133.31077199999999</v>
      </c>
      <c r="AK42" s="4">
        <v>2162</v>
      </c>
      <c r="AL42" s="4">
        <v>62</v>
      </c>
      <c r="AM42" s="4">
        <v>1517</v>
      </c>
      <c r="AN42" s="4">
        <v>107</v>
      </c>
      <c r="AO42" s="4">
        <v>20.713187000000001</v>
      </c>
      <c r="AP42" s="4">
        <v>20302.900000000001</v>
      </c>
      <c r="AQ42" s="4">
        <v>336.5</v>
      </c>
      <c r="AR42" s="4">
        <v>31</v>
      </c>
      <c r="AS42" s="4">
        <v>7423</v>
      </c>
      <c r="AT42" s="4">
        <v>0.79700000000000004</v>
      </c>
      <c r="AU42" s="4">
        <v>19.504999999999999</v>
      </c>
      <c r="AV42" s="4">
        <v>72928</v>
      </c>
      <c r="AW42" s="4">
        <v>0</v>
      </c>
      <c r="AX42" s="4">
        <v>0.47</v>
      </c>
      <c r="AY42">
        <v>0.9</v>
      </c>
      <c r="AZ42" t="s">
        <v>71</v>
      </c>
      <c r="BA42" t="s">
        <v>785</v>
      </c>
      <c r="BB42">
        <v>2</v>
      </c>
      <c r="BC42" t="s">
        <v>788</v>
      </c>
      <c r="BD42">
        <v>6</v>
      </c>
      <c r="BE42">
        <v>78693.475000000006</v>
      </c>
      <c r="BF42">
        <v>9.8833518280899396E-2</v>
      </c>
      <c r="BG42">
        <v>8.8950166452809454E-2</v>
      </c>
      <c r="BH42">
        <v>342480.734</v>
      </c>
      <c r="BI42">
        <v>2.2709461373672482E-2</v>
      </c>
      <c r="BJ42">
        <v>2.0438515236305233E-2</v>
      </c>
      <c r="BK42">
        <v>1</v>
      </c>
      <c r="BL42" t="s">
        <v>661</v>
      </c>
      <c r="BM42" t="s">
        <v>662</v>
      </c>
      <c r="BN42" t="s">
        <v>661</v>
      </c>
    </row>
    <row r="43" spans="1:66">
      <c r="A43" s="150" t="str">
        <f t="shared" si="20"/>
        <v>강화교통</v>
      </c>
      <c r="B43" s="150" t="str">
        <f t="shared" si="21"/>
        <v>800</v>
      </c>
      <c r="C43" s="151" t="str">
        <f t="shared" si="22"/>
        <v>70바3711</v>
      </c>
      <c r="D43" s="139" t="str">
        <f t="shared" si="23"/>
        <v>좌석</v>
      </c>
      <c r="E43" s="135" t="str">
        <f t="shared" si="16"/>
        <v>C</v>
      </c>
      <c r="F43" s="158">
        <f t="shared" si="17"/>
        <v>0.89214285714285724</v>
      </c>
      <c r="G43" s="159">
        <f t="shared" si="18"/>
        <v>2.4980000000000002</v>
      </c>
      <c r="H43" s="160">
        <f t="shared" si="19"/>
        <v>2.8</v>
      </c>
      <c r="I43" s="161">
        <f t="shared" si="24"/>
        <v>7516.31</v>
      </c>
      <c r="J43" s="162">
        <f t="shared" si="25"/>
        <v>9.4675512294188375E-3</v>
      </c>
      <c r="K43" s="162">
        <f t="shared" si="26"/>
        <v>0.35278490139459767</v>
      </c>
      <c r="L43" s="162">
        <f t="shared" si="27"/>
        <v>0.25877059354922827</v>
      </c>
      <c r="M43" s="163">
        <f t="shared" si="28"/>
        <v>11.523</v>
      </c>
      <c r="N43" s="164">
        <f t="shared" si="29"/>
        <v>0.83799999999999997</v>
      </c>
      <c r="O43" s="164">
        <f t="shared" si="30"/>
        <v>17.189</v>
      </c>
      <c r="P43" s="165">
        <f t="shared" si="31"/>
        <v>3.7366666666666664</v>
      </c>
      <c r="Q43" s="166">
        <f t="shared" si="32"/>
        <v>98</v>
      </c>
      <c r="R43" s="167">
        <f t="shared" si="33"/>
        <v>32.808020142350728</v>
      </c>
      <c r="S43" s="152">
        <f t="shared" si="34"/>
        <v>63</v>
      </c>
      <c r="T43" s="152">
        <f t="shared" si="35"/>
        <v>1292</v>
      </c>
      <c r="U43" t="s">
        <v>152</v>
      </c>
      <c r="V43" t="s">
        <v>175</v>
      </c>
      <c r="W43" s="4" t="s">
        <v>152</v>
      </c>
      <c r="X43" s="4" t="s">
        <v>175</v>
      </c>
      <c r="Y43" s="4" t="s">
        <v>1187</v>
      </c>
      <c r="Z43" s="4" t="s">
        <v>784</v>
      </c>
      <c r="AA43" s="4" t="s">
        <v>49</v>
      </c>
      <c r="AB43" s="4">
        <v>503</v>
      </c>
      <c r="AC43" s="4">
        <v>7516.31</v>
      </c>
      <c r="AD43" s="4">
        <v>3009.5259999999998</v>
      </c>
      <c r="AE43" s="4">
        <v>2.4980000000000002</v>
      </c>
      <c r="AF43" s="4">
        <v>2.8</v>
      </c>
      <c r="AG43" s="4">
        <v>11.523</v>
      </c>
      <c r="AH43" s="4">
        <v>359.23270100000002</v>
      </c>
      <c r="AI43" s="4">
        <v>3.4010539999999998</v>
      </c>
      <c r="AJ43" s="4">
        <v>126.73187299999999</v>
      </c>
      <c r="AK43" s="4">
        <v>1945</v>
      </c>
      <c r="AL43" s="4">
        <v>63</v>
      </c>
      <c r="AM43" s="4">
        <v>1292</v>
      </c>
      <c r="AN43" s="4">
        <v>98</v>
      </c>
      <c r="AO43" s="4">
        <v>20.923234000000001</v>
      </c>
      <c r="AP43" s="4">
        <v>26804.5</v>
      </c>
      <c r="AQ43" s="4">
        <v>224.2</v>
      </c>
      <c r="AR43" s="4">
        <v>19</v>
      </c>
      <c r="AS43" s="4">
        <v>5880</v>
      </c>
      <c r="AT43" s="4">
        <v>0.83799999999999997</v>
      </c>
      <c r="AU43" s="4">
        <v>17.189</v>
      </c>
      <c r="AV43" s="4">
        <v>69750</v>
      </c>
      <c r="AW43" s="4">
        <v>0</v>
      </c>
      <c r="AX43" s="4">
        <v>0.47</v>
      </c>
      <c r="AY43">
        <v>0.89214285714285724</v>
      </c>
      <c r="AZ43" t="s">
        <v>72</v>
      </c>
      <c r="BA43" t="s">
        <v>785</v>
      </c>
      <c r="BB43">
        <v>2</v>
      </c>
      <c r="BC43" t="s">
        <v>793</v>
      </c>
      <c r="BD43">
        <v>12</v>
      </c>
      <c r="BE43">
        <v>78693.475000000006</v>
      </c>
      <c r="BF43">
        <v>9.5513764006482108E-2</v>
      </c>
      <c r="BG43">
        <v>8.5211922317211544E-2</v>
      </c>
      <c r="BH43">
        <v>342480.734</v>
      </c>
      <c r="BI43">
        <v>2.1946665180879926E-2</v>
      </c>
      <c r="BJ43">
        <v>1.957956057922788E-2</v>
      </c>
      <c r="BK43">
        <v>1</v>
      </c>
      <c r="BL43" t="s">
        <v>661</v>
      </c>
      <c r="BM43" t="s">
        <v>662</v>
      </c>
      <c r="BN43" t="s">
        <v>661</v>
      </c>
    </row>
    <row r="44" spans="1:66">
      <c r="A44" s="147" t="str">
        <f t="shared" si="20"/>
        <v>강화교통</v>
      </c>
      <c r="B44" s="147" t="str">
        <f t="shared" si="21"/>
        <v>800</v>
      </c>
      <c r="C44" s="148" t="str">
        <f t="shared" si="22"/>
        <v>70바3720</v>
      </c>
      <c r="D44" s="122" t="str">
        <f t="shared" si="23"/>
        <v>좌석</v>
      </c>
      <c r="E44" s="118" t="str">
        <f t="shared" si="16"/>
        <v>C</v>
      </c>
      <c r="F44" s="168">
        <f t="shared" si="17"/>
        <v>0.86749999999999994</v>
      </c>
      <c r="G44" s="169">
        <f t="shared" si="18"/>
        <v>2.4289999999999998</v>
      </c>
      <c r="H44" s="170">
        <f t="shared" si="19"/>
        <v>2.8</v>
      </c>
      <c r="I44" s="171">
        <f t="shared" si="24"/>
        <v>7953.0190000000002</v>
      </c>
      <c r="J44" s="172">
        <f t="shared" si="25"/>
        <v>9.7745852790984619E-3</v>
      </c>
      <c r="K44" s="172">
        <f t="shared" si="26"/>
        <v>0.33427115025418547</v>
      </c>
      <c r="L44" s="172">
        <f t="shared" si="27"/>
        <v>0.23412492790473655</v>
      </c>
      <c r="M44" s="173">
        <f t="shared" si="28"/>
        <v>11.335000000000001</v>
      </c>
      <c r="N44" s="174">
        <f t="shared" si="29"/>
        <v>0.35199999999999998</v>
      </c>
      <c r="O44" s="174">
        <f t="shared" si="30"/>
        <v>17.276</v>
      </c>
      <c r="P44" s="175">
        <f t="shared" si="31"/>
        <v>3.5449999999999999</v>
      </c>
      <c r="Q44" s="176">
        <f t="shared" si="32"/>
        <v>89</v>
      </c>
      <c r="R44" s="177">
        <f t="shared" si="33"/>
        <v>31.582425028056981</v>
      </c>
      <c r="S44" s="149">
        <f t="shared" si="34"/>
        <v>28</v>
      </c>
      <c r="T44" s="149">
        <f t="shared" si="35"/>
        <v>1374</v>
      </c>
      <c r="U44" t="s">
        <v>152</v>
      </c>
      <c r="V44" t="s">
        <v>175</v>
      </c>
      <c r="W44" t="s">
        <v>152</v>
      </c>
      <c r="X44" s="4" t="s">
        <v>175</v>
      </c>
      <c r="Y44" s="4" t="s">
        <v>1188</v>
      </c>
      <c r="Z44" s="4" t="s">
        <v>784</v>
      </c>
      <c r="AA44" s="4" t="s">
        <v>49</v>
      </c>
      <c r="AB44" s="4">
        <v>503</v>
      </c>
      <c r="AC44" s="4">
        <v>7953.0190000000002</v>
      </c>
      <c r="AD44" s="4">
        <v>3274.732</v>
      </c>
      <c r="AE44" s="4">
        <v>2.4289999999999998</v>
      </c>
      <c r="AF44" s="4">
        <v>2.8</v>
      </c>
      <c r="AG44" s="4">
        <v>11.335000000000001</v>
      </c>
      <c r="AH44" s="4">
        <v>383.89546899999999</v>
      </c>
      <c r="AI44" s="4">
        <v>3.7524190000000002</v>
      </c>
      <c r="AJ44" s="4">
        <v>128.32517999999999</v>
      </c>
      <c r="AK44" s="4">
        <v>1862</v>
      </c>
      <c r="AL44" s="4">
        <v>28</v>
      </c>
      <c r="AM44" s="4">
        <v>1374</v>
      </c>
      <c r="AN44" s="4">
        <v>89</v>
      </c>
      <c r="AO44" s="4">
        <v>20.716626000000002</v>
      </c>
      <c r="AP44" s="4">
        <v>24906.9</v>
      </c>
      <c r="AQ44" s="4">
        <v>212.7</v>
      </c>
      <c r="AR44" s="4">
        <v>9</v>
      </c>
      <c r="AS44" s="4">
        <v>1401</v>
      </c>
      <c r="AT44" s="4">
        <v>0.35199999999999998</v>
      </c>
      <c r="AU44" s="4">
        <v>17.276</v>
      </c>
      <c r="AV44" s="4">
        <v>75377</v>
      </c>
      <c r="AW44" s="4">
        <v>0</v>
      </c>
      <c r="AX44" s="4">
        <v>0.47</v>
      </c>
      <c r="AY44">
        <v>0.86749999999999994</v>
      </c>
      <c r="AZ44" t="s">
        <v>72</v>
      </c>
      <c r="BA44" t="s">
        <v>785</v>
      </c>
      <c r="BB44">
        <v>6</v>
      </c>
      <c r="BC44" t="s">
        <v>1189</v>
      </c>
      <c r="BD44">
        <v>9</v>
      </c>
      <c r="BE44">
        <v>78693.475000000006</v>
      </c>
      <c r="BF44">
        <v>0.10106325842136213</v>
      </c>
      <c r="BG44">
        <v>8.7672376680531641E-2</v>
      </c>
      <c r="BH44">
        <v>342480.734</v>
      </c>
      <c r="BI44">
        <v>2.3221799682314394E-2</v>
      </c>
      <c r="BJ44">
        <v>2.0144911224407733E-2</v>
      </c>
      <c r="BK44">
        <v>1</v>
      </c>
      <c r="BL44" t="s">
        <v>661</v>
      </c>
      <c r="BM44" t="s">
        <v>662</v>
      </c>
      <c r="BN44" t="s">
        <v>661</v>
      </c>
    </row>
    <row r="45" spans="1:66">
      <c r="A45" s="150" t="str">
        <f t="shared" si="20"/>
        <v>강화교통</v>
      </c>
      <c r="B45" s="150" t="str">
        <f t="shared" si="21"/>
        <v>800</v>
      </c>
      <c r="C45" s="151" t="str">
        <f t="shared" si="22"/>
        <v>78바3210</v>
      </c>
      <c r="D45" s="139" t="str">
        <f t="shared" si="23"/>
        <v>좌석</v>
      </c>
      <c r="E45" s="135" t="str">
        <f t="shared" si="16"/>
        <v>C</v>
      </c>
      <c r="F45" s="158">
        <f t="shared" si="17"/>
        <v>0.87068965517241381</v>
      </c>
      <c r="G45" s="159">
        <f t="shared" si="18"/>
        <v>2.5249999999999999</v>
      </c>
      <c r="H45" s="160">
        <f t="shared" si="19"/>
        <v>2.9</v>
      </c>
      <c r="I45" s="161">
        <f t="shared" si="24"/>
        <v>8260.7350000000006</v>
      </c>
      <c r="J45" s="162">
        <f t="shared" si="25"/>
        <v>1.1434002752795401E-2</v>
      </c>
      <c r="K45" s="162">
        <f t="shared" si="26"/>
        <v>0.34488887986002403</v>
      </c>
      <c r="L45" s="162">
        <f t="shared" si="27"/>
        <v>0.15410251024878535</v>
      </c>
      <c r="M45" s="163">
        <f t="shared" si="28"/>
        <v>12.131</v>
      </c>
      <c r="N45" s="164">
        <f t="shared" si="29"/>
        <v>2.4E-2</v>
      </c>
      <c r="O45" s="164">
        <f t="shared" si="30"/>
        <v>21.015000000000001</v>
      </c>
      <c r="P45" s="165">
        <f t="shared" si="31"/>
        <v>8.9783333333333335</v>
      </c>
      <c r="Q45" s="166">
        <f t="shared" si="32"/>
        <v>98</v>
      </c>
      <c r="R45" s="167">
        <f t="shared" si="33"/>
        <v>33.54544036466708</v>
      </c>
      <c r="S45" s="152">
        <f t="shared" si="34"/>
        <v>2</v>
      </c>
      <c r="T45" s="152">
        <f t="shared" si="35"/>
        <v>1736</v>
      </c>
      <c r="U45" t="s">
        <v>152</v>
      </c>
      <c r="V45" t="s">
        <v>175</v>
      </c>
      <c r="W45" t="s">
        <v>152</v>
      </c>
      <c r="X45" s="4" t="s">
        <v>175</v>
      </c>
      <c r="Y45" s="4" t="s">
        <v>787</v>
      </c>
      <c r="Z45" s="4" t="s">
        <v>784</v>
      </c>
      <c r="AA45" s="4" t="s">
        <v>49</v>
      </c>
      <c r="AB45" s="4">
        <v>503</v>
      </c>
      <c r="AC45" s="4">
        <v>8260.7350000000006</v>
      </c>
      <c r="AD45" s="4">
        <v>3271.9029999999998</v>
      </c>
      <c r="AE45" s="4">
        <v>2.5249999999999999</v>
      </c>
      <c r="AF45" s="4">
        <v>2.9</v>
      </c>
      <c r="AG45" s="4">
        <v>12.131</v>
      </c>
      <c r="AH45" s="4">
        <v>382.57547199999999</v>
      </c>
      <c r="AI45" s="4">
        <v>4.3743689999999997</v>
      </c>
      <c r="AJ45" s="4">
        <v>131.94602599999999</v>
      </c>
      <c r="AK45" s="4">
        <v>1273</v>
      </c>
      <c r="AL45" s="4">
        <v>2</v>
      </c>
      <c r="AM45" s="4">
        <v>1736</v>
      </c>
      <c r="AN45" s="4">
        <v>98</v>
      </c>
      <c r="AO45" s="4">
        <v>21.592431999999999</v>
      </c>
      <c r="AP45" s="4">
        <v>27093.1</v>
      </c>
      <c r="AQ45" s="4">
        <v>538.70000000000005</v>
      </c>
      <c r="AR45" s="4">
        <v>13</v>
      </c>
      <c r="AS45" s="4">
        <v>2355</v>
      </c>
      <c r="AT45" s="4">
        <v>2.4E-2</v>
      </c>
      <c r="AU45" s="4">
        <v>21.015000000000001</v>
      </c>
      <c r="AV45" s="4">
        <v>78025</v>
      </c>
      <c r="AW45" s="4">
        <v>0</v>
      </c>
      <c r="AX45" s="4">
        <v>0.48</v>
      </c>
      <c r="AY45">
        <v>0.87068965517241381</v>
      </c>
      <c r="AZ45" t="s">
        <v>72</v>
      </c>
      <c r="BA45" t="s">
        <v>785</v>
      </c>
      <c r="BB45">
        <v>5</v>
      </c>
      <c r="BC45" t="s">
        <v>1190</v>
      </c>
      <c r="BD45">
        <v>6</v>
      </c>
      <c r="BE45">
        <v>78693.475000000006</v>
      </c>
      <c r="BF45">
        <v>0.10497356991796333</v>
      </c>
      <c r="BG45">
        <v>9.1399401394088767E-2</v>
      </c>
      <c r="BH45">
        <v>342480.734</v>
      </c>
      <c r="BI45">
        <v>2.4120291099352761E-2</v>
      </c>
      <c r="BJ45">
        <v>2.1001287939953699E-2</v>
      </c>
      <c r="BK45">
        <v>1</v>
      </c>
      <c r="BL45" t="s">
        <v>71</v>
      </c>
      <c r="BM45">
        <v>-1</v>
      </c>
      <c r="BN45" t="s">
        <v>1171</v>
      </c>
    </row>
    <row r="46" spans="1:66">
      <c r="A46" s="150" t="str">
        <f t="shared" ref="A46:A52" si="36">W46</f>
        <v>강화교통</v>
      </c>
      <c r="B46" s="150" t="str">
        <f t="shared" ref="B46:B52" si="37">V46</f>
        <v>800</v>
      </c>
      <c r="C46" s="151" t="str">
        <f t="shared" ref="C46:C52" si="38">Y46</f>
        <v>78바3211</v>
      </c>
      <c r="D46" s="139" t="str">
        <f t="shared" ref="D46:D52" si="39">Z46</f>
        <v>좌석</v>
      </c>
      <c r="E46" s="135" t="str">
        <f t="shared" ref="E46:E52" si="40">AZ46</f>
        <v>C</v>
      </c>
      <c r="F46" s="158">
        <f t="shared" ref="F46:F52" si="41">G46/H46</f>
        <v>0.87892857142857139</v>
      </c>
      <c r="G46" s="159">
        <f t="shared" ref="G46:G52" si="42">AE46</f>
        <v>2.4609999999999999</v>
      </c>
      <c r="H46" s="160">
        <f t="shared" ref="H46:H52" si="43">AF46</f>
        <v>2.8</v>
      </c>
      <c r="I46" s="161">
        <f t="shared" ref="I46:I52" si="44">AC46</f>
        <v>7912.5039999999999</v>
      </c>
      <c r="J46" s="162">
        <f t="shared" ref="J46:J52" si="45">AI46/AH46</f>
        <v>7.5550408577323841E-3</v>
      </c>
      <c r="K46" s="162">
        <f t="shared" ref="K46:K52" si="46">AJ46/AH46</f>
        <v>0.3423380044484397</v>
      </c>
      <c r="L46" s="162">
        <f t="shared" ref="L46:L52" si="47">AK46/AC46</f>
        <v>0.24935216462449813</v>
      </c>
      <c r="M46" s="163">
        <f t="shared" ref="M46:M52" si="48">AG46</f>
        <v>11.648</v>
      </c>
      <c r="N46" s="164">
        <f t="shared" ref="N46:N52" si="49">IF(AW46=0,AT46,"속도계이상")</f>
        <v>0.43</v>
      </c>
      <c r="O46" s="164">
        <f t="shared" ref="O46:O52" si="50">IF(AW46=0,AU46,"속도계이상")</f>
        <v>15.128</v>
      </c>
      <c r="P46" s="165">
        <f t="shared" ref="P46:P52" si="51">AQ46/60</f>
        <v>6.3383333333333338</v>
      </c>
      <c r="Q46" s="166">
        <f t="shared" ref="Q46:Q52" si="52">AN46</f>
        <v>99</v>
      </c>
      <c r="R46" s="167">
        <f t="shared" ref="R46:R52" si="53">AC46/(AH46-AI46-AJ46)</f>
        <v>32.544139146321413</v>
      </c>
      <c r="S46" s="152">
        <f t="shared" ref="S46:S52" si="54">IF(AW46=0,AL46,"속도계이상")</f>
        <v>34</v>
      </c>
      <c r="T46" s="152">
        <f t="shared" ref="T46:T52" si="55">IF(AW46=0,AM46,"속도계이상")</f>
        <v>1197</v>
      </c>
      <c r="U46" t="s">
        <v>152</v>
      </c>
      <c r="V46" t="s">
        <v>175</v>
      </c>
      <c r="W46" t="s">
        <v>152</v>
      </c>
      <c r="X46" s="4" t="s">
        <v>175</v>
      </c>
      <c r="Y46" s="4" t="s">
        <v>1191</v>
      </c>
      <c r="Z46" s="4" t="s">
        <v>784</v>
      </c>
      <c r="AA46" s="4" t="s">
        <v>49</v>
      </c>
      <c r="AB46" s="4">
        <v>503</v>
      </c>
      <c r="AC46" s="4">
        <v>7912.5039999999999</v>
      </c>
      <c r="AD46" s="4">
        <v>3215.7339999999999</v>
      </c>
      <c r="AE46" s="4">
        <v>2.4609999999999999</v>
      </c>
      <c r="AF46" s="4">
        <v>2.8</v>
      </c>
      <c r="AG46" s="4">
        <v>11.648</v>
      </c>
      <c r="AH46" s="4">
        <v>373.98685899999998</v>
      </c>
      <c r="AI46" s="4">
        <v>2.8254860000000002</v>
      </c>
      <c r="AJ46" s="4">
        <v>128.02991499999999</v>
      </c>
      <c r="AK46" s="4">
        <v>1973</v>
      </c>
      <c r="AL46" s="4">
        <v>34</v>
      </c>
      <c r="AM46" s="4">
        <v>1197</v>
      </c>
      <c r="AN46" s="4">
        <v>99</v>
      </c>
      <c r="AO46" s="4">
        <v>21.157171000000002</v>
      </c>
      <c r="AP46" s="4">
        <v>25265.4</v>
      </c>
      <c r="AQ46" s="4">
        <v>380.3</v>
      </c>
      <c r="AR46" s="4">
        <v>14</v>
      </c>
      <c r="AS46" s="4">
        <v>5755</v>
      </c>
      <c r="AT46" s="4">
        <v>0.43</v>
      </c>
      <c r="AU46" s="4">
        <v>15.128</v>
      </c>
      <c r="AV46" s="4">
        <v>76439</v>
      </c>
      <c r="AW46" s="4">
        <v>0</v>
      </c>
      <c r="AX46" s="4">
        <v>0.47</v>
      </c>
      <c r="AY46">
        <v>0.87892857142857139</v>
      </c>
      <c r="AZ46" t="s">
        <v>72</v>
      </c>
      <c r="BA46" t="s">
        <v>785</v>
      </c>
      <c r="BB46">
        <v>4</v>
      </c>
      <c r="BC46" t="s">
        <v>1192</v>
      </c>
      <c r="BD46">
        <v>7</v>
      </c>
      <c r="BE46">
        <v>78693.475000000006</v>
      </c>
      <c r="BF46">
        <v>0.10054841268605814</v>
      </c>
      <c r="BG46">
        <v>8.8374872721567535E-2</v>
      </c>
      <c r="BH46">
        <v>342480.734</v>
      </c>
      <c r="BI46">
        <v>2.310350105708428E-2</v>
      </c>
      <c r="BJ46">
        <v>2.0306327179101576E-2</v>
      </c>
      <c r="BK46">
        <v>1</v>
      </c>
      <c r="BL46" t="s">
        <v>661</v>
      </c>
      <c r="BM46" t="s">
        <v>662</v>
      </c>
      <c r="BN46" t="s">
        <v>661</v>
      </c>
    </row>
    <row r="47" spans="1:66">
      <c r="A47" s="150" t="str">
        <f t="shared" si="36"/>
        <v>강화교통</v>
      </c>
      <c r="B47" s="150" t="str">
        <f t="shared" si="37"/>
        <v>800</v>
      </c>
      <c r="C47" s="151" t="str">
        <f t="shared" si="38"/>
        <v>78바3212</v>
      </c>
      <c r="D47" s="139" t="str">
        <f t="shared" si="39"/>
        <v>좌석</v>
      </c>
      <c r="E47" s="135" t="str">
        <f t="shared" si="40"/>
        <v>C</v>
      </c>
      <c r="F47" s="158">
        <f t="shared" si="41"/>
        <v>0.86321428571428571</v>
      </c>
      <c r="G47" s="159">
        <f t="shared" si="42"/>
        <v>2.4169999999999998</v>
      </c>
      <c r="H47" s="160">
        <f t="shared" si="43"/>
        <v>2.8</v>
      </c>
      <c r="I47" s="161">
        <f t="shared" si="44"/>
        <v>7693.97</v>
      </c>
      <c r="J47" s="162">
        <f t="shared" si="45"/>
        <v>9.3271714354962888E-3</v>
      </c>
      <c r="K47" s="162">
        <f t="shared" si="46"/>
        <v>0.36955036441484984</v>
      </c>
      <c r="L47" s="162">
        <f t="shared" si="47"/>
        <v>0.22992031422009704</v>
      </c>
      <c r="M47" s="163">
        <f t="shared" si="48"/>
        <v>12.084</v>
      </c>
      <c r="N47" s="164">
        <f t="shared" si="49"/>
        <v>0.76700000000000002</v>
      </c>
      <c r="O47" s="164">
        <f t="shared" si="50"/>
        <v>16.22</v>
      </c>
      <c r="P47" s="165">
        <f t="shared" si="51"/>
        <v>4.9216666666666669</v>
      </c>
      <c r="Q47" s="166">
        <f t="shared" si="52"/>
        <v>94</v>
      </c>
      <c r="R47" s="167">
        <f t="shared" si="53"/>
        <v>32.707506300789397</v>
      </c>
      <c r="S47" s="152">
        <f t="shared" si="54"/>
        <v>59</v>
      </c>
      <c r="T47" s="152">
        <f t="shared" si="55"/>
        <v>1248</v>
      </c>
      <c r="U47" t="s">
        <v>152</v>
      </c>
      <c r="V47" t="s">
        <v>175</v>
      </c>
      <c r="W47" t="s">
        <v>152</v>
      </c>
      <c r="X47" s="4" t="s">
        <v>175</v>
      </c>
      <c r="Y47" s="4" t="s">
        <v>1193</v>
      </c>
      <c r="Z47" s="4" t="s">
        <v>784</v>
      </c>
      <c r="AA47" s="4" t="s">
        <v>49</v>
      </c>
      <c r="AB47" s="4">
        <v>503</v>
      </c>
      <c r="AC47" s="4">
        <v>7693.97</v>
      </c>
      <c r="AD47" s="4">
        <v>3183.4679999999998</v>
      </c>
      <c r="AE47" s="4">
        <v>2.4169999999999998</v>
      </c>
      <c r="AF47" s="4">
        <v>2.8</v>
      </c>
      <c r="AG47" s="4">
        <v>12.084</v>
      </c>
      <c r="AH47" s="4">
        <v>378.726608</v>
      </c>
      <c r="AI47" s="4">
        <v>3.532448</v>
      </c>
      <c r="AJ47" s="4">
        <v>139.95855599999999</v>
      </c>
      <c r="AK47" s="4">
        <v>1769</v>
      </c>
      <c r="AL47" s="4">
        <v>59</v>
      </c>
      <c r="AM47" s="4">
        <v>1248</v>
      </c>
      <c r="AN47" s="4">
        <v>94</v>
      </c>
      <c r="AO47" s="4">
        <v>20.315366000000001</v>
      </c>
      <c r="AP47" s="4">
        <v>33551.599999999999</v>
      </c>
      <c r="AQ47" s="4">
        <v>295.3</v>
      </c>
      <c r="AR47" s="4">
        <v>35</v>
      </c>
      <c r="AS47" s="4">
        <v>22688</v>
      </c>
      <c r="AT47" s="4">
        <v>0.76700000000000002</v>
      </c>
      <c r="AU47" s="4">
        <v>16.22</v>
      </c>
      <c r="AV47" s="4">
        <v>74780</v>
      </c>
      <c r="AW47" s="4">
        <v>0</v>
      </c>
      <c r="AX47" s="4">
        <v>0.47</v>
      </c>
      <c r="AY47">
        <v>0.86321428571428571</v>
      </c>
      <c r="AZ47" t="s">
        <v>72</v>
      </c>
      <c r="BA47" t="s">
        <v>785</v>
      </c>
      <c r="BB47">
        <v>7</v>
      </c>
      <c r="BC47" t="s">
        <v>1194</v>
      </c>
      <c r="BD47">
        <v>7</v>
      </c>
      <c r="BE47">
        <v>78693.475000000006</v>
      </c>
      <c r="BF47">
        <v>9.7771384476285986E-2</v>
      </c>
      <c r="BG47">
        <v>8.4397655813994013E-2</v>
      </c>
      <c r="BH47">
        <v>342480.734</v>
      </c>
      <c r="BI47">
        <v>2.2465409689293649E-2</v>
      </c>
      <c r="BJ47">
        <v>1.939246257822241E-2</v>
      </c>
      <c r="BK47">
        <v>1</v>
      </c>
      <c r="BL47" t="s">
        <v>661</v>
      </c>
      <c r="BM47" t="s">
        <v>662</v>
      </c>
      <c r="BN47" t="s">
        <v>661</v>
      </c>
    </row>
    <row r="48" spans="1:66">
      <c r="A48" s="150" t="str">
        <f t="shared" si="36"/>
        <v>강화교통</v>
      </c>
      <c r="B48" s="150" t="str">
        <f t="shared" si="37"/>
        <v>800</v>
      </c>
      <c r="C48" s="151" t="str">
        <f t="shared" si="38"/>
        <v>78바3228</v>
      </c>
      <c r="D48" s="139" t="str">
        <f t="shared" si="39"/>
        <v>좌석</v>
      </c>
      <c r="E48" s="135" t="str">
        <f t="shared" si="40"/>
        <v>C</v>
      </c>
      <c r="F48" s="158">
        <f t="shared" si="41"/>
        <v>0.88464285714285718</v>
      </c>
      <c r="G48" s="159">
        <f t="shared" si="42"/>
        <v>2.4769999999999999</v>
      </c>
      <c r="H48" s="160">
        <f t="shared" si="43"/>
        <v>2.8</v>
      </c>
      <c r="I48" s="161">
        <f t="shared" si="44"/>
        <v>7346.0219999999999</v>
      </c>
      <c r="J48" s="162">
        <f t="shared" si="45"/>
        <v>8.8350383524288135E-3</v>
      </c>
      <c r="K48" s="162">
        <f t="shared" si="46"/>
        <v>0.35048802127580064</v>
      </c>
      <c r="L48" s="162">
        <f t="shared" si="47"/>
        <v>0.29349217848789455</v>
      </c>
      <c r="M48" s="163">
        <f t="shared" si="48"/>
        <v>11.089</v>
      </c>
      <c r="N48" s="164">
        <f t="shared" si="49"/>
        <v>1.77</v>
      </c>
      <c r="O48" s="164">
        <f t="shared" si="50"/>
        <v>37.802999999999997</v>
      </c>
      <c r="P48" s="165">
        <f t="shared" si="51"/>
        <v>14.631666666666666</v>
      </c>
      <c r="Q48" s="166">
        <f t="shared" si="52"/>
        <v>106</v>
      </c>
      <c r="R48" s="167">
        <f t="shared" si="53"/>
        <v>31.779056189516123</v>
      </c>
      <c r="S48" s="152">
        <f t="shared" si="54"/>
        <v>130</v>
      </c>
      <c r="T48" s="152">
        <f t="shared" si="55"/>
        <v>2777</v>
      </c>
      <c r="U48" t="s">
        <v>152</v>
      </c>
      <c r="V48" t="s">
        <v>175</v>
      </c>
      <c r="W48" t="s">
        <v>152</v>
      </c>
      <c r="X48" s="4" t="s">
        <v>175</v>
      </c>
      <c r="Y48" s="4" t="s">
        <v>1195</v>
      </c>
      <c r="Z48" s="4" t="s">
        <v>784</v>
      </c>
      <c r="AA48" s="4" t="s">
        <v>49</v>
      </c>
      <c r="AB48" s="4">
        <v>503</v>
      </c>
      <c r="AC48" s="4">
        <v>7346.0219999999999</v>
      </c>
      <c r="AD48" s="4">
        <v>2965.5239999999999</v>
      </c>
      <c r="AE48" s="4">
        <v>2.4769999999999999</v>
      </c>
      <c r="AF48" s="4">
        <v>2.8</v>
      </c>
      <c r="AG48" s="4">
        <v>11.089</v>
      </c>
      <c r="AH48" s="4">
        <v>360.80465900000002</v>
      </c>
      <c r="AI48" s="4">
        <v>3.1877230000000001</v>
      </c>
      <c r="AJ48" s="4">
        <v>126.457711</v>
      </c>
      <c r="AK48" s="4">
        <v>2156</v>
      </c>
      <c r="AL48" s="4">
        <v>130</v>
      </c>
      <c r="AM48" s="4">
        <v>2777</v>
      </c>
      <c r="AN48" s="4">
        <v>106</v>
      </c>
      <c r="AO48" s="4">
        <v>20.360108</v>
      </c>
      <c r="AP48" s="4">
        <v>29561.9</v>
      </c>
      <c r="AQ48" s="4">
        <v>877.9</v>
      </c>
      <c r="AR48" s="4">
        <v>25</v>
      </c>
      <c r="AS48" s="4">
        <v>3672</v>
      </c>
      <c r="AT48" s="4">
        <v>1.77</v>
      </c>
      <c r="AU48" s="4">
        <v>37.802999999999997</v>
      </c>
      <c r="AV48" s="4">
        <v>70555</v>
      </c>
      <c r="AW48" s="4">
        <v>0</v>
      </c>
      <c r="AX48" s="4">
        <v>0.47</v>
      </c>
      <c r="AY48">
        <v>0.88464285714285718</v>
      </c>
      <c r="AZ48" t="s">
        <v>72</v>
      </c>
      <c r="BA48" t="s">
        <v>785</v>
      </c>
      <c r="BB48">
        <v>3</v>
      </c>
      <c r="BC48" t="s">
        <v>1196</v>
      </c>
      <c r="BD48">
        <v>7</v>
      </c>
      <c r="BE48">
        <v>78693.475000000006</v>
      </c>
      <c r="BF48">
        <v>9.3349823476469931E-2</v>
      </c>
      <c r="BG48">
        <v>8.2581254554005723E-2</v>
      </c>
      <c r="BH48">
        <v>342480.734</v>
      </c>
      <c r="BI48">
        <v>2.1449445970879052E-2</v>
      </c>
      <c r="BJ48">
        <v>1.8975099167809789E-2</v>
      </c>
      <c r="BK48">
        <v>1</v>
      </c>
      <c r="BL48" t="s">
        <v>661</v>
      </c>
      <c r="BM48" t="s">
        <v>662</v>
      </c>
      <c r="BN48" t="s">
        <v>661</v>
      </c>
    </row>
    <row r="49" spans="1:66">
      <c r="A49" s="150" t="str">
        <f t="shared" si="36"/>
        <v>강화교통</v>
      </c>
      <c r="B49" s="150" t="str">
        <f t="shared" si="37"/>
        <v>800</v>
      </c>
      <c r="C49" s="151" t="str">
        <f t="shared" si="38"/>
        <v>78바3230</v>
      </c>
      <c r="D49" s="139" t="str">
        <f t="shared" si="39"/>
        <v>좌석</v>
      </c>
      <c r="E49" s="135" t="str">
        <f t="shared" si="40"/>
        <v>B</v>
      </c>
      <c r="F49" s="158">
        <f t="shared" si="41"/>
        <v>0.93464285714285722</v>
      </c>
      <c r="G49" s="159">
        <f t="shared" si="42"/>
        <v>2.617</v>
      </c>
      <c r="H49" s="160">
        <f t="shared" si="43"/>
        <v>2.8</v>
      </c>
      <c r="I49" s="161">
        <f t="shared" si="44"/>
        <v>8018.36</v>
      </c>
      <c r="J49" s="162">
        <f t="shared" si="45"/>
        <v>8.6258427914591342E-3</v>
      </c>
      <c r="K49" s="162">
        <f t="shared" si="46"/>
        <v>0.32529908875872582</v>
      </c>
      <c r="L49" s="162">
        <f t="shared" si="47"/>
        <v>0.26414379000194554</v>
      </c>
      <c r="M49" s="163">
        <f t="shared" si="48"/>
        <v>10.506</v>
      </c>
      <c r="N49" s="164">
        <f t="shared" si="49"/>
        <v>0.624</v>
      </c>
      <c r="O49" s="164">
        <f t="shared" si="50"/>
        <v>18.245999999999999</v>
      </c>
      <c r="P49" s="165">
        <f t="shared" si="51"/>
        <v>17.486666666666668</v>
      </c>
      <c r="Q49" s="166">
        <f t="shared" si="52"/>
        <v>99</v>
      </c>
      <c r="R49" s="167">
        <f t="shared" si="53"/>
        <v>32.487353838186245</v>
      </c>
      <c r="S49" s="152">
        <f t="shared" si="54"/>
        <v>50</v>
      </c>
      <c r="T49" s="152">
        <f t="shared" si="55"/>
        <v>1463</v>
      </c>
      <c r="U49" t="s">
        <v>152</v>
      </c>
      <c r="V49" t="s">
        <v>175</v>
      </c>
      <c r="W49" t="s">
        <v>152</v>
      </c>
      <c r="X49" s="4" t="s">
        <v>175</v>
      </c>
      <c r="Y49" s="4" t="s">
        <v>789</v>
      </c>
      <c r="Z49" s="4" t="s">
        <v>784</v>
      </c>
      <c r="AA49" s="4" t="s">
        <v>49</v>
      </c>
      <c r="AB49" s="4">
        <v>503</v>
      </c>
      <c r="AC49" s="4">
        <v>8018.36</v>
      </c>
      <c r="AD49" s="4">
        <v>3064.41</v>
      </c>
      <c r="AE49" s="4">
        <v>2.617</v>
      </c>
      <c r="AF49" s="4">
        <v>2.8</v>
      </c>
      <c r="AG49" s="4">
        <v>10.506</v>
      </c>
      <c r="AH49" s="4">
        <v>370.55103800000001</v>
      </c>
      <c r="AI49" s="4">
        <v>3.1963149999999998</v>
      </c>
      <c r="AJ49" s="4">
        <v>120.53991499999999</v>
      </c>
      <c r="AK49" s="4">
        <v>2118</v>
      </c>
      <c r="AL49" s="4">
        <v>50</v>
      </c>
      <c r="AM49" s="4">
        <v>1463</v>
      </c>
      <c r="AN49" s="4">
        <v>99</v>
      </c>
      <c r="AO49" s="4">
        <v>21.639016000000002</v>
      </c>
      <c r="AP49" s="4">
        <v>29096.799999999999</v>
      </c>
      <c r="AQ49" s="4">
        <v>1049.2</v>
      </c>
      <c r="AR49" s="4">
        <v>13</v>
      </c>
      <c r="AS49" s="4">
        <v>1796</v>
      </c>
      <c r="AT49" s="4">
        <v>0.624</v>
      </c>
      <c r="AU49" s="4">
        <v>18.245999999999999</v>
      </c>
      <c r="AV49" s="4">
        <v>75021</v>
      </c>
      <c r="AW49" s="4">
        <v>0</v>
      </c>
      <c r="AX49" s="4">
        <v>0.47</v>
      </c>
      <c r="AY49">
        <v>0.93464285714285722</v>
      </c>
      <c r="AZ49" t="s">
        <v>71</v>
      </c>
      <c r="BA49" t="s">
        <v>785</v>
      </c>
      <c r="BB49">
        <v>1</v>
      </c>
      <c r="BC49" t="s">
        <v>790</v>
      </c>
      <c r="BD49">
        <v>5</v>
      </c>
      <c r="BE49">
        <v>78693.475000000006</v>
      </c>
      <c r="BF49">
        <v>0.10189358139286642</v>
      </c>
      <c r="BG49">
        <v>9.5234108037546936E-2</v>
      </c>
      <c r="BH49">
        <v>342480.734</v>
      </c>
      <c r="BI49">
        <v>2.3412587056648854E-2</v>
      </c>
      <c r="BJ49">
        <v>2.1882407259732162E-2</v>
      </c>
      <c r="BK49">
        <v>1</v>
      </c>
      <c r="BL49" t="s">
        <v>71</v>
      </c>
      <c r="BM49">
        <v>0</v>
      </c>
      <c r="BN49" t="s">
        <v>1172</v>
      </c>
    </row>
    <row r="50" spans="1:66">
      <c r="A50" s="150" t="str">
        <f t="shared" si="36"/>
        <v>강화교통</v>
      </c>
      <c r="B50" s="150" t="str">
        <f t="shared" si="37"/>
        <v>800</v>
      </c>
      <c r="C50" s="151" t="str">
        <f t="shared" si="38"/>
        <v>78바3240</v>
      </c>
      <c r="D50" s="139" t="str">
        <f t="shared" si="39"/>
        <v>좌석</v>
      </c>
      <c r="E50" s="135" t="str">
        <f t="shared" si="40"/>
        <v>D</v>
      </c>
      <c r="F50" s="158">
        <f t="shared" si="41"/>
        <v>0.84931034482758627</v>
      </c>
      <c r="G50" s="159">
        <f t="shared" si="42"/>
        <v>2.4630000000000001</v>
      </c>
      <c r="H50" s="160">
        <f t="shared" si="43"/>
        <v>2.9</v>
      </c>
      <c r="I50" s="161">
        <f t="shared" si="44"/>
        <v>1431.652</v>
      </c>
      <c r="J50" s="162">
        <f t="shared" si="45"/>
        <v>2.8526232831860794E-2</v>
      </c>
      <c r="K50" s="162">
        <f t="shared" si="46"/>
        <v>0.31522531149739158</v>
      </c>
      <c r="L50" s="162">
        <f t="shared" si="47"/>
        <v>0.2318999309888157</v>
      </c>
      <c r="M50" s="163">
        <f t="shared" si="48"/>
        <v>14.714</v>
      </c>
      <c r="N50" s="164">
        <f t="shared" si="49"/>
        <v>0.21</v>
      </c>
      <c r="O50" s="164">
        <f t="shared" si="50"/>
        <v>20.536000000000001</v>
      </c>
      <c r="P50" s="165">
        <f t="shared" si="51"/>
        <v>26.37</v>
      </c>
      <c r="Q50" s="166">
        <f t="shared" si="52"/>
        <v>102</v>
      </c>
      <c r="R50" s="167">
        <f t="shared" si="53"/>
        <v>35.663248431762121</v>
      </c>
      <c r="S50" s="152">
        <f t="shared" si="54"/>
        <v>3</v>
      </c>
      <c r="T50" s="152">
        <f t="shared" si="55"/>
        <v>294</v>
      </c>
      <c r="U50" t="s">
        <v>152</v>
      </c>
      <c r="V50" t="s">
        <v>175</v>
      </c>
      <c r="W50" t="s">
        <v>152</v>
      </c>
      <c r="X50" s="4" t="s">
        <v>175</v>
      </c>
      <c r="Y50" s="4" t="s">
        <v>791</v>
      </c>
      <c r="Z50" s="4" t="s">
        <v>784</v>
      </c>
      <c r="AA50" s="4" t="s">
        <v>49</v>
      </c>
      <c r="AB50" s="4">
        <v>503</v>
      </c>
      <c r="AC50" s="4">
        <v>1431.652</v>
      </c>
      <c r="AD50" s="4">
        <v>581.20799999999997</v>
      </c>
      <c r="AE50" s="4">
        <v>2.4630000000000001</v>
      </c>
      <c r="AF50" s="4">
        <v>2.9</v>
      </c>
      <c r="AG50" s="4">
        <v>14.714</v>
      </c>
      <c r="AH50" s="4">
        <v>61.171379000000002</v>
      </c>
      <c r="AI50" s="4">
        <v>1.7449889999999999</v>
      </c>
      <c r="AJ50" s="4">
        <v>19.282767</v>
      </c>
      <c r="AK50" s="4">
        <v>332</v>
      </c>
      <c r="AL50" s="4">
        <v>3</v>
      </c>
      <c r="AM50" s="4">
        <v>294</v>
      </c>
      <c r="AN50" s="4">
        <v>102</v>
      </c>
      <c r="AO50" s="4">
        <v>23.403950999999999</v>
      </c>
      <c r="AP50" s="4">
        <v>10731.6</v>
      </c>
      <c r="AQ50" s="4">
        <v>1582.2</v>
      </c>
      <c r="AR50" s="4">
        <v>13</v>
      </c>
      <c r="AS50" s="4">
        <v>5468</v>
      </c>
      <c r="AT50" s="4">
        <v>0.21</v>
      </c>
      <c r="AU50" s="4">
        <v>20.536000000000001</v>
      </c>
      <c r="AV50" s="4">
        <v>0</v>
      </c>
      <c r="AW50" s="4">
        <v>0</v>
      </c>
      <c r="AX50" s="4">
        <v>0.5</v>
      </c>
      <c r="AY50">
        <v>0.84931034482758627</v>
      </c>
      <c r="AZ50" t="s">
        <v>70</v>
      </c>
      <c r="BA50" t="s">
        <v>785</v>
      </c>
      <c r="BB50">
        <v>1</v>
      </c>
      <c r="BC50" t="s">
        <v>1197</v>
      </c>
      <c r="BD50">
        <v>1</v>
      </c>
      <c r="BE50">
        <v>78693.475000000006</v>
      </c>
      <c r="BF50">
        <v>1.8192766299874291E-2</v>
      </c>
      <c r="BG50">
        <v>1.5451304619513925E-2</v>
      </c>
      <c r="BH50">
        <v>342480.734</v>
      </c>
      <c r="BI50">
        <v>4.1802409825482329E-3</v>
      </c>
      <c r="BJ50">
        <v>3.5503219103504477E-3</v>
      </c>
      <c r="BK50">
        <v>1</v>
      </c>
      <c r="BL50" t="s">
        <v>69</v>
      </c>
      <c r="BM50">
        <v>-3</v>
      </c>
      <c r="BN50" t="s">
        <v>1171</v>
      </c>
    </row>
    <row r="51" spans="1:66">
      <c r="A51" s="150" t="str">
        <f t="shared" si="36"/>
        <v>강화교통</v>
      </c>
      <c r="B51" s="150" t="str">
        <f t="shared" si="37"/>
        <v>800</v>
      </c>
      <c r="C51" s="151" t="str">
        <f t="shared" si="38"/>
        <v>78바3242</v>
      </c>
      <c r="D51" s="139" t="str">
        <f t="shared" si="39"/>
        <v>좌석</v>
      </c>
      <c r="E51" s="135" t="str">
        <f t="shared" si="40"/>
        <v>C</v>
      </c>
      <c r="F51" s="158">
        <f t="shared" si="41"/>
        <v>0.89250000000000007</v>
      </c>
      <c r="G51" s="159">
        <f t="shared" si="42"/>
        <v>2.4990000000000001</v>
      </c>
      <c r="H51" s="160">
        <f t="shared" si="43"/>
        <v>2.8</v>
      </c>
      <c r="I51" s="161">
        <f t="shared" si="44"/>
        <v>7958.1229999999996</v>
      </c>
      <c r="J51" s="162">
        <f t="shared" si="45"/>
        <v>7.1204776994986691E-3</v>
      </c>
      <c r="K51" s="162">
        <f t="shared" si="46"/>
        <v>0.31625914028512447</v>
      </c>
      <c r="L51" s="162">
        <f t="shared" si="47"/>
        <v>0.14412946369388863</v>
      </c>
      <c r="M51" s="163">
        <f t="shared" si="48"/>
        <v>11.371</v>
      </c>
      <c r="N51" s="164">
        <f t="shared" si="49"/>
        <v>0.20100000000000001</v>
      </c>
      <c r="O51" s="164">
        <f t="shared" si="50"/>
        <v>13.169</v>
      </c>
      <c r="P51" s="165">
        <f t="shared" si="51"/>
        <v>8.2350000000000012</v>
      </c>
      <c r="Q51" s="166">
        <f t="shared" si="52"/>
        <v>104</v>
      </c>
      <c r="R51" s="167">
        <f t="shared" si="53"/>
        <v>31.877751649258595</v>
      </c>
      <c r="S51" s="152">
        <f t="shared" si="54"/>
        <v>16</v>
      </c>
      <c r="T51" s="152">
        <f t="shared" si="55"/>
        <v>1048</v>
      </c>
      <c r="U51" t="s">
        <v>152</v>
      </c>
      <c r="V51" t="s">
        <v>175</v>
      </c>
      <c r="W51" t="s">
        <v>152</v>
      </c>
      <c r="X51" s="4" t="s">
        <v>175</v>
      </c>
      <c r="Y51" s="4" t="s">
        <v>792</v>
      </c>
      <c r="Z51" s="4" t="s">
        <v>784</v>
      </c>
      <c r="AA51" s="4" t="s">
        <v>49</v>
      </c>
      <c r="AB51" s="4">
        <v>503</v>
      </c>
      <c r="AC51" s="4">
        <v>7958.1229999999996</v>
      </c>
      <c r="AD51" s="4">
        <v>3184.8290000000002</v>
      </c>
      <c r="AE51" s="4">
        <v>2.4990000000000001</v>
      </c>
      <c r="AF51" s="4">
        <v>2.8</v>
      </c>
      <c r="AG51" s="4">
        <v>11.371</v>
      </c>
      <c r="AH51" s="4">
        <v>368.95881300000002</v>
      </c>
      <c r="AI51" s="4">
        <v>2.6271629999999999</v>
      </c>
      <c r="AJ51" s="4">
        <v>116.68659700000001</v>
      </c>
      <c r="AK51" s="4">
        <v>1147</v>
      </c>
      <c r="AL51" s="4">
        <v>16</v>
      </c>
      <c r="AM51" s="4">
        <v>1048</v>
      </c>
      <c r="AN51" s="4">
        <v>104</v>
      </c>
      <c r="AO51" s="4">
        <v>21.569136</v>
      </c>
      <c r="AP51" s="4">
        <v>19158.2</v>
      </c>
      <c r="AQ51" s="4">
        <v>494.1</v>
      </c>
      <c r="AR51" s="4">
        <v>23</v>
      </c>
      <c r="AS51" s="4">
        <v>5770</v>
      </c>
      <c r="AT51" s="4">
        <v>0.20100000000000001</v>
      </c>
      <c r="AU51" s="4">
        <v>13.169</v>
      </c>
      <c r="AV51" s="4">
        <v>75844</v>
      </c>
      <c r="AW51" s="4">
        <v>0</v>
      </c>
      <c r="AX51" s="4">
        <v>0.48</v>
      </c>
      <c r="AY51">
        <v>0.89250000000000007</v>
      </c>
      <c r="AZ51" t="s">
        <v>72</v>
      </c>
      <c r="BA51" t="s">
        <v>785</v>
      </c>
      <c r="BB51">
        <v>1</v>
      </c>
      <c r="BC51" t="s">
        <v>786</v>
      </c>
      <c r="BD51">
        <v>4</v>
      </c>
      <c r="BE51">
        <v>78693.475000000006</v>
      </c>
      <c r="BF51">
        <v>0.10112811767430525</v>
      </c>
      <c r="BG51">
        <v>9.0256845024317453E-2</v>
      </c>
      <c r="BH51">
        <v>342480.734</v>
      </c>
      <c r="BI51">
        <v>2.3236702710407061E-2</v>
      </c>
      <c r="BJ51">
        <v>2.0738757169038304E-2</v>
      </c>
      <c r="BK51">
        <v>1</v>
      </c>
      <c r="BL51" t="s">
        <v>72</v>
      </c>
      <c r="BM51">
        <v>0</v>
      </c>
      <c r="BN51" t="s">
        <v>1172</v>
      </c>
    </row>
    <row r="52" spans="1:66">
      <c r="A52" s="150" t="str">
        <f t="shared" si="36"/>
        <v>강화교통</v>
      </c>
      <c r="B52" s="150" t="str">
        <f t="shared" si="37"/>
        <v>801</v>
      </c>
      <c r="C52" s="151" t="str">
        <f t="shared" si="38"/>
        <v>78바3216</v>
      </c>
      <c r="D52" s="139" t="str">
        <f t="shared" si="39"/>
        <v>좌석</v>
      </c>
      <c r="E52" s="135" t="str">
        <f t="shared" si="40"/>
        <v>S</v>
      </c>
      <c r="F52" s="158">
        <f t="shared" si="41"/>
        <v>1.0489285714285714</v>
      </c>
      <c r="G52" s="159">
        <f t="shared" si="42"/>
        <v>2.9369999999999998</v>
      </c>
      <c r="H52" s="160">
        <f t="shared" si="43"/>
        <v>2.8</v>
      </c>
      <c r="I52" s="161">
        <f t="shared" si="44"/>
        <v>10918.727999999999</v>
      </c>
      <c r="J52" s="162">
        <f t="shared" si="45"/>
        <v>1.86673961686037E-2</v>
      </c>
      <c r="K52" s="162">
        <f t="shared" si="46"/>
        <v>0.28823906919228326</v>
      </c>
      <c r="L52" s="162">
        <f t="shared" si="47"/>
        <v>0.21486019250594027</v>
      </c>
      <c r="M52" s="163">
        <f t="shared" si="48"/>
        <v>10.519</v>
      </c>
      <c r="N52" s="164">
        <f t="shared" si="49"/>
        <v>0.33</v>
      </c>
      <c r="O52" s="164">
        <f t="shared" si="50"/>
        <v>7.6840000000000002</v>
      </c>
      <c r="P52" s="165">
        <f t="shared" si="51"/>
        <v>637.08000000000004</v>
      </c>
      <c r="Q52" s="166">
        <f t="shared" si="52"/>
        <v>111</v>
      </c>
      <c r="R52" s="167">
        <f t="shared" si="53"/>
        <v>42.877846450712859</v>
      </c>
      <c r="S52" s="152">
        <f t="shared" si="54"/>
        <v>36</v>
      </c>
      <c r="T52" s="152">
        <f t="shared" si="55"/>
        <v>839</v>
      </c>
      <c r="U52" t="s">
        <v>152</v>
      </c>
      <c r="V52" t="s">
        <v>326</v>
      </c>
      <c r="W52" t="s">
        <v>152</v>
      </c>
      <c r="X52" s="4" t="s">
        <v>326</v>
      </c>
      <c r="Y52" s="4" t="s">
        <v>1198</v>
      </c>
      <c r="Z52" s="4" t="s">
        <v>784</v>
      </c>
      <c r="AA52" s="4" t="s">
        <v>49</v>
      </c>
      <c r="AB52" s="4">
        <v>503</v>
      </c>
      <c r="AC52" s="4">
        <v>10918.727999999999</v>
      </c>
      <c r="AD52" s="4">
        <v>3717.741</v>
      </c>
      <c r="AE52" s="4">
        <v>2.9369999999999998</v>
      </c>
      <c r="AF52" s="4">
        <v>2.8</v>
      </c>
      <c r="AG52" s="4">
        <v>10.519</v>
      </c>
      <c r="AH52" s="4">
        <v>367.40683799999999</v>
      </c>
      <c r="AI52" s="4">
        <v>6.8585289999999999</v>
      </c>
      <c r="AJ52" s="4">
        <v>105.901005</v>
      </c>
      <c r="AK52" s="4">
        <v>2346</v>
      </c>
      <c r="AL52" s="4">
        <v>36</v>
      </c>
      <c r="AM52" s="4">
        <v>839</v>
      </c>
      <c r="AN52" s="4">
        <v>111</v>
      </c>
      <c r="AO52" s="4">
        <v>29.718357999999998</v>
      </c>
      <c r="AP52" s="4">
        <v>69620.899999999994</v>
      </c>
      <c r="AQ52" s="4">
        <v>38224.800000000003</v>
      </c>
      <c r="AR52" s="4">
        <v>63</v>
      </c>
      <c r="AS52" s="4">
        <v>24540</v>
      </c>
      <c r="AT52" s="4">
        <v>0.33</v>
      </c>
      <c r="AU52" s="4">
        <v>7.6840000000000002</v>
      </c>
      <c r="AV52" s="4">
        <v>90557</v>
      </c>
      <c r="AW52" s="4">
        <v>0</v>
      </c>
      <c r="AX52" s="4">
        <v>0.4</v>
      </c>
      <c r="AY52">
        <v>1.0489285714285714</v>
      </c>
      <c r="AZ52" t="s">
        <v>74</v>
      </c>
      <c r="BA52" t="s">
        <v>1199</v>
      </c>
      <c r="BB52">
        <v>1</v>
      </c>
      <c r="BC52" t="s">
        <v>1200</v>
      </c>
      <c r="BD52">
        <v>9</v>
      </c>
      <c r="BE52">
        <v>10918.727999999999</v>
      </c>
      <c r="BF52">
        <v>1</v>
      </c>
      <c r="BG52">
        <v>1.0489285714285714</v>
      </c>
      <c r="BH52">
        <v>342480.734</v>
      </c>
      <c r="BI52">
        <v>3.1881291167753685E-2</v>
      </c>
      <c r="BJ52">
        <v>3.3441197199890207E-2</v>
      </c>
      <c r="BK52">
        <v>1</v>
      </c>
      <c r="BL52" t="s">
        <v>661</v>
      </c>
      <c r="BM52" t="s">
        <v>662</v>
      </c>
      <c r="BN52" t="s">
        <v>661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9" customWidth="1"/>
    <col min="4" max="4" width="10.140625" style="11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5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52"/>
      <c r="R1" s="252"/>
    </row>
    <row r="2" spans="1:69" ht="45" customHeight="1">
      <c r="A2" s="10" t="s">
        <v>33</v>
      </c>
      <c r="B2" s="35"/>
      <c r="C2" s="107"/>
      <c r="D2" s="114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53"/>
      <c r="R2" s="253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679</v>
      </c>
      <c r="B3" s="36"/>
      <c r="E3" s="11"/>
      <c r="F3" s="8"/>
      <c r="G3" s="11"/>
      <c r="H3" s="11"/>
      <c r="X3" s="11"/>
      <c r="Y3" s="11"/>
    </row>
    <row r="4" spans="1:69" ht="27">
      <c r="A4" s="128" t="s">
        <v>39</v>
      </c>
      <c r="B4" s="129" t="s">
        <v>50</v>
      </c>
      <c r="C4" s="130" t="s">
        <v>663</v>
      </c>
      <c r="D4" s="130" t="s">
        <v>680</v>
      </c>
      <c r="E4" s="131" t="s">
        <v>669</v>
      </c>
      <c r="F4" s="129" t="s">
        <v>673</v>
      </c>
      <c r="G4" s="131" t="s">
        <v>671</v>
      </c>
      <c r="H4" s="131" t="s">
        <v>675</v>
      </c>
      <c r="I4" s="132" t="s">
        <v>677</v>
      </c>
      <c r="J4" s="131" t="s">
        <v>12</v>
      </c>
      <c r="K4" s="131" t="s">
        <v>13</v>
      </c>
      <c r="L4" s="131" t="s">
        <v>14</v>
      </c>
      <c r="M4" s="131" t="s">
        <v>76</v>
      </c>
      <c r="N4" s="131" t="s">
        <v>7</v>
      </c>
      <c r="O4" s="131" t="s">
        <v>8</v>
      </c>
      <c r="P4" s="131" t="s">
        <v>705</v>
      </c>
      <c r="Q4" s="255" t="s">
        <v>44</v>
      </c>
      <c r="R4" s="255" t="s">
        <v>45</v>
      </c>
      <c r="S4" s="13"/>
      <c r="T4" s="13" t="s">
        <v>43</v>
      </c>
      <c r="U4" s="13" t="s">
        <v>682</v>
      </c>
      <c r="V4" s="13" t="s">
        <v>683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1201</v>
      </c>
      <c r="AN4" s="13" t="s">
        <v>1202</v>
      </c>
      <c r="AO4" t="s">
        <v>1203</v>
      </c>
      <c r="AP4" t="s">
        <v>38</v>
      </c>
      <c r="AQ4" t="s">
        <v>32</v>
      </c>
      <c r="AR4" t="s">
        <v>0</v>
      </c>
      <c r="AS4" t="s">
        <v>10</v>
      </c>
      <c r="AT4" t="s">
        <v>665</v>
      </c>
      <c r="AU4" t="s">
        <v>31</v>
      </c>
      <c r="AV4" t="s">
        <v>666</v>
      </c>
      <c r="AW4" t="s">
        <v>674</v>
      </c>
      <c r="AX4" t="s">
        <v>684</v>
      </c>
      <c r="AY4" t="s">
        <v>685</v>
      </c>
      <c r="AZ4" t="s">
        <v>686</v>
      </c>
      <c r="BA4" t="s">
        <v>687</v>
      </c>
      <c r="BB4" t="s">
        <v>688</v>
      </c>
      <c r="BC4" t="s">
        <v>68</v>
      </c>
      <c r="BF4" t="s">
        <v>0</v>
      </c>
      <c r="BG4" t="s">
        <v>694</v>
      </c>
      <c r="BH4" t="s">
        <v>77</v>
      </c>
      <c r="BI4" t="s">
        <v>689</v>
      </c>
      <c r="BJ4" t="s">
        <v>690</v>
      </c>
      <c r="BK4" t="s">
        <v>695</v>
      </c>
      <c r="BL4" t="s">
        <v>696</v>
      </c>
      <c r="BM4" t="s">
        <v>691</v>
      </c>
      <c r="BN4" t="s">
        <v>68</v>
      </c>
      <c r="BO4" t="s">
        <v>692</v>
      </c>
      <c r="BP4" t="s">
        <v>697</v>
      </c>
      <c r="BQ4" t="s">
        <v>717</v>
      </c>
    </row>
    <row r="5" spans="1:69" ht="16.5">
      <c r="A5" s="133" t="str">
        <f>BF5</f>
        <v>강화교통</v>
      </c>
      <c r="B5" s="134" t="str">
        <f>BH5</f>
        <v>가상현</v>
      </c>
      <c r="C5" s="135" t="str">
        <f>BN5</f>
        <v>B</v>
      </c>
      <c r="D5" s="136">
        <f>BM5</f>
        <v>0.90925925925925921</v>
      </c>
      <c r="E5" s="137">
        <f>U5</f>
        <v>9345</v>
      </c>
      <c r="F5" s="138" t="str">
        <f>BG5</f>
        <v>17</v>
      </c>
      <c r="G5" s="139" t="str">
        <f>BK5</f>
        <v>70바2504</v>
      </c>
      <c r="H5" s="140">
        <f>BJ5</f>
        <v>1</v>
      </c>
      <c r="I5" s="141">
        <f>BP5</f>
        <v>2258.5529999999999</v>
      </c>
      <c r="J5" s="142">
        <f>AB5/AA5</f>
        <v>5.8505074064864613E-3</v>
      </c>
      <c r="K5" s="142">
        <f>AC5/AA5</f>
        <v>0.36580704844545942</v>
      </c>
      <c r="L5" s="142">
        <f>AD5/I5</f>
        <v>0.17046312395591337</v>
      </c>
      <c r="M5" s="143">
        <f>Z5</f>
        <v>9.0830000000000002</v>
      </c>
      <c r="N5" s="144">
        <f>AE5*100/W5</f>
        <v>0.17710454436978013</v>
      </c>
      <c r="O5" s="144">
        <f>AF5*100/W5</f>
        <v>0.48703749701689536</v>
      </c>
      <c r="P5" s="256">
        <f>AK5</f>
        <v>5</v>
      </c>
      <c r="Q5" s="257">
        <f>AE5</f>
        <v>4</v>
      </c>
      <c r="R5" s="257">
        <f>AF5</f>
        <v>11</v>
      </c>
      <c r="T5">
        <v>503</v>
      </c>
      <c r="U5">
        <v>9345</v>
      </c>
      <c r="V5" t="s">
        <v>795</v>
      </c>
      <c r="W5">
        <v>2258.5529999999999</v>
      </c>
      <c r="X5">
        <v>919.83799999999997</v>
      </c>
      <c r="Y5">
        <v>2.4550000000000001</v>
      </c>
      <c r="Z5">
        <v>9.0830000000000002</v>
      </c>
      <c r="AA5">
        <v>152.87802199999999</v>
      </c>
      <c r="AB5">
        <v>0.89441400000000004</v>
      </c>
      <c r="AC5">
        <v>55.923858000000003</v>
      </c>
      <c r="AD5" s="1">
        <v>385</v>
      </c>
      <c r="AE5">
        <v>4</v>
      </c>
      <c r="AF5">
        <v>11</v>
      </c>
      <c r="AG5">
        <v>63</v>
      </c>
      <c r="AH5">
        <v>14.773562</v>
      </c>
      <c r="AI5">
        <v>4.0999999999999996</v>
      </c>
      <c r="AJ5">
        <v>0</v>
      </c>
      <c r="AK5">
        <v>5</v>
      </c>
      <c r="AL5">
        <v>1803</v>
      </c>
      <c r="AM5" t="s">
        <v>796</v>
      </c>
      <c r="AN5" t="s">
        <v>1204</v>
      </c>
      <c r="AO5">
        <v>2258.5529999999999</v>
      </c>
      <c r="AR5" t="s">
        <v>152</v>
      </c>
      <c r="AS5" t="s">
        <v>171</v>
      </c>
      <c r="AT5" t="s">
        <v>718</v>
      </c>
      <c r="AU5" t="s">
        <v>795</v>
      </c>
      <c r="AV5" t="s">
        <v>49</v>
      </c>
      <c r="AW5">
        <v>1</v>
      </c>
      <c r="BB5">
        <v>0.90925925925925921</v>
      </c>
      <c r="BC5" t="s">
        <v>71</v>
      </c>
      <c r="BF5" t="s">
        <v>152</v>
      </c>
      <c r="BG5" t="s">
        <v>171</v>
      </c>
      <c r="BH5" t="s">
        <v>795</v>
      </c>
      <c r="BI5">
        <v>9345</v>
      </c>
      <c r="BJ5">
        <v>1</v>
      </c>
      <c r="BK5" t="s">
        <v>718</v>
      </c>
      <c r="BL5" t="s">
        <v>698</v>
      </c>
      <c r="BM5">
        <v>0.90925925925925921</v>
      </c>
      <c r="BN5" t="s">
        <v>71</v>
      </c>
      <c r="BO5" t="s">
        <v>699</v>
      </c>
      <c r="BP5">
        <v>2258.5529999999999</v>
      </c>
      <c r="BQ5" t="s">
        <v>69</v>
      </c>
    </row>
    <row r="6" spans="1:69" ht="16.5">
      <c r="A6" s="116" t="str">
        <f t="shared" ref="A6:A7" si="0">BF6</f>
        <v>강화교통</v>
      </c>
      <c r="B6" s="117" t="str">
        <f t="shared" ref="B6:B7" si="1">BH6</f>
        <v>강동원</v>
      </c>
      <c r="C6" s="118" t="str">
        <f t="shared" ref="C6:C7" si="2">BN6</f>
        <v>B</v>
      </c>
      <c r="D6" s="119">
        <f t="shared" ref="D6:D7" si="3">BM6</f>
        <v>0.90717948717948715</v>
      </c>
      <c r="E6" s="120">
        <f t="shared" ref="E6:E7" si="4">U6</f>
        <v>3444</v>
      </c>
      <c r="F6" s="121" t="str">
        <f t="shared" ref="F6:F7" si="5">BG6</f>
        <v>60-5</v>
      </c>
      <c r="G6" s="122" t="str">
        <f t="shared" ref="G6:G7" si="6">BK6</f>
        <v>78바3231</v>
      </c>
      <c r="H6" s="123">
        <f t="shared" ref="H6:H7" si="7">BJ6</f>
        <v>1</v>
      </c>
      <c r="I6" s="124">
        <f t="shared" ref="I6:I7" si="8">BP6</f>
        <v>3708.0810000000001</v>
      </c>
      <c r="J6" s="125">
        <f t="shared" ref="J6:J7" si="9">AB6/AA6</f>
        <v>3.3528080299478256E-2</v>
      </c>
      <c r="K6" s="125">
        <f t="shared" ref="K6:K7" si="10">AC6/AA6</f>
        <v>0.21826765001906501</v>
      </c>
      <c r="L6" s="125">
        <f t="shared" ref="L6:L7" si="11">AD6/I6</f>
        <v>0.18446198990798743</v>
      </c>
      <c r="M6" s="126">
        <f t="shared" ref="M6:M7" si="12">Z6</f>
        <v>14.108000000000001</v>
      </c>
      <c r="N6" s="127">
        <f t="shared" ref="N6:N7" si="13">AE6*100/W6</f>
        <v>2.6968127179530326E-2</v>
      </c>
      <c r="O6" s="127">
        <f t="shared" ref="O6:O7" si="14">AF6*100/W6</f>
        <v>26.590573399016904</v>
      </c>
      <c r="P6" s="258">
        <f t="shared" ref="P6:P7" si="15">AK6</f>
        <v>19</v>
      </c>
      <c r="Q6" s="259">
        <f t="shared" ref="Q6:Q7" si="16">AE6</f>
        <v>1</v>
      </c>
      <c r="R6" s="259">
        <f t="shared" ref="R6:R7" si="17">AF6</f>
        <v>986</v>
      </c>
      <c r="T6">
        <v>503</v>
      </c>
      <c r="U6">
        <v>3444</v>
      </c>
      <c r="V6" t="s">
        <v>797</v>
      </c>
      <c r="W6">
        <v>3708.0810000000001</v>
      </c>
      <c r="X6">
        <v>1048.0319999999999</v>
      </c>
      <c r="Y6">
        <v>3.5379999999999998</v>
      </c>
      <c r="Z6">
        <v>14.108000000000001</v>
      </c>
      <c r="AA6">
        <v>123.41998</v>
      </c>
      <c r="AB6">
        <v>4.1380350000000004</v>
      </c>
      <c r="AC6">
        <v>26.938589</v>
      </c>
      <c r="AD6" s="1">
        <v>684</v>
      </c>
      <c r="AE6">
        <v>1</v>
      </c>
      <c r="AF6">
        <v>986</v>
      </c>
      <c r="AG6">
        <v>88</v>
      </c>
      <c r="AH6">
        <v>30.044414</v>
      </c>
      <c r="AI6">
        <v>16252.6</v>
      </c>
      <c r="AJ6">
        <v>186.9</v>
      </c>
      <c r="AK6">
        <v>19</v>
      </c>
      <c r="AL6">
        <v>4739</v>
      </c>
      <c r="AM6" t="s">
        <v>798</v>
      </c>
      <c r="AN6" t="s">
        <v>1205</v>
      </c>
      <c r="AO6">
        <v>3708.0810000000001</v>
      </c>
      <c r="AR6" t="s">
        <v>152</v>
      </c>
      <c r="AS6" t="s">
        <v>172</v>
      </c>
      <c r="AT6" t="s">
        <v>742</v>
      </c>
      <c r="AU6" t="s">
        <v>797</v>
      </c>
      <c r="AV6" t="s">
        <v>49</v>
      </c>
      <c r="AW6">
        <v>1</v>
      </c>
      <c r="BB6">
        <v>0.90717948717948715</v>
      </c>
      <c r="BC6" t="s">
        <v>71</v>
      </c>
      <c r="BF6" t="s">
        <v>152</v>
      </c>
      <c r="BG6" t="s">
        <v>172</v>
      </c>
      <c r="BH6" t="s">
        <v>797</v>
      </c>
      <c r="BI6">
        <v>3444</v>
      </c>
      <c r="BJ6">
        <v>1</v>
      </c>
      <c r="BK6" t="s">
        <v>742</v>
      </c>
      <c r="BL6" t="s">
        <v>698</v>
      </c>
      <c r="BM6">
        <v>0.90717948717948715</v>
      </c>
      <c r="BN6" t="s">
        <v>71</v>
      </c>
      <c r="BO6" t="s">
        <v>699</v>
      </c>
      <c r="BP6">
        <v>3708.0810000000001</v>
      </c>
      <c r="BQ6" t="s">
        <v>71</v>
      </c>
    </row>
    <row r="7" spans="1:69" ht="16.5">
      <c r="A7" s="133" t="str">
        <f t="shared" si="0"/>
        <v>강화교통</v>
      </c>
      <c r="B7" s="134" t="str">
        <f t="shared" si="1"/>
        <v>고길훈</v>
      </c>
      <c r="C7" s="135" t="str">
        <f t="shared" si="2"/>
        <v>S</v>
      </c>
      <c r="D7" s="136">
        <f t="shared" si="3"/>
        <v>1.0639285714285716</v>
      </c>
      <c r="E7" s="137">
        <f t="shared" si="4"/>
        <v>3986</v>
      </c>
      <c r="F7" s="138" t="str">
        <f t="shared" si="5"/>
        <v>801</v>
      </c>
      <c r="G7" s="139" t="str">
        <f t="shared" si="6"/>
        <v>78바3216</v>
      </c>
      <c r="H7" s="140">
        <f t="shared" si="7"/>
        <v>1</v>
      </c>
      <c r="I7" s="141">
        <f t="shared" si="8"/>
        <v>3890.9250000000002</v>
      </c>
      <c r="J7" s="142">
        <f t="shared" si="9"/>
        <v>2.8350234130615489E-2</v>
      </c>
      <c r="K7" s="142">
        <f t="shared" si="10"/>
        <v>0.32854494190723194</v>
      </c>
      <c r="L7" s="142">
        <f t="shared" si="11"/>
        <v>0.20072347835026375</v>
      </c>
      <c r="M7" s="143">
        <f t="shared" si="12"/>
        <v>10.978999999999999</v>
      </c>
      <c r="N7" s="144">
        <f t="shared" si="13"/>
        <v>0.35981161291980696</v>
      </c>
      <c r="O7" s="144">
        <f t="shared" si="14"/>
        <v>10.40883594518013</v>
      </c>
      <c r="P7" s="256">
        <f t="shared" si="15"/>
        <v>53</v>
      </c>
      <c r="Q7" s="257">
        <f t="shared" si="16"/>
        <v>14</v>
      </c>
      <c r="R7" s="257">
        <f t="shared" si="17"/>
        <v>405</v>
      </c>
      <c r="T7">
        <v>503</v>
      </c>
      <c r="U7">
        <v>3986</v>
      </c>
      <c r="V7" t="s">
        <v>1206</v>
      </c>
      <c r="W7">
        <v>3890.9250000000002</v>
      </c>
      <c r="X7">
        <v>1306.288</v>
      </c>
      <c r="Y7">
        <v>2.9790000000000001</v>
      </c>
      <c r="Z7">
        <v>10.978999999999999</v>
      </c>
      <c r="AA7">
        <v>135.57496499999999</v>
      </c>
      <c r="AB7">
        <v>3.8435820000000001</v>
      </c>
      <c r="AC7">
        <v>44.542468999999997</v>
      </c>
      <c r="AD7" s="1">
        <v>781</v>
      </c>
      <c r="AE7">
        <v>14</v>
      </c>
      <c r="AF7">
        <v>405</v>
      </c>
      <c r="AG7">
        <v>108</v>
      </c>
      <c r="AH7">
        <v>28.699435000000001</v>
      </c>
      <c r="AI7">
        <v>32666.5</v>
      </c>
      <c r="AJ7">
        <v>19401.099999999999</v>
      </c>
      <c r="AK7">
        <v>53</v>
      </c>
      <c r="AL7">
        <v>23129</v>
      </c>
      <c r="AM7" t="s">
        <v>1207</v>
      </c>
      <c r="AN7" t="s">
        <v>1208</v>
      </c>
      <c r="AO7">
        <v>3890.9250000000002</v>
      </c>
      <c r="AR7" t="s">
        <v>152</v>
      </c>
      <c r="AS7" t="s">
        <v>326</v>
      </c>
      <c r="AT7" t="s">
        <v>1198</v>
      </c>
      <c r="AU7" t="s">
        <v>1206</v>
      </c>
      <c r="AV7" t="s">
        <v>49</v>
      </c>
      <c r="AW7">
        <v>1</v>
      </c>
      <c r="BB7">
        <v>1.0639285714285716</v>
      </c>
      <c r="BC7" t="s">
        <v>74</v>
      </c>
      <c r="BF7" t="s">
        <v>152</v>
      </c>
      <c r="BG7" t="s">
        <v>326</v>
      </c>
      <c r="BH7" t="s">
        <v>1206</v>
      </c>
      <c r="BI7">
        <v>3986</v>
      </c>
      <c r="BJ7">
        <v>1</v>
      </c>
      <c r="BK7" t="s">
        <v>1198</v>
      </c>
      <c r="BL7" t="s">
        <v>698</v>
      </c>
      <c r="BM7">
        <v>1.0639285714285716</v>
      </c>
      <c r="BN7" t="s">
        <v>74</v>
      </c>
      <c r="BO7" t="s">
        <v>700</v>
      </c>
      <c r="BP7">
        <v>3890.9250000000002</v>
      </c>
      <c r="BQ7" t="s">
        <v>69</v>
      </c>
    </row>
    <row r="8" spans="1:69" ht="16.5">
      <c r="A8" s="116" t="str">
        <f t="shared" ref="A8:A71" si="18">BF8</f>
        <v>강화교통</v>
      </c>
      <c r="B8" s="117" t="str">
        <f t="shared" ref="B8:B71" si="19">BH8</f>
        <v>고봉인</v>
      </c>
      <c r="C8" s="118" t="str">
        <f t="shared" ref="C8:C71" si="20">BN8</f>
        <v>B</v>
      </c>
      <c r="D8" s="119">
        <f t="shared" ref="D8:D71" si="21">BM8</f>
        <v>0.9098240888458895</v>
      </c>
      <c r="E8" s="120">
        <f t="shared" ref="E8:E71" si="22">U8</f>
        <v>2653</v>
      </c>
      <c r="F8" s="121" t="str">
        <f t="shared" ref="F8:F71" si="23">BG8</f>
        <v>70</v>
      </c>
      <c r="G8" s="122" t="str">
        <f t="shared" ref="G8:G71" si="24">BK8</f>
        <v>78바3221</v>
      </c>
      <c r="H8" s="123">
        <f t="shared" ref="H8:H71" si="25">BJ8</f>
        <v>2</v>
      </c>
      <c r="I8" s="124">
        <f t="shared" ref="I8:I71" si="26">BP8</f>
        <v>3111.6120000000001</v>
      </c>
      <c r="J8" s="125">
        <f t="shared" ref="J8:J71" si="27">AB8/AA8</f>
        <v>8.2914660073506539E-3</v>
      </c>
      <c r="K8" s="125">
        <f t="shared" ref="K8:K71" si="28">AC8/AA8</f>
        <v>0.29970373966254321</v>
      </c>
      <c r="L8" s="125">
        <f t="shared" ref="L8:L71" si="29">AD8/I8</f>
        <v>0.17772138685671607</v>
      </c>
      <c r="M8" s="126">
        <f t="shared" ref="M8:M71" si="30">Z8</f>
        <v>12.792</v>
      </c>
      <c r="N8" s="127">
        <f t="shared" ref="N8:N71" si="31">AE8*100/W8</f>
        <v>0</v>
      </c>
      <c r="O8" s="127">
        <f t="shared" ref="O8:O71" si="32">AF8*100/W8</f>
        <v>35.512139688367313</v>
      </c>
      <c r="P8" s="258">
        <f t="shared" ref="P8:P71" si="33">AK8</f>
        <v>8</v>
      </c>
      <c r="Q8" s="259">
        <f t="shared" ref="Q8:Q71" si="34">AE8</f>
        <v>0</v>
      </c>
      <c r="R8" s="259">
        <f t="shared" ref="R8:R71" si="35">AF8</f>
        <v>1105</v>
      </c>
      <c r="T8">
        <v>503</v>
      </c>
      <c r="U8">
        <v>2653</v>
      </c>
      <c r="V8" t="s">
        <v>799</v>
      </c>
      <c r="W8">
        <v>3111.6120000000001</v>
      </c>
      <c r="X8">
        <v>1212.347</v>
      </c>
      <c r="Y8">
        <v>2.5670000000000002</v>
      </c>
      <c r="Z8">
        <v>12.792</v>
      </c>
      <c r="AA8">
        <v>140.13553200000001</v>
      </c>
      <c r="AB8">
        <v>1.161929</v>
      </c>
      <c r="AC8">
        <v>41.999142999999997</v>
      </c>
      <c r="AD8" s="1">
        <v>553</v>
      </c>
      <c r="AE8">
        <v>0</v>
      </c>
      <c r="AF8">
        <v>1105</v>
      </c>
      <c r="AG8">
        <v>76</v>
      </c>
      <c r="AH8">
        <v>22.204304</v>
      </c>
      <c r="AI8">
        <v>3703.8</v>
      </c>
      <c r="AJ8">
        <v>0</v>
      </c>
      <c r="AK8">
        <v>8</v>
      </c>
      <c r="AL8">
        <v>388</v>
      </c>
      <c r="AM8" t="s">
        <v>800</v>
      </c>
      <c r="AN8" t="s">
        <v>1209</v>
      </c>
      <c r="AO8">
        <v>2879.933</v>
      </c>
      <c r="AR8" t="s">
        <v>152</v>
      </c>
      <c r="AS8" t="s">
        <v>173</v>
      </c>
      <c r="AT8" t="s">
        <v>764</v>
      </c>
      <c r="AU8" t="s">
        <v>799</v>
      </c>
      <c r="AV8" t="s">
        <v>49</v>
      </c>
      <c r="AW8">
        <v>2</v>
      </c>
      <c r="BB8">
        <v>0.9098240888458895</v>
      </c>
      <c r="BC8" t="s">
        <v>71</v>
      </c>
      <c r="BF8" t="s">
        <v>152</v>
      </c>
      <c r="BG8" t="s">
        <v>173</v>
      </c>
      <c r="BH8" t="s">
        <v>799</v>
      </c>
      <c r="BI8">
        <v>2653</v>
      </c>
      <c r="BJ8">
        <v>2</v>
      </c>
      <c r="BK8" t="s">
        <v>764</v>
      </c>
      <c r="BL8" t="s">
        <v>755</v>
      </c>
      <c r="BM8">
        <v>0.9098240888458895</v>
      </c>
      <c r="BN8" t="s">
        <v>71</v>
      </c>
      <c r="BO8" t="s">
        <v>699</v>
      </c>
      <c r="BP8">
        <v>3111.6120000000001</v>
      </c>
      <c r="BQ8" t="s">
        <v>71</v>
      </c>
    </row>
    <row r="9" spans="1:69" ht="16.5">
      <c r="A9" s="133" t="str">
        <f t="shared" si="18"/>
        <v>강화교통</v>
      </c>
      <c r="B9" s="134" t="str">
        <f t="shared" si="19"/>
        <v>고운성</v>
      </c>
      <c r="C9" s="135" t="str">
        <f t="shared" si="20"/>
        <v>B</v>
      </c>
      <c r="D9" s="136">
        <f t="shared" si="21"/>
        <v>0.91750000000000009</v>
      </c>
      <c r="E9" s="137">
        <f t="shared" si="22"/>
        <v>5222</v>
      </c>
      <c r="F9" s="138" t="str">
        <f t="shared" si="23"/>
        <v>800</v>
      </c>
      <c r="G9" s="139" t="str">
        <f t="shared" si="24"/>
        <v>78바3242</v>
      </c>
      <c r="H9" s="140">
        <f t="shared" si="25"/>
        <v>1</v>
      </c>
      <c r="I9" s="141">
        <f t="shared" si="26"/>
        <v>3552.8009999999999</v>
      </c>
      <c r="J9" s="142">
        <f t="shared" si="27"/>
        <v>8.2462717661394829E-3</v>
      </c>
      <c r="K9" s="142">
        <f t="shared" si="28"/>
        <v>0.29436210942601343</v>
      </c>
      <c r="L9" s="142">
        <f t="shared" si="29"/>
        <v>0.18689479089878663</v>
      </c>
      <c r="M9" s="143">
        <f t="shared" si="30"/>
        <v>10.311999999999999</v>
      </c>
      <c r="N9" s="144">
        <f t="shared" si="31"/>
        <v>0.14073402929125498</v>
      </c>
      <c r="O9" s="144">
        <f t="shared" si="32"/>
        <v>9.5417671859470889</v>
      </c>
      <c r="P9" s="256">
        <f t="shared" si="33"/>
        <v>11</v>
      </c>
      <c r="Q9" s="257">
        <f t="shared" si="34"/>
        <v>5</v>
      </c>
      <c r="R9" s="257">
        <f t="shared" si="35"/>
        <v>339</v>
      </c>
      <c r="T9">
        <v>503</v>
      </c>
      <c r="U9">
        <v>5222</v>
      </c>
      <c r="V9" t="s">
        <v>1210</v>
      </c>
      <c r="W9">
        <v>3552.8009999999999</v>
      </c>
      <c r="X9">
        <v>1382.9870000000001</v>
      </c>
      <c r="Y9">
        <v>2.569</v>
      </c>
      <c r="Z9">
        <v>10.311999999999999</v>
      </c>
      <c r="AA9">
        <v>164.953574</v>
      </c>
      <c r="AB9">
        <v>1.360252</v>
      </c>
      <c r="AC9">
        <v>48.556082000000004</v>
      </c>
      <c r="AD9" s="1">
        <v>664</v>
      </c>
      <c r="AE9">
        <v>5</v>
      </c>
      <c r="AF9">
        <v>339</v>
      </c>
      <c r="AG9">
        <v>93</v>
      </c>
      <c r="AH9">
        <v>21.538187000000001</v>
      </c>
      <c r="AI9">
        <v>11147</v>
      </c>
      <c r="AJ9">
        <v>201.5</v>
      </c>
      <c r="AK9">
        <v>11</v>
      </c>
      <c r="AL9">
        <v>3489</v>
      </c>
      <c r="AM9" t="s">
        <v>1211</v>
      </c>
      <c r="AN9" t="s">
        <v>1212</v>
      </c>
      <c r="AO9">
        <v>3552.8009999999999</v>
      </c>
      <c r="AR9" t="s">
        <v>152</v>
      </c>
      <c r="AS9" t="s">
        <v>175</v>
      </c>
      <c r="AT9" t="s">
        <v>792</v>
      </c>
      <c r="AU9" t="s">
        <v>1210</v>
      </c>
      <c r="AV9" t="s">
        <v>49</v>
      </c>
      <c r="AW9">
        <v>1</v>
      </c>
      <c r="BB9">
        <v>0.91750000000000009</v>
      </c>
      <c r="BC9" t="s">
        <v>71</v>
      </c>
      <c r="BF9" t="s">
        <v>152</v>
      </c>
      <c r="BG9" t="s">
        <v>175</v>
      </c>
      <c r="BH9" t="s">
        <v>1210</v>
      </c>
      <c r="BI9">
        <v>5222</v>
      </c>
      <c r="BJ9">
        <v>1</v>
      </c>
      <c r="BK9" t="s">
        <v>792</v>
      </c>
      <c r="BL9" t="s">
        <v>698</v>
      </c>
      <c r="BM9">
        <v>0.91750000000000009</v>
      </c>
      <c r="BN9" t="s">
        <v>71</v>
      </c>
      <c r="BO9" t="s">
        <v>699</v>
      </c>
      <c r="BP9">
        <v>3552.8009999999999</v>
      </c>
      <c r="BQ9" t="s">
        <v>74</v>
      </c>
    </row>
    <row r="10" spans="1:69" ht="16.5">
      <c r="A10" s="116" t="str">
        <f t="shared" si="18"/>
        <v>강화교통</v>
      </c>
      <c r="B10" s="117" t="str">
        <f t="shared" si="19"/>
        <v>고정복</v>
      </c>
      <c r="C10" s="118" t="str">
        <f t="shared" si="20"/>
        <v>S</v>
      </c>
      <c r="D10" s="119">
        <f t="shared" si="21"/>
        <v>1.0036875790898427</v>
      </c>
      <c r="E10" s="120">
        <f t="shared" si="22"/>
        <v>2993</v>
      </c>
      <c r="F10" s="121" t="str">
        <f t="shared" si="23"/>
        <v>17</v>
      </c>
      <c r="G10" s="122" t="str">
        <f t="shared" si="24"/>
        <v>78바3217</v>
      </c>
      <c r="H10" s="123">
        <f t="shared" si="25"/>
        <v>6</v>
      </c>
      <c r="I10" s="124">
        <f t="shared" si="26"/>
        <v>2221.31</v>
      </c>
      <c r="J10" s="125">
        <f t="shared" si="27"/>
        <v>7.9340683569633988E-3</v>
      </c>
      <c r="K10" s="125">
        <f t="shared" si="28"/>
        <v>0.3400835987380515</v>
      </c>
      <c r="L10" s="125">
        <f t="shared" si="29"/>
        <v>0.12695211384273244</v>
      </c>
      <c r="M10" s="126">
        <f t="shared" si="30"/>
        <v>7.2809999999999997</v>
      </c>
      <c r="N10" s="127">
        <f t="shared" si="31"/>
        <v>0.18007392034430134</v>
      </c>
      <c r="O10" s="127">
        <f t="shared" si="32"/>
        <v>3.6464968869721019</v>
      </c>
      <c r="P10" s="258">
        <f t="shared" si="33"/>
        <v>0</v>
      </c>
      <c r="Q10" s="259">
        <f t="shared" si="34"/>
        <v>4</v>
      </c>
      <c r="R10" s="259">
        <f t="shared" si="35"/>
        <v>81</v>
      </c>
      <c r="T10">
        <v>503</v>
      </c>
      <c r="U10">
        <v>2993</v>
      </c>
      <c r="V10" t="s">
        <v>801</v>
      </c>
      <c r="W10">
        <v>2221.31</v>
      </c>
      <c r="X10">
        <v>845.77200000000005</v>
      </c>
      <c r="Y10">
        <v>2.6259999999999999</v>
      </c>
      <c r="Z10">
        <v>7.2809999999999997</v>
      </c>
      <c r="AA10">
        <v>147.738833</v>
      </c>
      <c r="AB10">
        <v>1.1721699999999999</v>
      </c>
      <c r="AC10">
        <v>50.243554000000003</v>
      </c>
      <c r="AD10" s="1">
        <v>282</v>
      </c>
      <c r="AE10">
        <v>4</v>
      </c>
      <c r="AF10">
        <v>81</v>
      </c>
      <c r="AG10">
        <v>68</v>
      </c>
      <c r="AH10">
        <v>15.035382999999999</v>
      </c>
      <c r="AI10">
        <v>94.2</v>
      </c>
      <c r="AJ10">
        <v>0</v>
      </c>
      <c r="AK10">
        <v>0</v>
      </c>
      <c r="AL10">
        <v>0</v>
      </c>
      <c r="AM10" t="s">
        <v>802</v>
      </c>
      <c r="AN10" t="s">
        <v>1213</v>
      </c>
      <c r="AO10">
        <v>748.89800000000002</v>
      </c>
      <c r="AR10" t="s">
        <v>152</v>
      </c>
      <c r="AS10" t="s">
        <v>171</v>
      </c>
      <c r="AT10" t="s">
        <v>728</v>
      </c>
      <c r="AU10" t="s">
        <v>801</v>
      </c>
      <c r="AV10" t="s">
        <v>49</v>
      </c>
      <c r="AW10">
        <v>6</v>
      </c>
      <c r="BB10">
        <v>1.0036875790898427</v>
      </c>
      <c r="BC10" t="s">
        <v>74</v>
      </c>
      <c r="BF10" t="s">
        <v>152</v>
      </c>
      <c r="BG10" t="s">
        <v>171</v>
      </c>
      <c r="BH10" t="s">
        <v>801</v>
      </c>
      <c r="BI10">
        <v>2993</v>
      </c>
      <c r="BJ10">
        <v>6</v>
      </c>
      <c r="BK10" t="s">
        <v>728</v>
      </c>
      <c r="BL10" t="s">
        <v>733</v>
      </c>
      <c r="BM10">
        <v>1.0036875790898427</v>
      </c>
      <c r="BN10" t="s">
        <v>74</v>
      </c>
      <c r="BO10" t="s">
        <v>700</v>
      </c>
      <c r="BP10">
        <v>2221.31</v>
      </c>
      <c r="BQ10" t="s">
        <v>72</v>
      </c>
    </row>
    <row r="11" spans="1:69" ht="16.5">
      <c r="A11" s="133" t="str">
        <f t="shared" si="18"/>
        <v>강화교통</v>
      </c>
      <c r="B11" s="134" t="str">
        <f t="shared" si="19"/>
        <v>김광선</v>
      </c>
      <c r="C11" s="135" t="str">
        <f t="shared" si="20"/>
        <v>C</v>
      </c>
      <c r="D11" s="136">
        <f t="shared" si="21"/>
        <v>0.88467896324929773</v>
      </c>
      <c r="E11" s="137">
        <f t="shared" si="22"/>
        <v>3378</v>
      </c>
      <c r="F11" s="138" t="str">
        <f t="shared" si="23"/>
        <v>70</v>
      </c>
      <c r="G11" s="139" t="str">
        <f t="shared" si="24"/>
        <v>78바3215</v>
      </c>
      <c r="H11" s="140">
        <f t="shared" si="25"/>
        <v>2</v>
      </c>
      <c r="I11" s="141">
        <f t="shared" si="26"/>
        <v>2898.9460000000004</v>
      </c>
      <c r="J11" s="142">
        <f t="shared" si="27"/>
        <v>8.606999539573482E-3</v>
      </c>
      <c r="K11" s="142">
        <f t="shared" si="28"/>
        <v>0.30184057560529121</v>
      </c>
      <c r="L11" s="142">
        <f t="shared" si="29"/>
        <v>0.24008725930044916</v>
      </c>
      <c r="M11" s="143">
        <f t="shared" si="30"/>
        <v>11.218</v>
      </c>
      <c r="N11" s="144">
        <f t="shared" si="31"/>
        <v>2.759623670120106</v>
      </c>
      <c r="O11" s="144">
        <f t="shared" si="32"/>
        <v>5.5537426361167128</v>
      </c>
      <c r="P11" s="256">
        <f t="shared" si="33"/>
        <v>1</v>
      </c>
      <c r="Q11" s="257">
        <f t="shared" si="34"/>
        <v>80</v>
      </c>
      <c r="R11" s="257">
        <f t="shared" si="35"/>
        <v>161</v>
      </c>
      <c r="T11">
        <v>503</v>
      </c>
      <c r="U11">
        <v>3378</v>
      </c>
      <c r="V11" t="s">
        <v>803</v>
      </c>
      <c r="W11">
        <v>2898.9459999999999</v>
      </c>
      <c r="X11">
        <v>1089.8320000000001</v>
      </c>
      <c r="Y11">
        <v>2.66</v>
      </c>
      <c r="Z11">
        <v>11.218</v>
      </c>
      <c r="AA11">
        <v>132.51191600000001</v>
      </c>
      <c r="AB11">
        <v>1.14053</v>
      </c>
      <c r="AC11">
        <v>39.997472999999999</v>
      </c>
      <c r="AD11" s="1">
        <v>696</v>
      </c>
      <c r="AE11">
        <v>80</v>
      </c>
      <c r="AF11">
        <v>161</v>
      </c>
      <c r="AG11">
        <v>82</v>
      </c>
      <c r="AH11">
        <v>21.87687</v>
      </c>
      <c r="AI11">
        <v>4568</v>
      </c>
      <c r="AJ11">
        <v>0</v>
      </c>
      <c r="AK11">
        <v>1</v>
      </c>
      <c r="AL11">
        <v>741</v>
      </c>
      <c r="AM11" t="s">
        <v>804</v>
      </c>
      <c r="AN11" t="s">
        <v>1214</v>
      </c>
      <c r="AO11">
        <v>2662.6370000000002</v>
      </c>
      <c r="AR11" t="s">
        <v>152</v>
      </c>
      <c r="AS11" t="s">
        <v>173</v>
      </c>
      <c r="AT11" t="s">
        <v>760</v>
      </c>
      <c r="AU11" t="s">
        <v>803</v>
      </c>
      <c r="AV11" t="s">
        <v>49</v>
      </c>
      <c r="AW11">
        <v>2</v>
      </c>
      <c r="BB11">
        <v>0.88467896324929773</v>
      </c>
      <c r="BC11" t="s">
        <v>72</v>
      </c>
      <c r="BF11" t="s">
        <v>152</v>
      </c>
      <c r="BG11" t="s">
        <v>173</v>
      </c>
      <c r="BH11" t="s">
        <v>803</v>
      </c>
      <c r="BI11">
        <v>3378</v>
      </c>
      <c r="BJ11">
        <v>2</v>
      </c>
      <c r="BK11" t="s">
        <v>760</v>
      </c>
      <c r="BL11" t="s">
        <v>755</v>
      </c>
      <c r="BM11">
        <v>0.88467896324929773</v>
      </c>
      <c r="BN11" t="s">
        <v>72</v>
      </c>
      <c r="BO11" t="s">
        <v>701</v>
      </c>
      <c r="BP11">
        <v>2898.9460000000004</v>
      </c>
      <c r="BQ11" t="s">
        <v>71</v>
      </c>
    </row>
    <row r="12" spans="1:69" ht="16.5">
      <c r="A12" s="116" t="str">
        <f t="shared" si="18"/>
        <v>강화교통</v>
      </c>
      <c r="B12" s="117" t="str">
        <f t="shared" si="19"/>
        <v>김광운</v>
      </c>
      <c r="C12" s="118" t="str">
        <f t="shared" si="20"/>
        <v>A</v>
      </c>
      <c r="D12" s="119">
        <f t="shared" si="21"/>
        <v>0.96122753892445978</v>
      </c>
      <c r="E12" s="120">
        <f t="shared" si="22"/>
        <v>972</v>
      </c>
      <c r="F12" s="121" t="str">
        <f t="shared" si="23"/>
        <v>70</v>
      </c>
      <c r="G12" s="122" t="str">
        <f t="shared" si="24"/>
        <v>78바3213</v>
      </c>
      <c r="H12" s="123">
        <f t="shared" si="25"/>
        <v>2</v>
      </c>
      <c r="I12" s="124">
        <f t="shared" si="26"/>
        <v>3466.721</v>
      </c>
      <c r="J12" s="125">
        <f t="shared" si="27"/>
        <v>1.2911434430410878E-2</v>
      </c>
      <c r="K12" s="125">
        <f t="shared" si="28"/>
        <v>0.2947522906779465</v>
      </c>
      <c r="L12" s="125">
        <f t="shared" si="29"/>
        <v>0.20566985344364314</v>
      </c>
      <c r="M12" s="126">
        <f t="shared" si="30"/>
        <v>11.089</v>
      </c>
      <c r="N12" s="127">
        <f t="shared" si="31"/>
        <v>5.7691403490502988E-2</v>
      </c>
      <c r="O12" s="127">
        <f t="shared" si="32"/>
        <v>24.288080869501758</v>
      </c>
      <c r="P12" s="258">
        <f t="shared" si="33"/>
        <v>19</v>
      </c>
      <c r="Q12" s="259">
        <f t="shared" si="34"/>
        <v>2</v>
      </c>
      <c r="R12" s="259">
        <f t="shared" si="35"/>
        <v>842</v>
      </c>
      <c r="T12">
        <v>503</v>
      </c>
      <c r="U12">
        <v>972</v>
      </c>
      <c r="V12" t="s">
        <v>805</v>
      </c>
      <c r="W12">
        <v>3466.721</v>
      </c>
      <c r="X12">
        <v>1200.2370000000001</v>
      </c>
      <c r="Y12">
        <v>2.8879999999999999</v>
      </c>
      <c r="Z12">
        <v>11.089</v>
      </c>
      <c r="AA12">
        <v>149.09025099999999</v>
      </c>
      <c r="AB12">
        <v>1.9249689999999999</v>
      </c>
      <c r="AC12">
        <v>43.944693000000001</v>
      </c>
      <c r="AD12" s="1">
        <v>713</v>
      </c>
      <c r="AE12">
        <v>2</v>
      </c>
      <c r="AF12">
        <v>842</v>
      </c>
      <c r="AG12">
        <v>82</v>
      </c>
      <c r="AH12">
        <v>23.252499</v>
      </c>
      <c r="AI12">
        <v>9059.4</v>
      </c>
      <c r="AJ12">
        <v>0</v>
      </c>
      <c r="AK12">
        <v>19</v>
      </c>
      <c r="AL12">
        <v>4020</v>
      </c>
      <c r="AM12" t="s">
        <v>806</v>
      </c>
      <c r="AN12" t="s">
        <v>1215</v>
      </c>
      <c r="AO12">
        <v>3232.5430000000001</v>
      </c>
      <c r="AR12" t="s">
        <v>152</v>
      </c>
      <c r="AS12" t="s">
        <v>173</v>
      </c>
      <c r="AT12" t="s">
        <v>757</v>
      </c>
      <c r="AU12" t="s">
        <v>805</v>
      </c>
      <c r="AV12" t="s">
        <v>49</v>
      </c>
      <c r="AW12">
        <v>2</v>
      </c>
      <c r="BB12">
        <v>0.96122753892445978</v>
      </c>
      <c r="BC12" t="s">
        <v>69</v>
      </c>
      <c r="BF12" t="s">
        <v>152</v>
      </c>
      <c r="BG12" t="s">
        <v>173</v>
      </c>
      <c r="BH12" t="s">
        <v>805</v>
      </c>
      <c r="BI12">
        <v>972</v>
      </c>
      <c r="BJ12">
        <v>2</v>
      </c>
      <c r="BK12" t="s">
        <v>757</v>
      </c>
      <c r="BL12" t="s">
        <v>755</v>
      </c>
      <c r="BM12">
        <v>0.96122753892445978</v>
      </c>
      <c r="BN12" t="s">
        <v>69</v>
      </c>
      <c r="BO12" t="s">
        <v>702</v>
      </c>
      <c r="BP12">
        <v>3466.721</v>
      </c>
      <c r="BQ12" t="s">
        <v>70</v>
      </c>
    </row>
    <row r="13" spans="1:69" ht="16.5">
      <c r="A13" s="133" t="str">
        <f t="shared" si="18"/>
        <v>강화교통</v>
      </c>
      <c r="B13" s="134" t="str">
        <f t="shared" si="19"/>
        <v>김광제</v>
      </c>
      <c r="C13" s="135" t="str">
        <f t="shared" si="20"/>
        <v>D</v>
      </c>
      <c r="D13" s="136">
        <f t="shared" si="21"/>
        <v>0.8417241379310344</v>
      </c>
      <c r="E13" s="137">
        <f t="shared" si="22"/>
        <v>8368</v>
      </c>
      <c r="F13" s="138" t="str">
        <f t="shared" si="23"/>
        <v>800</v>
      </c>
      <c r="G13" s="139" t="str">
        <f t="shared" si="24"/>
        <v>78바3210</v>
      </c>
      <c r="H13" s="140">
        <f t="shared" si="25"/>
        <v>1</v>
      </c>
      <c r="I13" s="141">
        <f t="shared" si="26"/>
        <v>3324.0549999999998</v>
      </c>
      <c r="J13" s="142">
        <f t="shared" si="27"/>
        <v>1.4707560408180519E-2</v>
      </c>
      <c r="K13" s="142">
        <f t="shared" si="28"/>
        <v>0.35673814351530297</v>
      </c>
      <c r="L13" s="142">
        <f t="shared" si="29"/>
        <v>0.22833557206484251</v>
      </c>
      <c r="M13" s="143">
        <f t="shared" si="30"/>
        <v>13.093</v>
      </c>
      <c r="N13" s="144">
        <f t="shared" si="31"/>
        <v>0</v>
      </c>
      <c r="O13" s="144">
        <f t="shared" si="32"/>
        <v>12.334332614833389</v>
      </c>
      <c r="P13" s="256">
        <f t="shared" si="33"/>
        <v>4</v>
      </c>
      <c r="Q13" s="257">
        <f t="shared" si="34"/>
        <v>0</v>
      </c>
      <c r="R13" s="257">
        <f t="shared" si="35"/>
        <v>410</v>
      </c>
      <c r="T13">
        <v>503</v>
      </c>
      <c r="U13">
        <v>8368</v>
      </c>
      <c r="V13" t="s">
        <v>1216</v>
      </c>
      <c r="W13">
        <v>3324.0549999999998</v>
      </c>
      <c r="X13">
        <v>1361.808</v>
      </c>
      <c r="Y13">
        <v>2.4409999999999998</v>
      </c>
      <c r="Z13">
        <v>13.093</v>
      </c>
      <c r="AA13">
        <v>155.26551900000001</v>
      </c>
      <c r="AB13">
        <v>2.2835770000000002</v>
      </c>
      <c r="AC13">
        <v>55.389133000000001</v>
      </c>
      <c r="AD13" s="1">
        <v>759</v>
      </c>
      <c r="AE13">
        <v>0</v>
      </c>
      <c r="AF13">
        <v>410</v>
      </c>
      <c r="AG13">
        <v>84</v>
      </c>
      <c r="AH13">
        <v>21.408842</v>
      </c>
      <c r="AI13">
        <v>8981.5</v>
      </c>
      <c r="AJ13">
        <v>10.4</v>
      </c>
      <c r="AK13">
        <v>4</v>
      </c>
      <c r="AL13">
        <v>336</v>
      </c>
      <c r="AM13" t="s">
        <v>1217</v>
      </c>
      <c r="AN13" t="s">
        <v>1218</v>
      </c>
      <c r="AO13">
        <v>3324.0549999999998</v>
      </c>
      <c r="AR13" t="s">
        <v>152</v>
      </c>
      <c r="AS13" t="s">
        <v>175</v>
      </c>
      <c r="AT13" t="s">
        <v>787</v>
      </c>
      <c r="AU13" t="s">
        <v>1216</v>
      </c>
      <c r="AV13" t="s">
        <v>49</v>
      </c>
      <c r="AW13">
        <v>1</v>
      </c>
      <c r="BB13">
        <v>0.8417241379310344</v>
      </c>
      <c r="BC13" t="s">
        <v>70</v>
      </c>
      <c r="BF13" t="s">
        <v>152</v>
      </c>
      <c r="BG13" t="s">
        <v>175</v>
      </c>
      <c r="BH13" t="s">
        <v>1216</v>
      </c>
      <c r="BI13">
        <v>8368</v>
      </c>
      <c r="BJ13">
        <v>1</v>
      </c>
      <c r="BK13" t="s">
        <v>787</v>
      </c>
      <c r="BL13" t="s">
        <v>698</v>
      </c>
      <c r="BM13">
        <v>0.8417241379310344</v>
      </c>
      <c r="BN13" t="s">
        <v>70</v>
      </c>
      <c r="BO13" t="s">
        <v>703</v>
      </c>
      <c r="BP13">
        <v>3324.0549999999998</v>
      </c>
      <c r="BQ13" t="s">
        <v>73</v>
      </c>
    </row>
    <row r="14" spans="1:69" ht="16.5">
      <c r="A14" s="116" t="str">
        <f t="shared" si="18"/>
        <v>강화교통</v>
      </c>
      <c r="B14" s="117" t="str">
        <f t="shared" si="19"/>
        <v>김덕준</v>
      </c>
      <c r="C14" s="118" t="str">
        <f t="shared" si="20"/>
        <v>C</v>
      </c>
      <c r="D14" s="119">
        <f t="shared" si="21"/>
        <v>0.87647058823529411</v>
      </c>
      <c r="E14" s="120">
        <f t="shared" si="22"/>
        <v>4226</v>
      </c>
      <c r="F14" s="121" t="str">
        <f t="shared" si="23"/>
        <v>71</v>
      </c>
      <c r="G14" s="122" t="str">
        <f t="shared" si="24"/>
        <v>78바3224</v>
      </c>
      <c r="H14" s="123">
        <f t="shared" si="25"/>
        <v>1</v>
      </c>
      <c r="I14" s="124">
        <f t="shared" si="26"/>
        <v>3325.9789999999998</v>
      </c>
      <c r="J14" s="125">
        <f t="shared" si="27"/>
        <v>1.3743139941216004E-2</v>
      </c>
      <c r="K14" s="125">
        <f t="shared" si="28"/>
        <v>0.25270294830437195</v>
      </c>
      <c r="L14" s="125">
        <f t="shared" si="29"/>
        <v>0.23511874248153702</v>
      </c>
      <c r="M14" s="126">
        <f t="shared" si="30"/>
        <v>12.319000000000001</v>
      </c>
      <c r="N14" s="127">
        <f t="shared" si="31"/>
        <v>3.0066335355695271E-2</v>
      </c>
      <c r="O14" s="127">
        <f t="shared" si="32"/>
        <v>5.6524710468707111</v>
      </c>
      <c r="P14" s="258">
        <f t="shared" si="33"/>
        <v>1</v>
      </c>
      <c r="Q14" s="259">
        <f t="shared" si="34"/>
        <v>1</v>
      </c>
      <c r="R14" s="259">
        <f t="shared" si="35"/>
        <v>188</v>
      </c>
      <c r="T14">
        <v>503</v>
      </c>
      <c r="U14">
        <v>4226</v>
      </c>
      <c r="V14" t="s">
        <v>807</v>
      </c>
      <c r="W14">
        <v>3325.9789999999998</v>
      </c>
      <c r="X14">
        <v>1116.01</v>
      </c>
      <c r="Y14">
        <v>2.98</v>
      </c>
      <c r="Z14">
        <v>12.319000000000001</v>
      </c>
      <c r="AA14">
        <v>132.306082</v>
      </c>
      <c r="AB14">
        <v>1.8183009999999999</v>
      </c>
      <c r="AC14">
        <v>33.434137</v>
      </c>
      <c r="AD14" s="1">
        <v>782</v>
      </c>
      <c r="AE14">
        <v>1</v>
      </c>
      <c r="AF14">
        <v>188</v>
      </c>
      <c r="AG14">
        <v>86</v>
      </c>
      <c r="AH14">
        <v>25.138518999999999</v>
      </c>
      <c r="AI14">
        <v>4029.9</v>
      </c>
      <c r="AJ14">
        <v>167.2</v>
      </c>
      <c r="AK14">
        <v>1</v>
      </c>
      <c r="AL14">
        <v>64</v>
      </c>
      <c r="AM14" t="s">
        <v>808</v>
      </c>
      <c r="AN14" t="s">
        <v>1219</v>
      </c>
      <c r="AO14">
        <v>3325.9789999999998</v>
      </c>
      <c r="AR14" t="s">
        <v>152</v>
      </c>
      <c r="AS14" t="s">
        <v>174</v>
      </c>
      <c r="AT14" t="s">
        <v>772</v>
      </c>
      <c r="AU14" t="s">
        <v>807</v>
      </c>
      <c r="AV14" t="s">
        <v>49</v>
      </c>
      <c r="AW14">
        <v>1</v>
      </c>
      <c r="BB14">
        <v>0.87647058823529411</v>
      </c>
      <c r="BC14" t="s">
        <v>72</v>
      </c>
      <c r="BF14" t="s">
        <v>152</v>
      </c>
      <c r="BG14" t="s">
        <v>174</v>
      </c>
      <c r="BH14" t="s">
        <v>807</v>
      </c>
      <c r="BI14">
        <v>4226</v>
      </c>
      <c r="BJ14">
        <v>1</v>
      </c>
      <c r="BK14" t="s">
        <v>772</v>
      </c>
      <c r="BL14" t="s">
        <v>698</v>
      </c>
      <c r="BM14">
        <v>0.87647058823529411</v>
      </c>
      <c r="BN14" t="s">
        <v>72</v>
      </c>
      <c r="BO14" t="s">
        <v>701</v>
      </c>
      <c r="BP14">
        <v>3325.9789999999998</v>
      </c>
      <c r="BQ14" t="s">
        <v>72</v>
      </c>
    </row>
    <row r="15" spans="1:69" ht="16.5">
      <c r="A15" s="133" t="str">
        <f t="shared" si="18"/>
        <v>강화교통</v>
      </c>
      <c r="B15" s="134" t="str">
        <f t="shared" si="19"/>
        <v>김덕호</v>
      </c>
      <c r="C15" s="135" t="str">
        <f t="shared" si="20"/>
        <v>F</v>
      </c>
      <c r="D15" s="136">
        <f t="shared" si="21"/>
        <v>0.78054835804176792</v>
      </c>
      <c r="E15" s="137">
        <f t="shared" si="22"/>
        <v>2724</v>
      </c>
      <c r="F15" s="138" t="str">
        <f t="shared" si="23"/>
        <v>71</v>
      </c>
      <c r="G15" s="139" t="str">
        <f t="shared" si="24"/>
        <v>78바3237</v>
      </c>
      <c r="H15" s="140">
        <f t="shared" si="25"/>
        <v>6</v>
      </c>
      <c r="I15" s="141">
        <f t="shared" si="26"/>
        <v>3167.6270000000004</v>
      </c>
      <c r="J15" s="142">
        <f t="shared" si="27"/>
        <v>1.1358492254837619E-2</v>
      </c>
      <c r="K15" s="142">
        <f t="shared" si="28"/>
        <v>0.34168079322808165</v>
      </c>
      <c r="L15" s="142">
        <f t="shared" si="29"/>
        <v>0.29391086766213315</v>
      </c>
      <c r="M15" s="143">
        <f t="shared" si="30"/>
        <v>14.959</v>
      </c>
      <c r="N15" s="144">
        <f t="shared" si="31"/>
        <v>0.34726310894559242</v>
      </c>
      <c r="O15" s="144">
        <f t="shared" si="32"/>
        <v>38.009525742772112</v>
      </c>
      <c r="P15" s="256">
        <f t="shared" si="33"/>
        <v>26</v>
      </c>
      <c r="Q15" s="257">
        <f t="shared" si="34"/>
        <v>11</v>
      </c>
      <c r="R15" s="257">
        <f t="shared" si="35"/>
        <v>1204</v>
      </c>
      <c r="T15">
        <v>503</v>
      </c>
      <c r="U15">
        <v>2724</v>
      </c>
      <c r="V15" t="s">
        <v>693</v>
      </c>
      <c r="W15">
        <v>3167.627</v>
      </c>
      <c r="X15">
        <v>1323.75</v>
      </c>
      <c r="Y15">
        <v>2.3929999999999998</v>
      </c>
      <c r="Z15">
        <v>14.959</v>
      </c>
      <c r="AA15">
        <v>140.59330800000001</v>
      </c>
      <c r="AB15">
        <v>1.5969279999999999</v>
      </c>
      <c r="AC15">
        <v>48.038032999999999</v>
      </c>
      <c r="AD15" s="1">
        <v>931</v>
      </c>
      <c r="AE15">
        <v>11</v>
      </c>
      <c r="AF15">
        <v>1204</v>
      </c>
      <c r="AG15">
        <v>97</v>
      </c>
      <c r="AH15">
        <v>22.530425000000001</v>
      </c>
      <c r="AI15">
        <v>14134.3</v>
      </c>
      <c r="AJ15">
        <v>826.8</v>
      </c>
      <c r="AK15">
        <v>26</v>
      </c>
      <c r="AL15">
        <v>6126</v>
      </c>
      <c r="AM15" t="s">
        <v>809</v>
      </c>
      <c r="AN15" t="s">
        <v>1220</v>
      </c>
      <c r="AO15">
        <v>715.14800000000002</v>
      </c>
      <c r="AR15" t="s">
        <v>152</v>
      </c>
      <c r="AS15" t="s">
        <v>174</v>
      </c>
      <c r="AT15" t="s">
        <v>781</v>
      </c>
      <c r="AU15" t="s">
        <v>693</v>
      </c>
      <c r="AV15" t="s">
        <v>49</v>
      </c>
      <c r="AW15">
        <v>6</v>
      </c>
      <c r="BB15">
        <v>0.78054835804176792</v>
      </c>
      <c r="BC15" t="s">
        <v>73</v>
      </c>
      <c r="BF15" t="s">
        <v>152</v>
      </c>
      <c r="BG15" t="s">
        <v>174</v>
      </c>
      <c r="BH15" t="s">
        <v>693</v>
      </c>
      <c r="BI15">
        <v>2724</v>
      </c>
      <c r="BJ15">
        <v>6</v>
      </c>
      <c r="BK15" t="s">
        <v>781</v>
      </c>
      <c r="BL15" t="s">
        <v>770</v>
      </c>
      <c r="BM15">
        <v>0.78054835804176792</v>
      </c>
      <c r="BN15" t="s">
        <v>73</v>
      </c>
      <c r="BO15" t="s">
        <v>716</v>
      </c>
      <c r="BP15">
        <v>3167.6270000000004</v>
      </c>
      <c r="BQ15" t="s">
        <v>71</v>
      </c>
    </row>
    <row r="16" spans="1:69" ht="16.5">
      <c r="A16" s="116" t="str">
        <f t="shared" si="18"/>
        <v>강화교통</v>
      </c>
      <c r="B16" s="117" t="str">
        <f t="shared" si="19"/>
        <v>김동진</v>
      </c>
      <c r="C16" s="118" t="str">
        <f t="shared" si="20"/>
        <v>B</v>
      </c>
      <c r="D16" s="119">
        <f t="shared" si="21"/>
        <v>0.9270381259473679</v>
      </c>
      <c r="E16" s="120">
        <f t="shared" si="22"/>
        <v>9192</v>
      </c>
      <c r="F16" s="121" t="str">
        <f t="shared" si="23"/>
        <v>60-5</v>
      </c>
      <c r="G16" s="122" t="str">
        <f t="shared" si="24"/>
        <v>78바3205</v>
      </c>
      <c r="H16" s="123">
        <f t="shared" si="25"/>
        <v>8</v>
      </c>
      <c r="I16" s="124">
        <f t="shared" si="26"/>
        <v>3671.587</v>
      </c>
      <c r="J16" s="125">
        <f t="shared" si="27"/>
        <v>6.8914634027509372E-3</v>
      </c>
      <c r="K16" s="125">
        <f t="shared" si="28"/>
        <v>0.26612537793701613</v>
      </c>
      <c r="L16" s="125">
        <f t="shared" si="29"/>
        <v>0.29333364564151687</v>
      </c>
      <c r="M16" s="126">
        <f t="shared" si="30"/>
        <v>10.922000000000001</v>
      </c>
      <c r="N16" s="127">
        <f t="shared" si="31"/>
        <v>0.84432154270074489</v>
      </c>
      <c r="O16" s="127">
        <f t="shared" si="32"/>
        <v>9.0424113605370096</v>
      </c>
      <c r="P16" s="258">
        <f t="shared" si="33"/>
        <v>0</v>
      </c>
      <c r="Q16" s="259">
        <f t="shared" si="34"/>
        <v>31</v>
      </c>
      <c r="R16" s="259">
        <f t="shared" si="35"/>
        <v>332</v>
      </c>
      <c r="T16">
        <v>503</v>
      </c>
      <c r="U16">
        <v>9192</v>
      </c>
      <c r="V16" t="s">
        <v>810</v>
      </c>
      <c r="W16">
        <v>3671.587</v>
      </c>
      <c r="X16">
        <v>1228.7280000000001</v>
      </c>
      <c r="Y16">
        <v>2.988</v>
      </c>
      <c r="Z16">
        <v>10.922000000000001</v>
      </c>
      <c r="AA16">
        <v>137.92774399999999</v>
      </c>
      <c r="AB16">
        <v>0.95052400000000004</v>
      </c>
      <c r="AC16">
        <v>36.706073000000004</v>
      </c>
      <c r="AD16" s="1">
        <v>1077</v>
      </c>
      <c r="AE16">
        <v>31</v>
      </c>
      <c r="AF16">
        <v>332</v>
      </c>
      <c r="AG16">
        <v>107</v>
      </c>
      <c r="AH16">
        <v>26.61964</v>
      </c>
      <c r="AI16">
        <v>12604.4</v>
      </c>
      <c r="AJ16">
        <v>731.5</v>
      </c>
      <c r="AK16">
        <v>0</v>
      </c>
      <c r="AL16">
        <v>0</v>
      </c>
      <c r="AM16" t="s">
        <v>811</v>
      </c>
      <c r="AN16" t="s">
        <v>1221</v>
      </c>
      <c r="AO16">
        <v>895.73</v>
      </c>
      <c r="AR16" t="s">
        <v>152</v>
      </c>
      <c r="AS16" t="s">
        <v>172</v>
      </c>
      <c r="AT16" t="s">
        <v>737</v>
      </c>
      <c r="AU16" t="s">
        <v>810</v>
      </c>
      <c r="AV16" t="s">
        <v>49</v>
      </c>
      <c r="AW16">
        <v>8</v>
      </c>
      <c r="BB16">
        <v>0.9270381259473679</v>
      </c>
      <c r="BC16" t="s">
        <v>71</v>
      </c>
      <c r="BF16" t="s">
        <v>152</v>
      </c>
      <c r="BG16" t="s">
        <v>172</v>
      </c>
      <c r="BH16" t="s">
        <v>810</v>
      </c>
      <c r="BI16">
        <v>9192</v>
      </c>
      <c r="BJ16">
        <v>8</v>
      </c>
      <c r="BK16" t="s">
        <v>737</v>
      </c>
      <c r="BL16" t="s">
        <v>1188</v>
      </c>
      <c r="BM16">
        <v>0.9270381259473679</v>
      </c>
      <c r="BN16" t="s">
        <v>71</v>
      </c>
      <c r="BO16" t="s">
        <v>699</v>
      </c>
      <c r="BP16">
        <v>3671.587</v>
      </c>
      <c r="BQ16" t="s">
        <v>71</v>
      </c>
    </row>
    <row r="17" spans="1:69" ht="16.5">
      <c r="A17" s="133" t="str">
        <f t="shared" si="18"/>
        <v>강화교통</v>
      </c>
      <c r="B17" s="134" t="str">
        <f t="shared" si="19"/>
        <v>김병철</v>
      </c>
      <c r="C17" s="135" t="str">
        <f t="shared" si="20"/>
        <v>C</v>
      </c>
      <c r="D17" s="136">
        <f t="shared" si="21"/>
        <v>0.89392857142857152</v>
      </c>
      <c r="E17" s="137">
        <f t="shared" si="22"/>
        <v>4059</v>
      </c>
      <c r="F17" s="138" t="str">
        <f t="shared" si="23"/>
        <v>800</v>
      </c>
      <c r="G17" s="139" t="str">
        <f t="shared" si="24"/>
        <v>78바3212</v>
      </c>
      <c r="H17" s="140">
        <f t="shared" si="25"/>
        <v>1</v>
      </c>
      <c r="I17" s="141">
        <f t="shared" si="26"/>
        <v>3276.5610000000001</v>
      </c>
      <c r="J17" s="142">
        <f t="shared" si="27"/>
        <v>1.2119330509726307E-2</v>
      </c>
      <c r="K17" s="142">
        <f t="shared" si="28"/>
        <v>0.39492379143876105</v>
      </c>
      <c r="L17" s="142">
        <f t="shared" si="29"/>
        <v>0.30611363560757754</v>
      </c>
      <c r="M17" s="143">
        <f t="shared" si="30"/>
        <v>11.986000000000001</v>
      </c>
      <c r="N17" s="144">
        <f t="shared" si="31"/>
        <v>0.73247529955950763</v>
      </c>
      <c r="O17" s="144">
        <f t="shared" si="32"/>
        <v>21.913219378488602</v>
      </c>
      <c r="P17" s="256">
        <f t="shared" si="33"/>
        <v>24</v>
      </c>
      <c r="Q17" s="257">
        <f t="shared" si="34"/>
        <v>24</v>
      </c>
      <c r="R17" s="257">
        <f t="shared" si="35"/>
        <v>718</v>
      </c>
      <c r="T17">
        <v>503</v>
      </c>
      <c r="U17">
        <v>4059</v>
      </c>
      <c r="V17" t="s">
        <v>1222</v>
      </c>
      <c r="W17">
        <v>3276.5610000000001</v>
      </c>
      <c r="X17">
        <v>1308.941</v>
      </c>
      <c r="Y17">
        <v>2.5030000000000001</v>
      </c>
      <c r="Z17">
        <v>11.986000000000001</v>
      </c>
      <c r="AA17">
        <v>163.96970099999999</v>
      </c>
      <c r="AB17">
        <v>1.9872030000000001</v>
      </c>
      <c r="AC17">
        <v>64.755536000000006</v>
      </c>
      <c r="AD17" s="1">
        <v>1003</v>
      </c>
      <c r="AE17">
        <v>24</v>
      </c>
      <c r="AF17">
        <v>718</v>
      </c>
      <c r="AG17">
        <v>86</v>
      </c>
      <c r="AH17">
        <v>19.982721999999999</v>
      </c>
      <c r="AI17">
        <v>18999.8</v>
      </c>
      <c r="AJ17">
        <v>18</v>
      </c>
      <c r="AK17">
        <v>24</v>
      </c>
      <c r="AL17">
        <v>20977</v>
      </c>
      <c r="AM17" t="s">
        <v>1223</v>
      </c>
      <c r="AN17" t="s">
        <v>1224</v>
      </c>
      <c r="AO17">
        <v>3276.5610000000001</v>
      </c>
      <c r="AR17" t="s">
        <v>152</v>
      </c>
      <c r="AS17" t="s">
        <v>175</v>
      </c>
      <c r="AT17" t="s">
        <v>1193</v>
      </c>
      <c r="AU17" t="s">
        <v>1222</v>
      </c>
      <c r="AV17" t="s">
        <v>49</v>
      </c>
      <c r="AW17">
        <v>1</v>
      </c>
      <c r="BB17">
        <v>0.89392857142857152</v>
      </c>
      <c r="BC17" t="s">
        <v>72</v>
      </c>
      <c r="BF17" t="s">
        <v>152</v>
      </c>
      <c r="BG17" t="s">
        <v>175</v>
      </c>
      <c r="BH17" t="s">
        <v>1222</v>
      </c>
      <c r="BI17">
        <v>4059</v>
      </c>
      <c r="BJ17">
        <v>1</v>
      </c>
      <c r="BK17" t="s">
        <v>1193</v>
      </c>
      <c r="BL17" t="s">
        <v>698</v>
      </c>
      <c r="BM17">
        <v>0.89392857142857152</v>
      </c>
      <c r="BN17" t="s">
        <v>72</v>
      </c>
      <c r="BO17" t="s">
        <v>701</v>
      </c>
      <c r="BP17">
        <v>3276.5610000000001</v>
      </c>
      <c r="BQ17" t="s">
        <v>74</v>
      </c>
    </row>
    <row r="18" spans="1:69" ht="16.5">
      <c r="A18" s="116" t="str">
        <f t="shared" si="18"/>
        <v>강화교통</v>
      </c>
      <c r="B18" s="117" t="str">
        <f t="shared" si="19"/>
        <v>김선기</v>
      </c>
      <c r="C18" s="118" t="str">
        <f t="shared" si="20"/>
        <v>C</v>
      </c>
      <c r="D18" s="119">
        <f t="shared" si="21"/>
        <v>0.87564102564102564</v>
      </c>
      <c r="E18" s="120">
        <f t="shared" si="22"/>
        <v>7905</v>
      </c>
      <c r="F18" s="121" t="str">
        <f t="shared" si="23"/>
        <v>60-5</v>
      </c>
      <c r="G18" s="122" t="str">
        <f t="shared" si="24"/>
        <v>78바3232</v>
      </c>
      <c r="H18" s="123">
        <f t="shared" si="25"/>
        <v>1</v>
      </c>
      <c r="I18" s="124">
        <f t="shared" si="26"/>
        <v>4423.9629999999997</v>
      </c>
      <c r="J18" s="125">
        <f t="shared" si="27"/>
        <v>9.7453111421423686E-3</v>
      </c>
      <c r="K18" s="125">
        <f t="shared" si="28"/>
        <v>0.18256746629343135</v>
      </c>
      <c r="L18" s="125">
        <f t="shared" si="29"/>
        <v>0.18671042230687734</v>
      </c>
      <c r="M18" s="126">
        <f t="shared" si="30"/>
        <v>13.016999999999999</v>
      </c>
      <c r="N18" s="127">
        <f t="shared" si="31"/>
        <v>0.18083333879600713</v>
      </c>
      <c r="O18" s="127">
        <f t="shared" si="32"/>
        <v>11.121250335954437</v>
      </c>
      <c r="P18" s="258">
        <f t="shared" si="33"/>
        <v>3</v>
      </c>
      <c r="Q18" s="259">
        <f t="shared" si="34"/>
        <v>8</v>
      </c>
      <c r="R18" s="259">
        <f t="shared" si="35"/>
        <v>492</v>
      </c>
      <c r="T18">
        <v>503</v>
      </c>
      <c r="U18">
        <v>7905</v>
      </c>
      <c r="V18" t="s">
        <v>812</v>
      </c>
      <c r="W18">
        <v>4423.9629999999997</v>
      </c>
      <c r="X18">
        <v>1295.365</v>
      </c>
      <c r="Y18">
        <v>3.415</v>
      </c>
      <c r="Z18">
        <v>13.016999999999999</v>
      </c>
      <c r="AA18">
        <v>127.40773299999999</v>
      </c>
      <c r="AB18">
        <v>1.241628</v>
      </c>
      <c r="AC18">
        <v>23.260507</v>
      </c>
      <c r="AD18" s="1">
        <v>826</v>
      </c>
      <c r="AE18">
        <v>8</v>
      </c>
      <c r="AF18">
        <v>492</v>
      </c>
      <c r="AG18">
        <v>87</v>
      </c>
      <c r="AH18">
        <v>34.722875999999999</v>
      </c>
      <c r="AI18">
        <v>21849.9</v>
      </c>
      <c r="AJ18">
        <v>707.9</v>
      </c>
      <c r="AK18">
        <v>3</v>
      </c>
      <c r="AL18">
        <v>177</v>
      </c>
      <c r="AM18" t="s">
        <v>813</v>
      </c>
      <c r="AN18" t="s">
        <v>1225</v>
      </c>
      <c r="AO18">
        <v>4423.9629999999997</v>
      </c>
      <c r="AR18" t="s">
        <v>152</v>
      </c>
      <c r="AS18" t="s">
        <v>172</v>
      </c>
      <c r="AT18" t="s">
        <v>743</v>
      </c>
      <c r="AU18" t="s">
        <v>812</v>
      </c>
      <c r="AV18" t="s">
        <v>49</v>
      </c>
      <c r="AW18">
        <v>1</v>
      </c>
      <c r="BB18">
        <v>0.87564102564102564</v>
      </c>
      <c r="BC18" t="s">
        <v>72</v>
      </c>
      <c r="BF18" t="s">
        <v>152</v>
      </c>
      <c r="BG18" t="s">
        <v>172</v>
      </c>
      <c r="BH18" t="s">
        <v>812</v>
      </c>
      <c r="BI18">
        <v>7905</v>
      </c>
      <c r="BJ18">
        <v>1</v>
      </c>
      <c r="BK18" t="s">
        <v>743</v>
      </c>
      <c r="BL18" t="s">
        <v>698</v>
      </c>
      <c r="BM18">
        <v>0.87564102564102564</v>
      </c>
      <c r="BN18" t="s">
        <v>72</v>
      </c>
      <c r="BO18" t="s">
        <v>701</v>
      </c>
      <c r="BP18">
        <v>4423.9629999999997</v>
      </c>
      <c r="BQ18" t="s">
        <v>71</v>
      </c>
    </row>
    <row r="19" spans="1:69" ht="16.5">
      <c r="A19" s="133" t="str">
        <f t="shared" si="18"/>
        <v>강화교통</v>
      </c>
      <c r="B19" s="134" t="str">
        <f t="shared" si="19"/>
        <v>김영길</v>
      </c>
      <c r="C19" s="135" t="str">
        <f t="shared" si="20"/>
        <v>B</v>
      </c>
      <c r="D19" s="136">
        <f t="shared" si="21"/>
        <v>0.92821428571428588</v>
      </c>
      <c r="E19" s="137">
        <f t="shared" si="22"/>
        <v>5110</v>
      </c>
      <c r="F19" s="138" t="str">
        <f t="shared" si="23"/>
        <v>17</v>
      </c>
      <c r="G19" s="139" t="str">
        <f t="shared" si="24"/>
        <v>78바3209</v>
      </c>
      <c r="H19" s="140">
        <f t="shared" si="25"/>
        <v>1</v>
      </c>
      <c r="I19" s="141">
        <f t="shared" si="26"/>
        <v>2498.634</v>
      </c>
      <c r="J19" s="142">
        <f t="shared" si="27"/>
        <v>1.5210840674460829E-2</v>
      </c>
      <c r="K19" s="142">
        <f t="shared" si="28"/>
        <v>0.34753386616527332</v>
      </c>
      <c r="L19" s="142">
        <f t="shared" si="29"/>
        <v>2.7214870205080056E-2</v>
      </c>
      <c r="M19" s="143">
        <f t="shared" si="30"/>
        <v>7.657</v>
      </c>
      <c r="N19" s="144">
        <f t="shared" si="31"/>
        <v>8.0043735897294285E-2</v>
      </c>
      <c r="O19" s="144">
        <f t="shared" si="32"/>
        <v>2.2012027371755929</v>
      </c>
      <c r="P19" s="256">
        <f t="shared" si="33"/>
        <v>0</v>
      </c>
      <c r="Q19" s="257">
        <f t="shared" si="34"/>
        <v>2</v>
      </c>
      <c r="R19" s="257">
        <f t="shared" si="35"/>
        <v>55</v>
      </c>
      <c r="T19">
        <v>503</v>
      </c>
      <c r="U19">
        <v>5110</v>
      </c>
      <c r="V19" t="s">
        <v>814</v>
      </c>
      <c r="W19">
        <v>2498.634</v>
      </c>
      <c r="X19">
        <v>961.49699999999996</v>
      </c>
      <c r="Y19">
        <v>2.5990000000000002</v>
      </c>
      <c r="Z19">
        <v>7.657</v>
      </c>
      <c r="AA19">
        <v>166.78216900000001</v>
      </c>
      <c r="AB19">
        <v>2.5368970000000002</v>
      </c>
      <c r="AC19">
        <v>57.962451999999999</v>
      </c>
      <c r="AD19" s="1">
        <v>68</v>
      </c>
      <c r="AE19">
        <v>2</v>
      </c>
      <c r="AF19">
        <v>55</v>
      </c>
      <c r="AG19">
        <v>78</v>
      </c>
      <c r="AH19">
        <v>14.981420999999999</v>
      </c>
      <c r="AI19">
        <v>370.9</v>
      </c>
      <c r="AJ19">
        <v>0</v>
      </c>
      <c r="AK19">
        <v>0</v>
      </c>
      <c r="AL19">
        <v>0</v>
      </c>
      <c r="AM19" t="s">
        <v>815</v>
      </c>
      <c r="AN19" t="s">
        <v>1226</v>
      </c>
      <c r="AO19">
        <v>2498.634</v>
      </c>
      <c r="AR19" t="s">
        <v>152</v>
      </c>
      <c r="AS19" t="s">
        <v>171</v>
      </c>
      <c r="AT19" t="s">
        <v>727</v>
      </c>
      <c r="AU19" t="s">
        <v>814</v>
      </c>
      <c r="AV19" t="s">
        <v>49</v>
      </c>
      <c r="AW19">
        <v>1</v>
      </c>
      <c r="BB19">
        <v>0.92821428571428588</v>
      </c>
      <c r="BC19" t="s">
        <v>71</v>
      </c>
      <c r="BF19" t="s">
        <v>152</v>
      </c>
      <c r="BG19" t="s">
        <v>171</v>
      </c>
      <c r="BH19" t="s">
        <v>814</v>
      </c>
      <c r="BI19">
        <v>5110</v>
      </c>
      <c r="BJ19">
        <v>1</v>
      </c>
      <c r="BK19" t="s">
        <v>727</v>
      </c>
      <c r="BL19" t="s">
        <v>698</v>
      </c>
      <c r="BM19">
        <v>0.92821428571428588</v>
      </c>
      <c r="BN19" t="s">
        <v>71</v>
      </c>
      <c r="BO19" t="s">
        <v>699</v>
      </c>
      <c r="BP19">
        <v>2498.634</v>
      </c>
      <c r="BQ19" t="s">
        <v>72</v>
      </c>
    </row>
    <row r="20" spans="1:69" ht="16.5">
      <c r="A20" s="116" t="str">
        <f t="shared" si="18"/>
        <v>강화교통</v>
      </c>
      <c r="B20" s="117" t="str">
        <f t="shared" si="19"/>
        <v>김영래</v>
      </c>
      <c r="C20" s="118" t="str">
        <f t="shared" si="20"/>
        <v>S</v>
      </c>
      <c r="D20" s="119">
        <f t="shared" si="21"/>
        <v>1.0076115103074919</v>
      </c>
      <c r="E20" s="120">
        <f t="shared" si="22"/>
        <v>7003</v>
      </c>
      <c r="F20" s="121" t="str">
        <f t="shared" si="23"/>
        <v>70</v>
      </c>
      <c r="G20" s="122" t="str">
        <f t="shared" si="24"/>
        <v>78바3214</v>
      </c>
      <c r="H20" s="123">
        <f t="shared" si="25"/>
        <v>2</v>
      </c>
      <c r="I20" s="124">
        <f t="shared" si="26"/>
        <v>3797.89</v>
      </c>
      <c r="J20" s="125">
        <f t="shared" si="27"/>
        <v>3.239511979005016E-3</v>
      </c>
      <c r="K20" s="125">
        <f t="shared" si="28"/>
        <v>0.27266866655826566</v>
      </c>
      <c r="L20" s="125">
        <f t="shared" si="29"/>
        <v>0.16825131849526975</v>
      </c>
      <c r="M20" s="126">
        <f t="shared" si="30"/>
        <v>10.632</v>
      </c>
      <c r="N20" s="127">
        <f t="shared" si="31"/>
        <v>2.6330409780167409E-2</v>
      </c>
      <c r="O20" s="127">
        <f t="shared" si="32"/>
        <v>10.558494321847132</v>
      </c>
      <c r="P20" s="258">
        <f t="shared" si="33"/>
        <v>0</v>
      </c>
      <c r="Q20" s="259">
        <f t="shared" si="34"/>
        <v>1</v>
      </c>
      <c r="R20" s="259">
        <f t="shared" si="35"/>
        <v>401</v>
      </c>
      <c r="T20">
        <v>503</v>
      </c>
      <c r="U20">
        <v>7003</v>
      </c>
      <c r="V20" t="s">
        <v>816</v>
      </c>
      <c r="W20">
        <v>3797.89</v>
      </c>
      <c r="X20">
        <v>1254.624</v>
      </c>
      <c r="Y20">
        <v>3.0270000000000001</v>
      </c>
      <c r="Z20">
        <v>10.632</v>
      </c>
      <c r="AA20">
        <v>161.19773699999999</v>
      </c>
      <c r="AB20">
        <v>0.52220200000000006</v>
      </c>
      <c r="AC20">
        <v>43.953572000000001</v>
      </c>
      <c r="AD20" s="1">
        <v>639</v>
      </c>
      <c r="AE20">
        <v>1</v>
      </c>
      <c r="AF20">
        <v>401</v>
      </c>
      <c r="AG20">
        <v>76</v>
      </c>
      <c r="AH20">
        <v>23.560441999999998</v>
      </c>
      <c r="AI20">
        <v>3553.8</v>
      </c>
      <c r="AJ20">
        <v>0</v>
      </c>
      <c r="AK20">
        <v>0</v>
      </c>
      <c r="AL20">
        <v>0</v>
      </c>
      <c r="AM20" t="s">
        <v>817</v>
      </c>
      <c r="AN20" t="s">
        <v>1227</v>
      </c>
      <c r="AO20">
        <v>3568.0940000000001</v>
      </c>
      <c r="AR20" t="s">
        <v>152</v>
      </c>
      <c r="AS20" t="s">
        <v>173</v>
      </c>
      <c r="AT20" t="s">
        <v>759</v>
      </c>
      <c r="AU20" t="s">
        <v>816</v>
      </c>
      <c r="AV20" t="s">
        <v>49</v>
      </c>
      <c r="AW20">
        <v>2</v>
      </c>
      <c r="BB20">
        <v>1.0076115103074919</v>
      </c>
      <c r="BC20" t="s">
        <v>74</v>
      </c>
      <c r="BF20" t="s">
        <v>152</v>
      </c>
      <c r="BG20" t="s">
        <v>173</v>
      </c>
      <c r="BH20" t="s">
        <v>816</v>
      </c>
      <c r="BI20">
        <v>7003</v>
      </c>
      <c r="BJ20">
        <v>2</v>
      </c>
      <c r="BK20" t="s">
        <v>759</v>
      </c>
      <c r="BL20" t="s">
        <v>755</v>
      </c>
      <c r="BM20">
        <v>1.0076115103074919</v>
      </c>
      <c r="BN20" t="s">
        <v>74</v>
      </c>
      <c r="BO20" t="s">
        <v>700</v>
      </c>
      <c r="BP20">
        <v>3797.89</v>
      </c>
      <c r="BQ20" t="s">
        <v>72</v>
      </c>
    </row>
    <row r="21" spans="1:69" ht="16.5">
      <c r="A21" s="133" t="str">
        <f t="shared" si="18"/>
        <v>강화교통</v>
      </c>
      <c r="B21" s="134" t="str">
        <f t="shared" si="19"/>
        <v>김영민</v>
      </c>
      <c r="C21" s="135" t="str">
        <f t="shared" si="20"/>
        <v>A</v>
      </c>
      <c r="D21" s="136">
        <f t="shared" si="21"/>
        <v>0.95019094783138103</v>
      </c>
      <c r="E21" s="137">
        <f t="shared" si="22"/>
        <v>1658</v>
      </c>
      <c r="F21" s="138" t="str">
        <f t="shared" si="23"/>
        <v>60-5</v>
      </c>
      <c r="G21" s="139" t="str">
        <f t="shared" si="24"/>
        <v>78바3232</v>
      </c>
      <c r="H21" s="140">
        <f t="shared" si="25"/>
        <v>9</v>
      </c>
      <c r="I21" s="141">
        <f t="shared" si="26"/>
        <v>3006.2629999999999</v>
      </c>
      <c r="J21" s="142">
        <f t="shared" si="27"/>
        <v>1.5506494305090712E-2</v>
      </c>
      <c r="K21" s="142">
        <f t="shared" si="28"/>
        <v>0.28125440056782064</v>
      </c>
      <c r="L21" s="142">
        <f t="shared" si="29"/>
        <v>0.18361666959943293</v>
      </c>
      <c r="M21" s="143">
        <f t="shared" si="30"/>
        <v>10.712999999999999</v>
      </c>
      <c r="N21" s="144">
        <f t="shared" si="31"/>
        <v>0.49895834130280686</v>
      </c>
      <c r="O21" s="144">
        <f t="shared" si="32"/>
        <v>19.692222536750776</v>
      </c>
      <c r="P21" s="256">
        <f t="shared" si="33"/>
        <v>7</v>
      </c>
      <c r="Q21" s="257">
        <f t="shared" si="34"/>
        <v>15</v>
      </c>
      <c r="R21" s="257">
        <f t="shared" si="35"/>
        <v>592</v>
      </c>
      <c r="T21">
        <v>503</v>
      </c>
      <c r="U21">
        <v>1658</v>
      </c>
      <c r="V21" t="s">
        <v>818</v>
      </c>
      <c r="W21">
        <v>3006.2629999999999</v>
      </c>
      <c r="X21">
        <v>1005.775</v>
      </c>
      <c r="Y21">
        <v>2.9889999999999999</v>
      </c>
      <c r="Z21">
        <v>10.712999999999999</v>
      </c>
      <c r="AA21">
        <v>118.031643</v>
      </c>
      <c r="AB21">
        <v>1.830257</v>
      </c>
      <c r="AC21">
        <v>33.196919000000001</v>
      </c>
      <c r="AD21" s="1">
        <v>552</v>
      </c>
      <c r="AE21">
        <v>15</v>
      </c>
      <c r="AF21">
        <v>592</v>
      </c>
      <c r="AG21">
        <v>100</v>
      </c>
      <c r="AH21">
        <v>25.469975000000002</v>
      </c>
      <c r="AI21">
        <v>7918</v>
      </c>
      <c r="AJ21">
        <v>268.3</v>
      </c>
      <c r="AK21">
        <v>7</v>
      </c>
      <c r="AL21">
        <v>767</v>
      </c>
      <c r="AM21" t="s">
        <v>819</v>
      </c>
      <c r="AN21" t="s">
        <v>1228</v>
      </c>
      <c r="AO21">
        <v>507.76799999999997</v>
      </c>
      <c r="AR21" t="s">
        <v>152</v>
      </c>
      <c r="AS21" t="s">
        <v>172</v>
      </c>
      <c r="AT21" t="s">
        <v>743</v>
      </c>
      <c r="AU21" t="s">
        <v>818</v>
      </c>
      <c r="AV21" t="s">
        <v>49</v>
      </c>
      <c r="AW21">
        <v>9</v>
      </c>
      <c r="BB21">
        <v>0.95019094783138103</v>
      </c>
      <c r="BC21" t="s">
        <v>69</v>
      </c>
      <c r="BF21" t="s">
        <v>152</v>
      </c>
      <c r="BG21" t="s">
        <v>172</v>
      </c>
      <c r="BH21" t="s">
        <v>818</v>
      </c>
      <c r="BI21">
        <v>1658</v>
      </c>
      <c r="BJ21">
        <v>9</v>
      </c>
      <c r="BK21" t="s">
        <v>743</v>
      </c>
      <c r="BL21" t="s">
        <v>1198</v>
      </c>
      <c r="BM21">
        <v>0.95019094783138103</v>
      </c>
      <c r="BN21" t="s">
        <v>69</v>
      </c>
      <c r="BO21" t="s">
        <v>702</v>
      </c>
      <c r="BP21">
        <v>3006.2629999999999</v>
      </c>
      <c r="BQ21" t="s">
        <v>70</v>
      </c>
    </row>
    <row r="22" spans="1:69" ht="16.5">
      <c r="A22" s="116" t="str">
        <f t="shared" si="18"/>
        <v>강화교통</v>
      </c>
      <c r="B22" s="117" t="str">
        <f t="shared" si="19"/>
        <v>김영소</v>
      </c>
      <c r="C22" s="118" t="str">
        <f t="shared" si="20"/>
        <v>D</v>
      </c>
      <c r="D22" s="119">
        <f t="shared" si="21"/>
        <v>0.81657142857142861</v>
      </c>
      <c r="E22" s="120">
        <f t="shared" si="22"/>
        <v>4106</v>
      </c>
      <c r="F22" s="121" t="str">
        <f t="shared" si="23"/>
        <v>71</v>
      </c>
      <c r="G22" s="122" t="str">
        <f t="shared" si="24"/>
        <v>78바3229</v>
      </c>
      <c r="H22" s="123">
        <f t="shared" si="25"/>
        <v>1</v>
      </c>
      <c r="I22" s="124">
        <f t="shared" si="26"/>
        <v>3630.8359999999998</v>
      </c>
      <c r="J22" s="125">
        <f t="shared" si="27"/>
        <v>1.1645351652634653E-2</v>
      </c>
      <c r="K22" s="125">
        <f t="shared" si="28"/>
        <v>0.27301517080803628</v>
      </c>
      <c r="L22" s="125">
        <f t="shared" si="29"/>
        <v>0.15395903312625522</v>
      </c>
      <c r="M22" s="126">
        <f t="shared" si="30"/>
        <v>12.332000000000001</v>
      </c>
      <c r="N22" s="127">
        <f t="shared" si="31"/>
        <v>0.16525119834660668</v>
      </c>
      <c r="O22" s="127">
        <f t="shared" si="32"/>
        <v>28.037619986140935</v>
      </c>
      <c r="P22" s="258">
        <f t="shared" si="33"/>
        <v>4</v>
      </c>
      <c r="Q22" s="259">
        <f t="shared" si="34"/>
        <v>6</v>
      </c>
      <c r="R22" s="259">
        <f t="shared" si="35"/>
        <v>1018</v>
      </c>
      <c r="T22">
        <v>503</v>
      </c>
      <c r="U22">
        <v>4106</v>
      </c>
      <c r="V22" t="s">
        <v>820</v>
      </c>
      <c r="W22">
        <v>3630.8359999999998</v>
      </c>
      <c r="X22">
        <v>1270.4590000000001</v>
      </c>
      <c r="Y22">
        <v>2.8580000000000001</v>
      </c>
      <c r="Z22">
        <v>12.332000000000001</v>
      </c>
      <c r="AA22">
        <v>146.074421</v>
      </c>
      <c r="AB22">
        <v>1.7010879999999999</v>
      </c>
      <c r="AC22">
        <v>39.880533</v>
      </c>
      <c r="AD22" s="1">
        <v>559</v>
      </c>
      <c r="AE22">
        <v>6</v>
      </c>
      <c r="AF22">
        <v>1018</v>
      </c>
      <c r="AG22">
        <v>79</v>
      </c>
      <c r="AH22">
        <v>24.856069000000002</v>
      </c>
      <c r="AI22">
        <v>6607.2</v>
      </c>
      <c r="AJ22">
        <v>0</v>
      </c>
      <c r="AK22">
        <v>4</v>
      </c>
      <c r="AL22">
        <v>1117</v>
      </c>
      <c r="AM22" t="s">
        <v>821</v>
      </c>
      <c r="AN22" t="s">
        <v>1229</v>
      </c>
      <c r="AO22">
        <v>3630.8359999999998</v>
      </c>
      <c r="AR22" t="s">
        <v>152</v>
      </c>
      <c r="AS22" t="s">
        <v>174</v>
      </c>
      <c r="AT22" t="s">
        <v>779</v>
      </c>
      <c r="AU22" t="s">
        <v>820</v>
      </c>
      <c r="AV22" t="s">
        <v>49</v>
      </c>
      <c r="AW22">
        <v>1</v>
      </c>
      <c r="BB22">
        <v>0.81657142857142861</v>
      </c>
      <c r="BC22" t="s">
        <v>70</v>
      </c>
      <c r="BF22" t="s">
        <v>152</v>
      </c>
      <c r="BG22" t="s">
        <v>174</v>
      </c>
      <c r="BH22" t="s">
        <v>820</v>
      </c>
      <c r="BI22">
        <v>4106</v>
      </c>
      <c r="BJ22">
        <v>1</v>
      </c>
      <c r="BK22" t="s">
        <v>779</v>
      </c>
      <c r="BL22" t="s">
        <v>698</v>
      </c>
      <c r="BM22">
        <v>0.81657142857142861</v>
      </c>
      <c r="BN22" t="s">
        <v>70</v>
      </c>
      <c r="BO22" t="s">
        <v>703</v>
      </c>
      <c r="BP22">
        <v>3630.8359999999998</v>
      </c>
      <c r="BQ22" t="s">
        <v>71</v>
      </c>
    </row>
    <row r="23" spans="1:69" ht="16.5">
      <c r="A23" s="133" t="str">
        <f t="shared" si="18"/>
        <v>강화교통</v>
      </c>
      <c r="B23" s="134" t="str">
        <f t="shared" si="19"/>
        <v>김윤권</v>
      </c>
      <c r="C23" s="135" t="str">
        <f t="shared" si="20"/>
        <v>C</v>
      </c>
      <c r="D23" s="136">
        <f t="shared" si="21"/>
        <v>0.86638554366159315</v>
      </c>
      <c r="E23" s="137">
        <f t="shared" si="22"/>
        <v>9601</v>
      </c>
      <c r="F23" s="138" t="str">
        <f t="shared" si="23"/>
        <v>17</v>
      </c>
      <c r="G23" s="139" t="str">
        <f t="shared" si="24"/>
        <v>78바3239</v>
      </c>
      <c r="H23" s="140">
        <f t="shared" si="25"/>
        <v>7</v>
      </c>
      <c r="I23" s="141">
        <f t="shared" si="26"/>
        <v>2551.4389999999999</v>
      </c>
      <c r="J23" s="142">
        <f t="shared" si="27"/>
        <v>2.8697242887027075E-2</v>
      </c>
      <c r="K23" s="142">
        <f t="shared" si="28"/>
        <v>0.38379209977742246</v>
      </c>
      <c r="L23" s="142">
        <f t="shared" si="29"/>
        <v>0.13600168375571589</v>
      </c>
      <c r="M23" s="143">
        <f t="shared" si="30"/>
        <v>11.305999999999999</v>
      </c>
      <c r="N23" s="144">
        <f t="shared" si="31"/>
        <v>3.9193568805681818E-2</v>
      </c>
      <c r="O23" s="144">
        <f t="shared" si="32"/>
        <v>9.6808114950034092</v>
      </c>
      <c r="P23" s="256">
        <f t="shared" si="33"/>
        <v>37</v>
      </c>
      <c r="Q23" s="257">
        <f t="shared" si="34"/>
        <v>1</v>
      </c>
      <c r="R23" s="257">
        <f t="shared" si="35"/>
        <v>247</v>
      </c>
      <c r="T23">
        <v>503</v>
      </c>
      <c r="U23">
        <v>9601</v>
      </c>
      <c r="V23" t="s">
        <v>822</v>
      </c>
      <c r="W23">
        <v>2551.4389999999999</v>
      </c>
      <c r="X23">
        <v>1138.7460000000001</v>
      </c>
      <c r="Y23">
        <v>2.2410000000000001</v>
      </c>
      <c r="Z23">
        <v>11.305999999999999</v>
      </c>
      <c r="AA23">
        <v>171.67635300000001</v>
      </c>
      <c r="AB23">
        <v>4.9266379999999996</v>
      </c>
      <c r="AC23">
        <v>65.888028000000006</v>
      </c>
      <c r="AD23" s="1">
        <v>347</v>
      </c>
      <c r="AE23">
        <v>1</v>
      </c>
      <c r="AF23">
        <v>247</v>
      </c>
      <c r="AG23">
        <v>75</v>
      </c>
      <c r="AH23">
        <v>14.861912</v>
      </c>
      <c r="AI23">
        <v>302</v>
      </c>
      <c r="AJ23">
        <v>0</v>
      </c>
      <c r="AK23">
        <v>37</v>
      </c>
      <c r="AL23">
        <v>12173</v>
      </c>
      <c r="AM23" t="s">
        <v>823</v>
      </c>
      <c r="AN23" t="s">
        <v>1230</v>
      </c>
      <c r="AO23">
        <v>772.02099999999996</v>
      </c>
      <c r="AR23" t="s">
        <v>152</v>
      </c>
      <c r="AS23" t="s">
        <v>171</v>
      </c>
      <c r="AT23" t="s">
        <v>735</v>
      </c>
      <c r="AU23" t="s">
        <v>822</v>
      </c>
      <c r="AV23" t="s">
        <v>49</v>
      </c>
      <c r="AW23">
        <v>7</v>
      </c>
      <c r="BB23">
        <v>0.86638554366159315</v>
      </c>
      <c r="BC23" t="s">
        <v>72</v>
      </c>
      <c r="BF23" t="s">
        <v>152</v>
      </c>
      <c r="BG23" t="s">
        <v>171</v>
      </c>
      <c r="BH23" t="s">
        <v>822</v>
      </c>
      <c r="BI23">
        <v>9601</v>
      </c>
      <c r="BJ23">
        <v>7</v>
      </c>
      <c r="BK23" t="s">
        <v>735</v>
      </c>
      <c r="BL23" t="s">
        <v>720</v>
      </c>
      <c r="BM23">
        <v>0.86638554366159315</v>
      </c>
      <c r="BN23" t="s">
        <v>72</v>
      </c>
      <c r="BO23" t="s">
        <v>701</v>
      </c>
      <c r="BP23">
        <v>2551.4389999999999</v>
      </c>
      <c r="BQ23" t="s">
        <v>74</v>
      </c>
    </row>
    <row r="24" spans="1:69" ht="16.5">
      <c r="A24" s="116" t="str">
        <f t="shared" si="18"/>
        <v>강화교통</v>
      </c>
      <c r="B24" s="117" t="str">
        <f t="shared" si="19"/>
        <v>김이동</v>
      </c>
      <c r="C24" s="118" t="str">
        <f t="shared" si="20"/>
        <v>D</v>
      </c>
      <c r="D24" s="119">
        <f t="shared" si="21"/>
        <v>0.81393939393939396</v>
      </c>
      <c r="E24" s="120">
        <f t="shared" si="22"/>
        <v>1713</v>
      </c>
      <c r="F24" s="121" t="str">
        <f t="shared" si="23"/>
        <v>71</v>
      </c>
      <c r="G24" s="122" t="str">
        <f t="shared" si="24"/>
        <v>78바3227</v>
      </c>
      <c r="H24" s="123">
        <f t="shared" si="25"/>
        <v>1</v>
      </c>
      <c r="I24" s="124">
        <f t="shared" si="26"/>
        <v>5266.3580000000002</v>
      </c>
      <c r="J24" s="125">
        <f t="shared" si="27"/>
        <v>6.490758942211715E-3</v>
      </c>
      <c r="K24" s="125">
        <f t="shared" si="28"/>
        <v>0.30466386187112843</v>
      </c>
      <c r="L24" s="125">
        <f t="shared" si="29"/>
        <v>0.19273281459407052</v>
      </c>
      <c r="M24" s="126">
        <f t="shared" si="30"/>
        <v>14.456</v>
      </c>
      <c r="N24" s="127">
        <f t="shared" si="31"/>
        <v>0.18988454639809901</v>
      </c>
      <c r="O24" s="127">
        <f t="shared" si="32"/>
        <v>57.629959831823051</v>
      </c>
      <c r="P24" s="258">
        <f t="shared" si="33"/>
        <v>35</v>
      </c>
      <c r="Q24" s="259">
        <f t="shared" si="34"/>
        <v>10</v>
      </c>
      <c r="R24" s="259">
        <f t="shared" si="35"/>
        <v>3035</v>
      </c>
      <c r="T24">
        <v>503</v>
      </c>
      <c r="U24">
        <v>1713</v>
      </c>
      <c r="V24" t="s">
        <v>824</v>
      </c>
      <c r="W24">
        <v>5266.3580000000002</v>
      </c>
      <c r="X24">
        <v>1960.6120000000001</v>
      </c>
      <c r="Y24">
        <v>2.6859999999999999</v>
      </c>
      <c r="Z24">
        <v>14.456</v>
      </c>
      <c r="AA24">
        <v>210.93635</v>
      </c>
      <c r="AB24">
        <v>1.369137</v>
      </c>
      <c r="AC24">
        <v>64.264683000000005</v>
      </c>
      <c r="AD24" s="1">
        <v>1015</v>
      </c>
      <c r="AE24">
        <v>10</v>
      </c>
      <c r="AF24">
        <v>3035</v>
      </c>
      <c r="AG24">
        <v>86</v>
      </c>
      <c r="AH24">
        <v>24.966574000000001</v>
      </c>
      <c r="AI24">
        <v>14087.1</v>
      </c>
      <c r="AJ24">
        <v>16.899999999999999</v>
      </c>
      <c r="AK24">
        <v>35</v>
      </c>
      <c r="AL24">
        <v>12683</v>
      </c>
      <c r="AM24" t="s">
        <v>825</v>
      </c>
      <c r="AN24" t="s">
        <v>1231</v>
      </c>
      <c r="AO24">
        <v>5266.3580000000002</v>
      </c>
      <c r="AR24" t="s">
        <v>152</v>
      </c>
      <c r="AS24" t="s">
        <v>174</v>
      </c>
      <c r="AT24" t="s">
        <v>777</v>
      </c>
      <c r="AU24" t="s">
        <v>824</v>
      </c>
      <c r="AV24" t="s">
        <v>49</v>
      </c>
      <c r="AW24">
        <v>1</v>
      </c>
      <c r="BB24">
        <v>0.81393939393939396</v>
      </c>
      <c r="BC24" t="s">
        <v>70</v>
      </c>
      <c r="BF24" t="s">
        <v>152</v>
      </c>
      <c r="BG24" t="s">
        <v>174</v>
      </c>
      <c r="BH24" t="s">
        <v>824</v>
      </c>
      <c r="BI24">
        <v>1713</v>
      </c>
      <c r="BJ24">
        <v>1</v>
      </c>
      <c r="BK24" t="s">
        <v>777</v>
      </c>
      <c r="BL24" t="s">
        <v>698</v>
      </c>
      <c r="BM24">
        <v>0.81393939393939396</v>
      </c>
      <c r="BN24" t="s">
        <v>70</v>
      </c>
      <c r="BO24" t="s">
        <v>703</v>
      </c>
      <c r="BP24">
        <v>5266.3580000000002</v>
      </c>
      <c r="BQ24" t="s">
        <v>69</v>
      </c>
    </row>
    <row r="25" spans="1:69" ht="16.5">
      <c r="A25" s="133" t="str">
        <f t="shared" si="18"/>
        <v>강화교통</v>
      </c>
      <c r="B25" s="134" t="str">
        <f t="shared" si="19"/>
        <v>김익순</v>
      </c>
      <c r="C25" s="135" t="str">
        <f t="shared" si="20"/>
        <v>A</v>
      </c>
      <c r="D25" s="136">
        <f t="shared" si="21"/>
        <v>0.96500000000000008</v>
      </c>
      <c r="E25" s="137">
        <f t="shared" si="22"/>
        <v>4684</v>
      </c>
      <c r="F25" s="138" t="str">
        <f t="shared" si="23"/>
        <v>70</v>
      </c>
      <c r="G25" s="139" t="str">
        <f t="shared" si="24"/>
        <v>78바3202</v>
      </c>
      <c r="H25" s="140">
        <f t="shared" si="25"/>
        <v>1</v>
      </c>
      <c r="I25" s="141">
        <f t="shared" si="26"/>
        <v>3770.6030000000001</v>
      </c>
      <c r="J25" s="142">
        <f t="shared" si="27"/>
        <v>2.7313801565293762E-2</v>
      </c>
      <c r="K25" s="142">
        <f t="shared" si="28"/>
        <v>0.28974968397743089</v>
      </c>
      <c r="L25" s="142">
        <f t="shared" si="29"/>
        <v>0.22861064927811281</v>
      </c>
      <c r="M25" s="143">
        <f t="shared" si="30"/>
        <v>12.489000000000001</v>
      </c>
      <c r="N25" s="144">
        <f t="shared" si="31"/>
        <v>1.8034250755117949</v>
      </c>
      <c r="O25" s="144">
        <f t="shared" si="32"/>
        <v>5.4102752265353846</v>
      </c>
      <c r="P25" s="256">
        <f t="shared" si="33"/>
        <v>11</v>
      </c>
      <c r="Q25" s="257">
        <f t="shared" si="34"/>
        <v>68</v>
      </c>
      <c r="R25" s="257">
        <f t="shared" si="35"/>
        <v>204</v>
      </c>
      <c r="T25">
        <v>503</v>
      </c>
      <c r="U25">
        <v>4684</v>
      </c>
      <c r="V25" t="s">
        <v>826</v>
      </c>
      <c r="W25">
        <v>3770.6030000000001</v>
      </c>
      <c r="X25">
        <v>1395.729</v>
      </c>
      <c r="Y25">
        <v>2.702</v>
      </c>
      <c r="Z25">
        <v>12.489000000000001</v>
      </c>
      <c r="AA25">
        <v>166.74441999999999</v>
      </c>
      <c r="AB25">
        <v>4.554424</v>
      </c>
      <c r="AC25">
        <v>48.314143000000001</v>
      </c>
      <c r="AD25" s="1">
        <v>862</v>
      </c>
      <c r="AE25">
        <v>68</v>
      </c>
      <c r="AF25">
        <v>204</v>
      </c>
      <c r="AG25">
        <v>72</v>
      </c>
      <c r="AH25">
        <v>22.613067999999998</v>
      </c>
      <c r="AI25">
        <v>3680.8</v>
      </c>
      <c r="AJ25">
        <v>0</v>
      </c>
      <c r="AK25">
        <v>11</v>
      </c>
      <c r="AL25">
        <v>1222</v>
      </c>
      <c r="AM25" t="s">
        <v>827</v>
      </c>
      <c r="AN25" t="s">
        <v>1232</v>
      </c>
      <c r="AO25">
        <v>3770.6030000000001</v>
      </c>
      <c r="AR25" t="s">
        <v>152</v>
      </c>
      <c r="AS25" t="s">
        <v>173</v>
      </c>
      <c r="AT25" t="s">
        <v>749</v>
      </c>
      <c r="AU25" t="s">
        <v>826</v>
      </c>
      <c r="AV25" t="s">
        <v>49</v>
      </c>
      <c r="AW25">
        <v>1</v>
      </c>
      <c r="BB25">
        <v>0.96500000000000008</v>
      </c>
      <c r="BC25" t="s">
        <v>69</v>
      </c>
      <c r="BF25" t="s">
        <v>152</v>
      </c>
      <c r="BG25" t="s">
        <v>173</v>
      </c>
      <c r="BH25" t="s">
        <v>826</v>
      </c>
      <c r="BI25">
        <v>4684</v>
      </c>
      <c r="BJ25">
        <v>1</v>
      </c>
      <c r="BK25" t="s">
        <v>749</v>
      </c>
      <c r="BL25" t="s">
        <v>698</v>
      </c>
      <c r="BM25">
        <v>0.96500000000000008</v>
      </c>
      <c r="BN25" t="s">
        <v>69</v>
      </c>
      <c r="BO25" t="s">
        <v>702</v>
      </c>
      <c r="BP25">
        <v>3770.6030000000001</v>
      </c>
      <c r="BQ25" t="s">
        <v>72</v>
      </c>
    </row>
    <row r="26" spans="1:69" ht="16.5">
      <c r="A26" s="116" t="str">
        <f t="shared" si="18"/>
        <v>강화교통</v>
      </c>
      <c r="B26" s="117" t="str">
        <f t="shared" si="19"/>
        <v>김재화</v>
      </c>
      <c r="C26" s="118" t="str">
        <f t="shared" si="20"/>
        <v>C</v>
      </c>
      <c r="D26" s="119">
        <f t="shared" si="21"/>
        <v>0.89173755835068502</v>
      </c>
      <c r="E26" s="120">
        <f t="shared" si="22"/>
        <v>1052</v>
      </c>
      <c r="F26" s="121" t="str">
        <f t="shared" si="23"/>
        <v>800</v>
      </c>
      <c r="G26" s="122" t="str">
        <f t="shared" si="24"/>
        <v>78바3211</v>
      </c>
      <c r="H26" s="123">
        <f t="shared" si="25"/>
        <v>2</v>
      </c>
      <c r="I26" s="124">
        <f t="shared" si="26"/>
        <v>3148.0839999999998</v>
      </c>
      <c r="J26" s="125">
        <f t="shared" si="27"/>
        <v>7.7677909482055784E-3</v>
      </c>
      <c r="K26" s="125">
        <f t="shared" si="28"/>
        <v>0.32917741051803123</v>
      </c>
      <c r="L26" s="125">
        <f t="shared" si="29"/>
        <v>0.23315769210732626</v>
      </c>
      <c r="M26" s="126">
        <f t="shared" si="30"/>
        <v>11.212</v>
      </c>
      <c r="N26" s="127">
        <f t="shared" si="31"/>
        <v>0.12706141259254836</v>
      </c>
      <c r="O26" s="127">
        <f t="shared" si="32"/>
        <v>4.891864384813112</v>
      </c>
      <c r="P26" s="258">
        <f t="shared" si="33"/>
        <v>1</v>
      </c>
      <c r="Q26" s="259">
        <f t="shared" si="34"/>
        <v>4</v>
      </c>
      <c r="R26" s="259">
        <f t="shared" si="35"/>
        <v>154</v>
      </c>
      <c r="T26">
        <v>503</v>
      </c>
      <c r="U26">
        <v>1052</v>
      </c>
      <c r="V26" t="s">
        <v>1233</v>
      </c>
      <c r="W26">
        <v>3148.0839999999998</v>
      </c>
      <c r="X26">
        <v>1260.6610000000001</v>
      </c>
      <c r="Y26">
        <v>2.4969999999999999</v>
      </c>
      <c r="Z26">
        <v>11.212</v>
      </c>
      <c r="AA26">
        <v>147.18495999999999</v>
      </c>
      <c r="AB26">
        <v>1.143302</v>
      </c>
      <c r="AC26">
        <v>48.449964000000001</v>
      </c>
      <c r="AD26" s="1">
        <v>734</v>
      </c>
      <c r="AE26">
        <v>4</v>
      </c>
      <c r="AF26">
        <v>154</v>
      </c>
      <c r="AG26">
        <v>80</v>
      </c>
      <c r="AH26">
        <v>21.388625000000001</v>
      </c>
      <c r="AI26">
        <v>8134.3</v>
      </c>
      <c r="AJ26">
        <v>0</v>
      </c>
      <c r="AK26">
        <v>1</v>
      </c>
      <c r="AL26">
        <v>68</v>
      </c>
      <c r="AM26" t="s">
        <v>1234</v>
      </c>
      <c r="AN26" t="s">
        <v>1235</v>
      </c>
      <c r="AO26">
        <v>3041.9690000000001</v>
      </c>
      <c r="AR26" t="s">
        <v>152</v>
      </c>
      <c r="AS26" t="s">
        <v>175</v>
      </c>
      <c r="AT26" t="s">
        <v>1191</v>
      </c>
      <c r="AU26" t="s">
        <v>1233</v>
      </c>
      <c r="AV26" t="s">
        <v>49</v>
      </c>
      <c r="AW26">
        <v>2</v>
      </c>
      <c r="BB26">
        <v>0.89173755835068502</v>
      </c>
      <c r="BC26" t="s">
        <v>72</v>
      </c>
      <c r="BF26" t="s">
        <v>152</v>
      </c>
      <c r="BG26" t="s">
        <v>175</v>
      </c>
      <c r="BH26" t="s">
        <v>1233</v>
      </c>
      <c r="BI26">
        <v>1052</v>
      </c>
      <c r="BJ26">
        <v>2</v>
      </c>
      <c r="BK26" t="s">
        <v>1191</v>
      </c>
      <c r="BL26" t="s">
        <v>1187</v>
      </c>
      <c r="BM26">
        <v>0.89173755835068502</v>
      </c>
      <c r="BN26" t="s">
        <v>72</v>
      </c>
      <c r="BO26" t="s">
        <v>701</v>
      </c>
      <c r="BP26">
        <v>3148.0839999999998</v>
      </c>
      <c r="BQ26" t="s">
        <v>74</v>
      </c>
    </row>
    <row r="27" spans="1:69" ht="16.5">
      <c r="A27" s="133" t="str">
        <f t="shared" si="18"/>
        <v>강화교통</v>
      </c>
      <c r="B27" s="134" t="str">
        <f t="shared" si="19"/>
        <v>김종만</v>
      </c>
      <c r="C27" s="135" t="str">
        <f t="shared" si="20"/>
        <v>S</v>
      </c>
      <c r="D27" s="136">
        <f t="shared" si="21"/>
        <v>1.0339285714285715</v>
      </c>
      <c r="E27" s="137">
        <f t="shared" si="22"/>
        <v>6077</v>
      </c>
      <c r="F27" s="138" t="str">
        <f t="shared" si="23"/>
        <v>801</v>
      </c>
      <c r="G27" s="139" t="str">
        <f t="shared" si="24"/>
        <v>78바3216</v>
      </c>
      <c r="H27" s="140">
        <f t="shared" si="25"/>
        <v>1</v>
      </c>
      <c r="I27" s="141">
        <f t="shared" si="26"/>
        <v>3997.038</v>
      </c>
      <c r="J27" s="142">
        <f t="shared" si="27"/>
        <v>1.4645708287647491E-2</v>
      </c>
      <c r="K27" s="142">
        <f t="shared" si="28"/>
        <v>0.25159288330351337</v>
      </c>
      <c r="L27" s="142">
        <f t="shared" si="29"/>
        <v>0.23042062647390393</v>
      </c>
      <c r="M27" s="143">
        <f t="shared" si="30"/>
        <v>9.9629999999999992</v>
      </c>
      <c r="N27" s="144">
        <f t="shared" si="31"/>
        <v>0.12509263109332461</v>
      </c>
      <c r="O27" s="144">
        <f t="shared" si="32"/>
        <v>3.9279086163303925</v>
      </c>
      <c r="P27" s="256">
        <f t="shared" si="33"/>
        <v>0</v>
      </c>
      <c r="Q27" s="257">
        <f t="shared" si="34"/>
        <v>5</v>
      </c>
      <c r="R27" s="257">
        <f t="shared" si="35"/>
        <v>157</v>
      </c>
      <c r="T27">
        <v>503</v>
      </c>
      <c r="U27">
        <v>6077</v>
      </c>
      <c r="V27" t="s">
        <v>1236</v>
      </c>
      <c r="W27">
        <v>3997.038</v>
      </c>
      <c r="X27">
        <v>1380.8150000000001</v>
      </c>
      <c r="Y27">
        <v>2.895</v>
      </c>
      <c r="Z27">
        <v>9.9629999999999992</v>
      </c>
      <c r="AA27">
        <v>133.12384499999999</v>
      </c>
      <c r="AB27">
        <v>1.9496929999999999</v>
      </c>
      <c r="AC27">
        <v>33.493012</v>
      </c>
      <c r="AD27" s="1">
        <v>921</v>
      </c>
      <c r="AE27">
        <v>5</v>
      </c>
      <c r="AF27">
        <v>157</v>
      </c>
      <c r="AG27">
        <v>111</v>
      </c>
      <c r="AH27">
        <v>30.024958999999999</v>
      </c>
      <c r="AI27">
        <v>22757.7</v>
      </c>
      <c r="AJ27">
        <v>13034.2</v>
      </c>
      <c r="AK27">
        <v>0</v>
      </c>
      <c r="AL27">
        <v>0</v>
      </c>
      <c r="AM27" t="s">
        <v>1237</v>
      </c>
      <c r="AN27" t="s">
        <v>1238</v>
      </c>
      <c r="AO27">
        <v>3997.038</v>
      </c>
      <c r="AR27" t="s">
        <v>152</v>
      </c>
      <c r="AS27" t="s">
        <v>326</v>
      </c>
      <c r="AT27" t="s">
        <v>1198</v>
      </c>
      <c r="AU27" t="s">
        <v>1236</v>
      </c>
      <c r="AV27" t="s">
        <v>49</v>
      </c>
      <c r="AW27">
        <v>1</v>
      </c>
      <c r="BB27">
        <v>1.0339285714285715</v>
      </c>
      <c r="BC27" t="s">
        <v>74</v>
      </c>
      <c r="BF27" t="s">
        <v>152</v>
      </c>
      <c r="BG27" t="s">
        <v>326</v>
      </c>
      <c r="BH27" t="s">
        <v>1236</v>
      </c>
      <c r="BI27">
        <v>6077</v>
      </c>
      <c r="BJ27">
        <v>1</v>
      </c>
      <c r="BK27" t="s">
        <v>1198</v>
      </c>
      <c r="BL27" t="s">
        <v>698</v>
      </c>
      <c r="BM27">
        <v>1.0339285714285715</v>
      </c>
      <c r="BN27" t="s">
        <v>74</v>
      </c>
      <c r="BO27" t="s">
        <v>700</v>
      </c>
      <c r="BP27">
        <v>3997.038</v>
      </c>
      <c r="BQ27" t="s">
        <v>69</v>
      </c>
    </row>
    <row r="28" spans="1:69" ht="16.5">
      <c r="A28" s="116" t="str">
        <f t="shared" si="18"/>
        <v>강화교통</v>
      </c>
      <c r="B28" s="117" t="str">
        <f t="shared" si="19"/>
        <v>김준호</v>
      </c>
      <c r="C28" s="118" t="str">
        <f t="shared" si="20"/>
        <v>S</v>
      </c>
      <c r="D28" s="119">
        <f t="shared" si="21"/>
        <v>1.034</v>
      </c>
      <c r="E28" s="120">
        <f t="shared" si="22"/>
        <v>7824</v>
      </c>
      <c r="F28" s="121" t="str">
        <f t="shared" si="23"/>
        <v>17</v>
      </c>
      <c r="G28" s="122" t="str">
        <f t="shared" si="24"/>
        <v>70바3716</v>
      </c>
      <c r="H28" s="123">
        <f t="shared" si="25"/>
        <v>1</v>
      </c>
      <c r="I28" s="124">
        <f t="shared" si="26"/>
        <v>2512.4169999999999</v>
      </c>
      <c r="J28" s="125">
        <f t="shared" si="27"/>
        <v>1.3867206634952228E-2</v>
      </c>
      <c r="K28" s="125">
        <f t="shared" si="28"/>
        <v>0.32975723108033356</v>
      </c>
      <c r="L28" s="125">
        <f t="shared" si="29"/>
        <v>3.8608240590634439E-2</v>
      </c>
      <c r="M28" s="126">
        <f t="shared" si="30"/>
        <v>7.7949999999999999</v>
      </c>
      <c r="N28" s="127">
        <f t="shared" si="31"/>
        <v>0</v>
      </c>
      <c r="O28" s="127">
        <f t="shared" si="32"/>
        <v>4.3384517777104676</v>
      </c>
      <c r="P28" s="258">
        <f t="shared" si="33"/>
        <v>8</v>
      </c>
      <c r="Q28" s="259">
        <f t="shared" si="34"/>
        <v>0</v>
      </c>
      <c r="R28" s="259">
        <f t="shared" si="35"/>
        <v>109</v>
      </c>
      <c r="T28">
        <v>503</v>
      </c>
      <c r="U28">
        <v>7824</v>
      </c>
      <c r="V28" t="s">
        <v>714</v>
      </c>
      <c r="W28">
        <v>2512.4169999999999</v>
      </c>
      <c r="X28">
        <v>972.09400000000005</v>
      </c>
      <c r="Y28">
        <v>2.585</v>
      </c>
      <c r="Z28">
        <v>7.7949999999999999</v>
      </c>
      <c r="AA28">
        <v>162.170512</v>
      </c>
      <c r="AB28">
        <v>2.2488519999999999</v>
      </c>
      <c r="AC28">
        <v>53.476899000000003</v>
      </c>
      <c r="AD28" s="1">
        <v>97</v>
      </c>
      <c r="AE28">
        <v>0</v>
      </c>
      <c r="AF28">
        <v>109</v>
      </c>
      <c r="AG28">
        <v>68</v>
      </c>
      <c r="AH28">
        <v>15.49244</v>
      </c>
      <c r="AI28">
        <v>140.80000000000001</v>
      </c>
      <c r="AJ28">
        <v>0</v>
      </c>
      <c r="AK28">
        <v>8</v>
      </c>
      <c r="AL28">
        <v>482</v>
      </c>
      <c r="AM28" t="s">
        <v>828</v>
      </c>
      <c r="AN28" t="s">
        <v>1239</v>
      </c>
      <c r="AO28">
        <v>2512.4169999999999</v>
      </c>
      <c r="AR28" t="s">
        <v>152</v>
      </c>
      <c r="AS28" t="s">
        <v>171</v>
      </c>
      <c r="AT28" t="s">
        <v>723</v>
      </c>
      <c r="AU28" t="s">
        <v>714</v>
      </c>
      <c r="AV28" t="s">
        <v>49</v>
      </c>
      <c r="AW28">
        <v>1</v>
      </c>
      <c r="BB28">
        <v>1.034</v>
      </c>
      <c r="BC28" t="s">
        <v>74</v>
      </c>
      <c r="BF28" t="s">
        <v>152</v>
      </c>
      <c r="BG28" t="s">
        <v>171</v>
      </c>
      <c r="BH28" t="s">
        <v>714</v>
      </c>
      <c r="BI28">
        <v>7824</v>
      </c>
      <c r="BJ28">
        <v>1</v>
      </c>
      <c r="BK28" t="s">
        <v>723</v>
      </c>
      <c r="BL28" t="s">
        <v>698</v>
      </c>
      <c r="BM28">
        <v>1.034</v>
      </c>
      <c r="BN28" t="s">
        <v>74</v>
      </c>
      <c r="BO28" t="s">
        <v>700</v>
      </c>
      <c r="BP28">
        <v>2512.4169999999999</v>
      </c>
      <c r="BQ28" t="s">
        <v>69</v>
      </c>
    </row>
    <row r="29" spans="1:69" ht="16.5">
      <c r="A29" s="133" t="str">
        <f t="shared" si="18"/>
        <v>강화교통</v>
      </c>
      <c r="B29" s="134" t="str">
        <f t="shared" si="19"/>
        <v>김진태</v>
      </c>
      <c r="C29" s="135" t="str">
        <f t="shared" si="20"/>
        <v>B</v>
      </c>
      <c r="D29" s="136">
        <f t="shared" si="21"/>
        <v>0.90000000000000013</v>
      </c>
      <c r="E29" s="137">
        <f t="shared" si="22"/>
        <v>2377</v>
      </c>
      <c r="F29" s="138" t="str">
        <f t="shared" si="23"/>
        <v>71</v>
      </c>
      <c r="G29" s="139" t="str">
        <f t="shared" si="24"/>
        <v>78바3226</v>
      </c>
      <c r="H29" s="140">
        <f t="shared" si="25"/>
        <v>1</v>
      </c>
      <c r="I29" s="141">
        <f t="shared" si="26"/>
        <v>3477.2979999999998</v>
      </c>
      <c r="J29" s="142">
        <f t="shared" si="27"/>
        <v>9.002935381711567E-3</v>
      </c>
      <c r="K29" s="142">
        <f t="shared" si="28"/>
        <v>0.24925597588869497</v>
      </c>
      <c r="L29" s="142">
        <f t="shared" si="29"/>
        <v>0.20216846528540264</v>
      </c>
      <c r="M29" s="143">
        <f t="shared" si="30"/>
        <v>10.829000000000001</v>
      </c>
      <c r="N29" s="144">
        <f t="shared" si="31"/>
        <v>2.8757960922532383E-2</v>
      </c>
      <c r="O29" s="144">
        <f t="shared" si="32"/>
        <v>6.3842673248021891</v>
      </c>
      <c r="P29" s="256">
        <f t="shared" si="33"/>
        <v>6</v>
      </c>
      <c r="Q29" s="257">
        <f t="shared" si="34"/>
        <v>1</v>
      </c>
      <c r="R29" s="257">
        <f t="shared" si="35"/>
        <v>222</v>
      </c>
      <c r="T29">
        <v>503</v>
      </c>
      <c r="U29">
        <v>2377</v>
      </c>
      <c r="V29" t="s">
        <v>829</v>
      </c>
      <c r="W29">
        <v>3477.2979999999998</v>
      </c>
      <c r="X29">
        <v>1170.8810000000001</v>
      </c>
      <c r="Y29">
        <v>2.97</v>
      </c>
      <c r="Z29">
        <v>10.829000000000001</v>
      </c>
      <c r="AA29">
        <v>140.78441599999999</v>
      </c>
      <c r="AB29">
        <v>1.2674730000000001</v>
      </c>
      <c r="AC29">
        <v>35.091357000000002</v>
      </c>
      <c r="AD29" s="1">
        <v>703</v>
      </c>
      <c r="AE29">
        <v>1</v>
      </c>
      <c r="AF29">
        <v>222</v>
      </c>
      <c r="AG29">
        <v>73</v>
      </c>
      <c r="AH29">
        <v>24.699452000000001</v>
      </c>
      <c r="AI29">
        <v>3195.6</v>
      </c>
      <c r="AJ29">
        <v>0</v>
      </c>
      <c r="AK29">
        <v>6</v>
      </c>
      <c r="AL29">
        <v>2237</v>
      </c>
      <c r="AM29" t="s">
        <v>830</v>
      </c>
      <c r="AN29" t="s">
        <v>1240</v>
      </c>
      <c r="AO29">
        <v>3477.2979999999998</v>
      </c>
      <c r="AR29" t="s">
        <v>152</v>
      </c>
      <c r="AS29" t="s">
        <v>174</v>
      </c>
      <c r="AT29" t="s">
        <v>775</v>
      </c>
      <c r="AU29" t="s">
        <v>829</v>
      </c>
      <c r="AV29" t="s">
        <v>49</v>
      </c>
      <c r="AW29">
        <v>1</v>
      </c>
      <c r="BB29">
        <v>0.90000000000000013</v>
      </c>
      <c r="BC29" t="s">
        <v>71</v>
      </c>
      <c r="BF29" t="s">
        <v>152</v>
      </c>
      <c r="BG29" t="s">
        <v>174</v>
      </c>
      <c r="BH29" t="s">
        <v>829</v>
      </c>
      <c r="BI29">
        <v>2377</v>
      </c>
      <c r="BJ29">
        <v>1</v>
      </c>
      <c r="BK29" t="s">
        <v>775</v>
      </c>
      <c r="BL29" t="s">
        <v>698</v>
      </c>
      <c r="BM29">
        <v>0.90000000000000013</v>
      </c>
      <c r="BN29" t="s">
        <v>71</v>
      </c>
      <c r="BO29" t="s">
        <v>699</v>
      </c>
      <c r="BP29">
        <v>3477.2979999999998</v>
      </c>
      <c r="BQ29" t="s">
        <v>72</v>
      </c>
    </row>
    <row r="30" spans="1:69" ht="16.5">
      <c r="A30" s="116" t="str">
        <f t="shared" si="18"/>
        <v>강화교통</v>
      </c>
      <c r="B30" s="117" t="str">
        <f t="shared" si="19"/>
        <v>김창희</v>
      </c>
      <c r="C30" s="118" t="str">
        <f t="shared" si="20"/>
        <v>C</v>
      </c>
      <c r="D30" s="119">
        <f t="shared" si="21"/>
        <v>0.87360000000000004</v>
      </c>
      <c r="E30" s="120">
        <f t="shared" si="22"/>
        <v>421</v>
      </c>
      <c r="F30" s="121" t="str">
        <f t="shared" si="23"/>
        <v>17</v>
      </c>
      <c r="G30" s="122" t="str">
        <f t="shared" si="24"/>
        <v>78바3234</v>
      </c>
      <c r="H30" s="123">
        <f t="shared" si="25"/>
        <v>1</v>
      </c>
      <c r="I30" s="124">
        <f t="shared" si="26"/>
        <v>1980.665</v>
      </c>
      <c r="J30" s="125">
        <f t="shared" si="27"/>
        <v>9.0958741014543817E-3</v>
      </c>
      <c r="K30" s="125">
        <f t="shared" si="28"/>
        <v>0.37446293745161296</v>
      </c>
      <c r="L30" s="125">
        <f t="shared" si="29"/>
        <v>0.21003046956451496</v>
      </c>
      <c r="M30" s="126">
        <f t="shared" si="30"/>
        <v>11.834</v>
      </c>
      <c r="N30" s="127">
        <f t="shared" si="31"/>
        <v>0.10097618729063219</v>
      </c>
      <c r="O30" s="127">
        <f t="shared" si="32"/>
        <v>3.786607023398707</v>
      </c>
      <c r="P30" s="258">
        <f t="shared" si="33"/>
        <v>11</v>
      </c>
      <c r="Q30" s="259">
        <f t="shared" si="34"/>
        <v>2</v>
      </c>
      <c r="R30" s="259">
        <f t="shared" si="35"/>
        <v>75</v>
      </c>
      <c r="T30">
        <v>503</v>
      </c>
      <c r="U30">
        <v>421</v>
      </c>
      <c r="V30" t="s">
        <v>831</v>
      </c>
      <c r="W30">
        <v>1980.665</v>
      </c>
      <c r="X30">
        <v>906.84400000000005</v>
      </c>
      <c r="Y30">
        <v>2.1840000000000002</v>
      </c>
      <c r="Z30">
        <v>11.834</v>
      </c>
      <c r="AA30">
        <v>131.221913</v>
      </c>
      <c r="AB30">
        <v>1.193578</v>
      </c>
      <c r="AC30">
        <v>49.137743</v>
      </c>
      <c r="AD30" s="1">
        <v>416</v>
      </c>
      <c r="AE30">
        <v>2</v>
      </c>
      <c r="AF30">
        <v>75</v>
      </c>
      <c r="AG30">
        <v>75</v>
      </c>
      <c r="AH30">
        <v>15.094011</v>
      </c>
      <c r="AI30">
        <v>294.8</v>
      </c>
      <c r="AJ30">
        <v>0</v>
      </c>
      <c r="AK30">
        <v>11</v>
      </c>
      <c r="AL30">
        <v>7024</v>
      </c>
      <c r="AM30" t="s">
        <v>832</v>
      </c>
      <c r="AN30" t="s">
        <v>1241</v>
      </c>
      <c r="AO30">
        <v>1980.665</v>
      </c>
      <c r="AR30" t="s">
        <v>152</v>
      </c>
      <c r="AS30" t="s">
        <v>171</v>
      </c>
      <c r="AT30" t="s">
        <v>732</v>
      </c>
      <c r="AU30" t="s">
        <v>831</v>
      </c>
      <c r="AV30" t="s">
        <v>49</v>
      </c>
      <c r="AW30">
        <v>1</v>
      </c>
      <c r="BB30">
        <v>0.87360000000000004</v>
      </c>
      <c r="BC30" t="s">
        <v>72</v>
      </c>
      <c r="BF30" t="s">
        <v>152</v>
      </c>
      <c r="BG30" t="s">
        <v>171</v>
      </c>
      <c r="BH30" t="s">
        <v>831</v>
      </c>
      <c r="BI30">
        <v>421</v>
      </c>
      <c r="BJ30">
        <v>1</v>
      </c>
      <c r="BK30" t="s">
        <v>732</v>
      </c>
      <c r="BL30" t="s">
        <v>698</v>
      </c>
      <c r="BM30">
        <v>0.87360000000000004</v>
      </c>
      <c r="BN30" t="s">
        <v>72</v>
      </c>
      <c r="BO30" t="s">
        <v>701</v>
      </c>
      <c r="BP30">
        <v>1980.665</v>
      </c>
      <c r="BQ30" t="s">
        <v>72</v>
      </c>
    </row>
    <row r="31" spans="1:69" ht="16.5">
      <c r="A31" s="133" t="str">
        <f t="shared" si="18"/>
        <v>강화교통</v>
      </c>
      <c r="B31" s="134" t="str">
        <f t="shared" si="19"/>
        <v>김춘동</v>
      </c>
      <c r="C31" s="135" t="str">
        <f t="shared" si="20"/>
        <v>B</v>
      </c>
      <c r="D31" s="136">
        <f t="shared" si="21"/>
        <v>0.91433333333333333</v>
      </c>
      <c r="E31" s="137">
        <f t="shared" si="22"/>
        <v>3233</v>
      </c>
      <c r="F31" s="138" t="str">
        <f t="shared" si="23"/>
        <v>70</v>
      </c>
      <c r="G31" s="139" t="str">
        <f t="shared" si="24"/>
        <v>78바3203</v>
      </c>
      <c r="H31" s="140">
        <f t="shared" si="25"/>
        <v>1</v>
      </c>
      <c r="I31" s="141">
        <f t="shared" si="26"/>
        <v>3462.1039999999998</v>
      </c>
      <c r="J31" s="142">
        <f t="shared" si="27"/>
        <v>8.2400627866669029E-3</v>
      </c>
      <c r="K31" s="142">
        <f t="shared" si="28"/>
        <v>0.28766022690895166</v>
      </c>
      <c r="L31" s="142">
        <f t="shared" si="29"/>
        <v>0.23858324302216227</v>
      </c>
      <c r="M31" s="143">
        <f t="shared" si="30"/>
        <v>10.944000000000001</v>
      </c>
      <c r="N31" s="144">
        <f t="shared" si="31"/>
        <v>0</v>
      </c>
      <c r="O31" s="144">
        <f t="shared" si="32"/>
        <v>7.8564942012140602</v>
      </c>
      <c r="P31" s="256">
        <f t="shared" si="33"/>
        <v>2</v>
      </c>
      <c r="Q31" s="257">
        <f t="shared" si="34"/>
        <v>0</v>
      </c>
      <c r="R31" s="257">
        <f t="shared" si="35"/>
        <v>272</v>
      </c>
      <c r="T31">
        <v>503</v>
      </c>
      <c r="U31">
        <v>3233</v>
      </c>
      <c r="V31" t="s">
        <v>833</v>
      </c>
      <c r="W31">
        <v>3462.1039999999998</v>
      </c>
      <c r="X31">
        <v>1262.3150000000001</v>
      </c>
      <c r="Y31">
        <v>2.7429999999999999</v>
      </c>
      <c r="Z31">
        <v>10.944000000000001</v>
      </c>
      <c r="AA31">
        <v>149.87385800000001</v>
      </c>
      <c r="AB31">
        <v>1.2349699999999999</v>
      </c>
      <c r="AC31">
        <v>43.112748000000003</v>
      </c>
      <c r="AD31" s="1">
        <v>826</v>
      </c>
      <c r="AE31">
        <v>0</v>
      </c>
      <c r="AF31">
        <v>272</v>
      </c>
      <c r="AG31">
        <v>73</v>
      </c>
      <c r="AH31">
        <v>23.100118999999999</v>
      </c>
      <c r="AI31">
        <v>1949</v>
      </c>
      <c r="AJ31">
        <v>0</v>
      </c>
      <c r="AK31">
        <v>2</v>
      </c>
      <c r="AL31">
        <v>817</v>
      </c>
      <c r="AM31" t="s">
        <v>834</v>
      </c>
      <c r="AN31" t="s">
        <v>1242</v>
      </c>
      <c r="AO31">
        <v>3462.1039999999998</v>
      </c>
      <c r="AR31" t="s">
        <v>152</v>
      </c>
      <c r="AS31" t="s">
        <v>173</v>
      </c>
      <c r="AT31" t="s">
        <v>751</v>
      </c>
      <c r="AU31" t="s">
        <v>833</v>
      </c>
      <c r="AV31" t="s">
        <v>49</v>
      </c>
      <c r="AW31">
        <v>1</v>
      </c>
      <c r="BB31">
        <v>0.91433333333333333</v>
      </c>
      <c r="BC31" t="s">
        <v>71</v>
      </c>
      <c r="BF31" t="s">
        <v>152</v>
      </c>
      <c r="BG31" t="s">
        <v>173</v>
      </c>
      <c r="BH31" t="s">
        <v>833</v>
      </c>
      <c r="BI31">
        <v>3233</v>
      </c>
      <c r="BJ31">
        <v>1</v>
      </c>
      <c r="BK31" t="s">
        <v>751</v>
      </c>
      <c r="BL31" t="s">
        <v>698</v>
      </c>
      <c r="BM31">
        <v>0.91433333333333333</v>
      </c>
      <c r="BN31" t="s">
        <v>71</v>
      </c>
      <c r="BO31" t="s">
        <v>699</v>
      </c>
      <c r="BP31">
        <v>3462.1039999999998</v>
      </c>
      <c r="BQ31" t="s">
        <v>74</v>
      </c>
    </row>
    <row r="32" spans="1:69" ht="16.5">
      <c r="A32" s="116" t="str">
        <f t="shared" si="18"/>
        <v>강화교통</v>
      </c>
      <c r="B32" s="117" t="str">
        <f t="shared" si="19"/>
        <v>김태윤</v>
      </c>
      <c r="C32" s="118" t="str">
        <f t="shared" si="20"/>
        <v>B</v>
      </c>
      <c r="D32" s="119">
        <f t="shared" si="21"/>
        <v>0.94322414515634145</v>
      </c>
      <c r="E32" s="120">
        <f t="shared" si="22"/>
        <v>2557</v>
      </c>
      <c r="F32" s="121" t="str">
        <f t="shared" si="23"/>
        <v>60-5</v>
      </c>
      <c r="G32" s="122" t="str">
        <f t="shared" si="24"/>
        <v>78바3232</v>
      </c>
      <c r="H32" s="123">
        <f t="shared" si="25"/>
        <v>9</v>
      </c>
      <c r="I32" s="124">
        <f t="shared" si="26"/>
        <v>3511.5659999999998</v>
      </c>
      <c r="J32" s="125">
        <f t="shared" si="27"/>
        <v>3.7456505995737978E-3</v>
      </c>
      <c r="K32" s="125">
        <f t="shared" si="28"/>
        <v>0.25324060829660011</v>
      </c>
      <c r="L32" s="125">
        <f t="shared" si="29"/>
        <v>5.1259181800940093E-2</v>
      </c>
      <c r="M32" s="126">
        <f t="shared" si="30"/>
        <v>10.375999999999999</v>
      </c>
      <c r="N32" s="127">
        <f t="shared" si="31"/>
        <v>0.1423866161137225</v>
      </c>
      <c r="O32" s="127">
        <f t="shared" si="32"/>
        <v>6.0941471696673224</v>
      </c>
      <c r="P32" s="258">
        <f t="shared" si="33"/>
        <v>0</v>
      </c>
      <c r="Q32" s="259">
        <f t="shared" si="34"/>
        <v>5</v>
      </c>
      <c r="R32" s="259">
        <f t="shared" si="35"/>
        <v>214</v>
      </c>
      <c r="T32">
        <v>503</v>
      </c>
      <c r="U32">
        <v>2557</v>
      </c>
      <c r="V32" t="s">
        <v>835</v>
      </c>
      <c r="W32">
        <v>3511.5659999999998</v>
      </c>
      <c r="X32">
        <v>1153.0730000000001</v>
      </c>
      <c r="Y32">
        <v>3.0449999999999999</v>
      </c>
      <c r="Z32">
        <v>10.375999999999999</v>
      </c>
      <c r="AA32">
        <v>131.03357800000001</v>
      </c>
      <c r="AB32">
        <v>0.49080600000000002</v>
      </c>
      <c r="AC32">
        <v>33.183022999999999</v>
      </c>
      <c r="AD32" s="1">
        <v>180</v>
      </c>
      <c r="AE32">
        <v>5</v>
      </c>
      <c r="AF32">
        <v>214</v>
      </c>
      <c r="AG32">
        <v>93</v>
      </c>
      <c r="AH32">
        <v>26.798978000000002</v>
      </c>
      <c r="AI32">
        <v>10430.799999999999</v>
      </c>
      <c r="AJ32">
        <v>550.5</v>
      </c>
      <c r="AK32">
        <v>0</v>
      </c>
      <c r="AL32">
        <v>0</v>
      </c>
      <c r="AM32" t="s">
        <v>836</v>
      </c>
      <c r="AN32" t="s">
        <v>1243</v>
      </c>
      <c r="AO32">
        <v>520.226</v>
      </c>
      <c r="AR32" t="s">
        <v>152</v>
      </c>
      <c r="AS32" t="s">
        <v>172</v>
      </c>
      <c r="AT32" t="s">
        <v>743</v>
      </c>
      <c r="AU32" t="s">
        <v>835</v>
      </c>
      <c r="AV32" t="s">
        <v>49</v>
      </c>
      <c r="AW32">
        <v>9</v>
      </c>
      <c r="BB32">
        <v>0.94322414515634145</v>
      </c>
      <c r="BC32" t="s">
        <v>71</v>
      </c>
      <c r="BF32" t="s">
        <v>152</v>
      </c>
      <c r="BG32" t="s">
        <v>172</v>
      </c>
      <c r="BH32" t="s">
        <v>835</v>
      </c>
      <c r="BI32">
        <v>2557</v>
      </c>
      <c r="BJ32">
        <v>9</v>
      </c>
      <c r="BK32" t="s">
        <v>743</v>
      </c>
      <c r="BL32" t="s">
        <v>740</v>
      </c>
      <c r="BM32">
        <v>0.94322414515634145</v>
      </c>
      <c r="BN32" t="s">
        <v>71</v>
      </c>
      <c r="BO32" t="s">
        <v>699</v>
      </c>
      <c r="BP32">
        <v>3511.5659999999998</v>
      </c>
      <c r="BQ32" t="s">
        <v>72</v>
      </c>
    </row>
    <row r="33" spans="1:69" ht="16.5">
      <c r="A33" s="133" t="str">
        <f t="shared" si="18"/>
        <v>강화교통</v>
      </c>
      <c r="B33" s="134" t="str">
        <f t="shared" si="19"/>
        <v>김태호</v>
      </c>
      <c r="C33" s="135" t="str">
        <f t="shared" si="20"/>
        <v>B</v>
      </c>
      <c r="D33" s="136">
        <f t="shared" si="21"/>
        <v>0.91897435897435897</v>
      </c>
      <c r="E33" s="137">
        <f t="shared" si="22"/>
        <v>8133</v>
      </c>
      <c r="F33" s="138" t="str">
        <f t="shared" si="23"/>
        <v>60-5</v>
      </c>
      <c r="G33" s="139" t="str">
        <f t="shared" si="24"/>
        <v>78바3231</v>
      </c>
      <c r="H33" s="140">
        <f t="shared" si="25"/>
        <v>1</v>
      </c>
      <c r="I33" s="141">
        <f t="shared" si="26"/>
        <v>4149.366</v>
      </c>
      <c r="J33" s="142">
        <f t="shared" si="27"/>
        <v>1.7683237468406464E-2</v>
      </c>
      <c r="K33" s="142">
        <f t="shared" si="28"/>
        <v>0.20310894118558867</v>
      </c>
      <c r="L33" s="142">
        <f t="shared" si="29"/>
        <v>0.14387740199346116</v>
      </c>
      <c r="M33" s="143">
        <f t="shared" si="30"/>
        <v>13.106</v>
      </c>
      <c r="N33" s="144">
        <f t="shared" si="31"/>
        <v>4.8200134671176273E-2</v>
      </c>
      <c r="O33" s="144">
        <f t="shared" si="32"/>
        <v>3.4222095616535153</v>
      </c>
      <c r="P33" s="256">
        <f t="shared" si="33"/>
        <v>16</v>
      </c>
      <c r="Q33" s="257">
        <f t="shared" si="34"/>
        <v>2</v>
      </c>
      <c r="R33" s="257">
        <f t="shared" si="35"/>
        <v>142</v>
      </c>
      <c r="T33">
        <v>503</v>
      </c>
      <c r="U33">
        <v>8133</v>
      </c>
      <c r="V33" t="s">
        <v>715</v>
      </c>
      <c r="W33">
        <v>4149.366</v>
      </c>
      <c r="X33">
        <v>1157.7149999999999</v>
      </c>
      <c r="Y33">
        <v>3.5840000000000001</v>
      </c>
      <c r="Z33">
        <v>13.106</v>
      </c>
      <c r="AA33">
        <v>137.46442099999999</v>
      </c>
      <c r="AB33">
        <v>2.4308160000000001</v>
      </c>
      <c r="AC33">
        <v>27.920252999999999</v>
      </c>
      <c r="AD33" s="1">
        <v>597</v>
      </c>
      <c r="AE33">
        <v>2</v>
      </c>
      <c r="AF33">
        <v>142</v>
      </c>
      <c r="AG33">
        <v>90</v>
      </c>
      <c r="AH33">
        <v>30.185016999999998</v>
      </c>
      <c r="AI33">
        <v>15911.7</v>
      </c>
      <c r="AJ33">
        <v>255.2</v>
      </c>
      <c r="AK33">
        <v>16</v>
      </c>
      <c r="AL33">
        <v>1311</v>
      </c>
      <c r="AM33" t="s">
        <v>837</v>
      </c>
      <c r="AN33" t="s">
        <v>1244</v>
      </c>
      <c r="AO33">
        <v>4149.366</v>
      </c>
      <c r="AR33" t="s">
        <v>152</v>
      </c>
      <c r="AS33" t="s">
        <v>172</v>
      </c>
      <c r="AT33" t="s">
        <v>742</v>
      </c>
      <c r="AU33" t="s">
        <v>715</v>
      </c>
      <c r="AV33" t="s">
        <v>49</v>
      </c>
      <c r="AW33">
        <v>1</v>
      </c>
      <c r="BB33">
        <v>0.91897435897435897</v>
      </c>
      <c r="BC33" t="s">
        <v>71</v>
      </c>
      <c r="BF33" t="s">
        <v>152</v>
      </c>
      <c r="BG33" t="s">
        <v>172</v>
      </c>
      <c r="BH33" t="s">
        <v>715</v>
      </c>
      <c r="BI33">
        <v>8133</v>
      </c>
      <c r="BJ33">
        <v>1</v>
      </c>
      <c r="BK33" t="s">
        <v>742</v>
      </c>
      <c r="BL33" t="s">
        <v>698</v>
      </c>
      <c r="BM33">
        <v>0.91897435897435897</v>
      </c>
      <c r="BN33" t="s">
        <v>71</v>
      </c>
      <c r="BO33" t="s">
        <v>699</v>
      </c>
      <c r="BP33">
        <v>4149.366</v>
      </c>
      <c r="BQ33" t="s">
        <v>71</v>
      </c>
    </row>
    <row r="34" spans="1:69" ht="16.5">
      <c r="A34" s="116" t="str">
        <f t="shared" si="18"/>
        <v>강화교통</v>
      </c>
      <c r="B34" s="117" t="str">
        <f t="shared" si="19"/>
        <v>김학훈</v>
      </c>
      <c r="C34" s="118" t="str">
        <f t="shared" si="20"/>
        <v>B</v>
      </c>
      <c r="D34" s="119">
        <f t="shared" si="21"/>
        <v>0.92142857142857149</v>
      </c>
      <c r="E34" s="120">
        <f t="shared" si="22"/>
        <v>7147</v>
      </c>
      <c r="F34" s="121" t="str">
        <f t="shared" si="23"/>
        <v>800</v>
      </c>
      <c r="G34" s="122" t="str">
        <f t="shared" si="24"/>
        <v>70바3708</v>
      </c>
      <c r="H34" s="123">
        <f t="shared" si="25"/>
        <v>1</v>
      </c>
      <c r="I34" s="124">
        <f t="shared" si="26"/>
        <v>3172.1759999999999</v>
      </c>
      <c r="J34" s="125">
        <f t="shared" si="27"/>
        <v>6.2833367799270037E-3</v>
      </c>
      <c r="K34" s="125">
        <f t="shared" si="28"/>
        <v>0.34620396708823786</v>
      </c>
      <c r="L34" s="125">
        <f t="shared" si="29"/>
        <v>0.30988192332329606</v>
      </c>
      <c r="M34" s="126">
        <f t="shared" si="30"/>
        <v>10.057</v>
      </c>
      <c r="N34" s="127">
        <f t="shared" si="31"/>
        <v>1.418584593036452</v>
      </c>
      <c r="O34" s="127">
        <f t="shared" si="32"/>
        <v>10.875815213279465</v>
      </c>
      <c r="P34" s="258">
        <f t="shared" si="33"/>
        <v>3</v>
      </c>
      <c r="Q34" s="259">
        <f t="shared" si="34"/>
        <v>45</v>
      </c>
      <c r="R34" s="259">
        <f t="shared" si="35"/>
        <v>345</v>
      </c>
      <c r="T34">
        <v>503</v>
      </c>
      <c r="U34">
        <v>7147</v>
      </c>
      <c r="V34" t="s">
        <v>1245</v>
      </c>
      <c r="W34">
        <v>3172.1759999999999</v>
      </c>
      <c r="X34">
        <v>1229.671</v>
      </c>
      <c r="Y34">
        <v>2.58</v>
      </c>
      <c r="Z34">
        <v>10.057</v>
      </c>
      <c r="AA34">
        <v>156.98108099999999</v>
      </c>
      <c r="AB34">
        <v>0.98636500000000005</v>
      </c>
      <c r="AC34">
        <v>54.347473000000001</v>
      </c>
      <c r="AD34" s="1">
        <v>983</v>
      </c>
      <c r="AE34">
        <v>45</v>
      </c>
      <c r="AF34">
        <v>345</v>
      </c>
      <c r="AG34">
        <v>88</v>
      </c>
      <c r="AH34">
        <v>20.207377000000001</v>
      </c>
      <c r="AI34">
        <v>5268.9</v>
      </c>
      <c r="AJ34">
        <v>8.6999999999999993</v>
      </c>
      <c r="AK34">
        <v>3</v>
      </c>
      <c r="AL34">
        <v>309</v>
      </c>
      <c r="AM34" t="s">
        <v>1246</v>
      </c>
      <c r="AN34" t="s">
        <v>1247</v>
      </c>
      <c r="AO34">
        <v>3172.1759999999999</v>
      </c>
      <c r="AR34" t="s">
        <v>152</v>
      </c>
      <c r="AS34" t="s">
        <v>175</v>
      </c>
      <c r="AT34" t="s">
        <v>1186</v>
      </c>
      <c r="AU34" t="s">
        <v>1245</v>
      </c>
      <c r="AV34" t="s">
        <v>49</v>
      </c>
      <c r="AW34">
        <v>1</v>
      </c>
      <c r="BB34">
        <v>0.92142857142857149</v>
      </c>
      <c r="BC34" t="s">
        <v>71</v>
      </c>
      <c r="BF34" t="s">
        <v>152</v>
      </c>
      <c r="BG34" t="s">
        <v>175</v>
      </c>
      <c r="BH34" t="s">
        <v>1245</v>
      </c>
      <c r="BI34">
        <v>7147</v>
      </c>
      <c r="BJ34">
        <v>1</v>
      </c>
      <c r="BK34" t="s">
        <v>1186</v>
      </c>
      <c r="BL34" t="s">
        <v>698</v>
      </c>
      <c r="BM34">
        <v>0.92142857142857149</v>
      </c>
      <c r="BN34" t="s">
        <v>71</v>
      </c>
      <c r="BO34" t="s">
        <v>699</v>
      </c>
      <c r="BP34">
        <v>3172.1759999999999</v>
      </c>
      <c r="BQ34" t="s">
        <v>71</v>
      </c>
    </row>
    <row r="35" spans="1:69" ht="16.5">
      <c r="A35" s="133" t="str">
        <f t="shared" si="18"/>
        <v>강화교통</v>
      </c>
      <c r="B35" s="134" t="str">
        <f t="shared" si="19"/>
        <v>김현호</v>
      </c>
      <c r="C35" s="135" t="str">
        <f t="shared" si="20"/>
        <v>D</v>
      </c>
      <c r="D35" s="136">
        <f t="shared" si="21"/>
        <v>0.84785714285714298</v>
      </c>
      <c r="E35" s="137">
        <f t="shared" si="22"/>
        <v>3993</v>
      </c>
      <c r="F35" s="138" t="str">
        <f t="shared" si="23"/>
        <v>17</v>
      </c>
      <c r="G35" s="139" t="str">
        <f t="shared" si="24"/>
        <v>70바3719</v>
      </c>
      <c r="H35" s="140">
        <f t="shared" si="25"/>
        <v>1</v>
      </c>
      <c r="I35" s="141">
        <f t="shared" si="26"/>
        <v>2327.5949999999998</v>
      </c>
      <c r="J35" s="142">
        <f t="shared" si="27"/>
        <v>4.0062508005355296E-3</v>
      </c>
      <c r="K35" s="142">
        <f t="shared" si="28"/>
        <v>0.37770191323758578</v>
      </c>
      <c r="L35" s="142">
        <f t="shared" si="29"/>
        <v>0.25305089588180074</v>
      </c>
      <c r="M35" s="143">
        <f t="shared" si="30"/>
        <v>8.9930000000000003</v>
      </c>
      <c r="N35" s="144">
        <f t="shared" si="31"/>
        <v>4.2962800659049366E-2</v>
      </c>
      <c r="O35" s="144">
        <f t="shared" si="32"/>
        <v>0.42962800659049366</v>
      </c>
      <c r="P35" s="256">
        <f t="shared" si="33"/>
        <v>0</v>
      </c>
      <c r="Q35" s="257">
        <f t="shared" si="34"/>
        <v>1</v>
      </c>
      <c r="R35" s="257">
        <f t="shared" si="35"/>
        <v>10</v>
      </c>
      <c r="T35">
        <v>503</v>
      </c>
      <c r="U35">
        <v>3993</v>
      </c>
      <c r="V35" t="s">
        <v>838</v>
      </c>
      <c r="W35">
        <v>2327.5949999999998</v>
      </c>
      <c r="X35">
        <v>980.49199999999996</v>
      </c>
      <c r="Y35">
        <v>2.3740000000000001</v>
      </c>
      <c r="Z35">
        <v>8.9930000000000003</v>
      </c>
      <c r="AA35">
        <v>160.64246399999999</v>
      </c>
      <c r="AB35">
        <v>0.64357399999999998</v>
      </c>
      <c r="AC35">
        <v>60.674965999999998</v>
      </c>
      <c r="AD35" s="1">
        <v>589</v>
      </c>
      <c r="AE35">
        <v>1</v>
      </c>
      <c r="AF35">
        <v>10</v>
      </c>
      <c r="AG35">
        <v>60</v>
      </c>
      <c r="AH35">
        <v>14.489288</v>
      </c>
      <c r="AI35">
        <v>0</v>
      </c>
      <c r="AJ35">
        <v>0</v>
      </c>
      <c r="AK35">
        <v>0</v>
      </c>
      <c r="AL35">
        <v>0</v>
      </c>
      <c r="AM35" t="s">
        <v>839</v>
      </c>
      <c r="AN35" t="s">
        <v>1248</v>
      </c>
      <c r="AO35">
        <v>2327.5949999999998</v>
      </c>
      <c r="AR35" t="s">
        <v>152</v>
      </c>
      <c r="AS35" t="s">
        <v>171</v>
      </c>
      <c r="AT35" t="s">
        <v>725</v>
      </c>
      <c r="AU35" t="s">
        <v>838</v>
      </c>
      <c r="AV35" t="s">
        <v>49</v>
      </c>
      <c r="AW35">
        <v>1</v>
      </c>
      <c r="BB35">
        <v>0.84785714285714298</v>
      </c>
      <c r="BC35" t="s">
        <v>70</v>
      </c>
      <c r="BF35" t="s">
        <v>152</v>
      </c>
      <c r="BG35" t="s">
        <v>171</v>
      </c>
      <c r="BH35" t="s">
        <v>838</v>
      </c>
      <c r="BI35">
        <v>3993</v>
      </c>
      <c r="BJ35">
        <v>1</v>
      </c>
      <c r="BK35" t="s">
        <v>725</v>
      </c>
      <c r="BL35" t="s">
        <v>698</v>
      </c>
      <c r="BM35">
        <v>0.84785714285714298</v>
      </c>
      <c r="BN35" t="s">
        <v>70</v>
      </c>
      <c r="BO35" t="s">
        <v>703</v>
      </c>
      <c r="BP35">
        <v>2327.5949999999998</v>
      </c>
      <c r="BQ35" t="s">
        <v>69</v>
      </c>
    </row>
    <row r="36" spans="1:69" ht="16.5">
      <c r="A36" s="116" t="str">
        <f t="shared" si="18"/>
        <v>강화교통</v>
      </c>
      <c r="B36" s="117" t="str">
        <f t="shared" si="19"/>
        <v>노영운</v>
      </c>
      <c r="C36" s="118" t="str">
        <f t="shared" si="20"/>
        <v>C</v>
      </c>
      <c r="D36" s="119">
        <f t="shared" si="21"/>
        <v>0.89206896551724146</v>
      </c>
      <c r="E36" s="120">
        <f t="shared" si="22"/>
        <v>7543</v>
      </c>
      <c r="F36" s="121" t="str">
        <f t="shared" si="23"/>
        <v>800</v>
      </c>
      <c r="G36" s="122" t="str">
        <f t="shared" si="24"/>
        <v>70바3704</v>
      </c>
      <c r="H36" s="123">
        <f t="shared" si="25"/>
        <v>1</v>
      </c>
      <c r="I36" s="124">
        <f t="shared" si="26"/>
        <v>2641.1469999999999</v>
      </c>
      <c r="J36" s="125">
        <f t="shared" si="27"/>
        <v>1.1204949205248442E-2</v>
      </c>
      <c r="K36" s="125">
        <f t="shared" si="28"/>
        <v>0.30882390276768096</v>
      </c>
      <c r="L36" s="125">
        <f t="shared" si="29"/>
        <v>0.19536966325615349</v>
      </c>
      <c r="M36" s="126">
        <f t="shared" si="30"/>
        <v>10.122</v>
      </c>
      <c r="N36" s="127">
        <f t="shared" si="31"/>
        <v>3.7862337840339821E-2</v>
      </c>
      <c r="O36" s="127">
        <f t="shared" si="32"/>
        <v>7.6860545815889845</v>
      </c>
      <c r="P36" s="258">
        <f t="shared" si="33"/>
        <v>3</v>
      </c>
      <c r="Q36" s="259">
        <f t="shared" si="34"/>
        <v>1</v>
      </c>
      <c r="R36" s="259">
        <f t="shared" si="35"/>
        <v>203</v>
      </c>
      <c r="T36">
        <v>503</v>
      </c>
      <c r="U36">
        <v>7543</v>
      </c>
      <c r="V36" t="s">
        <v>1249</v>
      </c>
      <c r="W36">
        <v>2641.1469999999999</v>
      </c>
      <c r="X36">
        <v>1020.798</v>
      </c>
      <c r="Y36">
        <v>2.5870000000000002</v>
      </c>
      <c r="Z36">
        <v>10.122</v>
      </c>
      <c r="AA36">
        <v>121.00108400000001</v>
      </c>
      <c r="AB36">
        <v>1.3558110000000001</v>
      </c>
      <c r="AC36">
        <v>37.368026999999998</v>
      </c>
      <c r="AD36" s="1">
        <v>516</v>
      </c>
      <c r="AE36">
        <v>1</v>
      </c>
      <c r="AF36">
        <v>203</v>
      </c>
      <c r="AG36">
        <v>80</v>
      </c>
      <c r="AH36">
        <v>21.827465</v>
      </c>
      <c r="AI36">
        <v>9903.2000000000007</v>
      </c>
      <c r="AJ36">
        <v>0</v>
      </c>
      <c r="AK36">
        <v>3</v>
      </c>
      <c r="AL36">
        <v>1310</v>
      </c>
      <c r="AM36" t="s">
        <v>1250</v>
      </c>
      <c r="AN36" t="s">
        <v>1251</v>
      </c>
      <c r="AO36">
        <v>2641.1469999999999</v>
      </c>
      <c r="AR36" t="s">
        <v>152</v>
      </c>
      <c r="AS36" t="s">
        <v>175</v>
      </c>
      <c r="AT36" t="s">
        <v>783</v>
      </c>
      <c r="AU36" t="s">
        <v>1249</v>
      </c>
      <c r="AV36" t="s">
        <v>49</v>
      </c>
      <c r="AW36">
        <v>1</v>
      </c>
      <c r="BB36">
        <v>0.89206896551724146</v>
      </c>
      <c r="BC36" t="s">
        <v>72</v>
      </c>
      <c r="BF36" t="s">
        <v>152</v>
      </c>
      <c r="BG36" t="s">
        <v>175</v>
      </c>
      <c r="BH36" t="s">
        <v>1249</v>
      </c>
      <c r="BI36">
        <v>7543</v>
      </c>
      <c r="BJ36">
        <v>1</v>
      </c>
      <c r="BK36" t="s">
        <v>783</v>
      </c>
      <c r="BL36" t="s">
        <v>698</v>
      </c>
      <c r="BM36">
        <v>0.89206896551724146</v>
      </c>
      <c r="BN36" t="s">
        <v>72</v>
      </c>
      <c r="BO36" t="s">
        <v>701</v>
      </c>
      <c r="BP36">
        <v>2641.1469999999999</v>
      </c>
      <c r="BQ36" t="s">
        <v>72</v>
      </c>
    </row>
    <row r="37" spans="1:69" ht="16.5">
      <c r="A37" s="133" t="str">
        <f t="shared" si="18"/>
        <v>강화교통</v>
      </c>
      <c r="B37" s="134" t="str">
        <f t="shared" si="19"/>
        <v>마창국</v>
      </c>
      <c r="C37" s="135" t="str">
        <f t="shared" si="20"/>
        <v>D</v>
      </c>
      <c r="D37" s="136">
        <f t="shared" si="21"/>
        <v>0.8488</v>
      </c>
      <c r="E37" s="137">
        <f t="shared" si="22"/>
        <v>3217</v>
      </c>
      <c r="F37" s="138" t="str">
        <f t="shared" si="23"/>
        <v>17</v>
      </c>
      <c r="G37" s="139" t="str">
        <f t="shared" si="24"/>
        <v>78바3239</v>
      </c>
      <c r="H37" s="140">
        <f t="shared" si="25"/>
        <v>1</v>
      </c>
      <c r="I37" s="141">
        <f t="shared" si="26"/>
        <v>2056.848</v>
      </c>
      <c r="J37" s="142">
        <f t="shared" si="27"/>
        <v>4.7342355712328386E-3</v>
      </c>
      <c r="K37" s="142">
        <f t="shared" si="28"/>
        <v>0.37392525249503239</v>
      </c>
      <c r="L37" s="142">
        <f t="shared" si="29"/>
        <v>0.17210800214697441</v>
      </c>
      <c r="M37" s="143">
        <f t="shared" si="30"/>
        <v>10.419</v>
      </c>
      <c r="N37" s="144">
        <f t="shared" si="31"/>
        <v>9.7236159405070285E-2</v>
      </c>
      <c r="O37" s="144">
        <f t="shared" si="32"/>
        <v>1.6530147098861949</v>
      </c>
      <c r="P37" s="256">
        <f t="shared" si="33"/>
        <v>1</v>
      </c>
      <c r="Q37" s="257">
        <f t="shared" si="34"/>
        <v>2</v>
      </c>
      <c r="R37" s="257">
        <f t="shared" si="35"/>
        <v>34</v>
      </c>
      <c r="T37">
        <v>503</v>
      </c>
      <c r="U37">
        <v>3217</v>
      </c>
      <c r="V37" t="s">
        <v>840</v>
      </c>
      <c r="W37">
        <v>2056.848</v>
      </c>
      <c r="X37">
        <v>969.51499999999999</v>
      </c>
      <c r="Y37">
        <v>2.1219999999999999</v>
      </c>
      <c r="Z37">
        <v>10.419</v>
      </c>
      <c r="AA37">
        <v>142.456367</v>
      </c>
      <c r="AB37">
        <v>0.67442199999999997</v>
      </c>
      <c r="AC37">
        <v>53.268033000000003</v>
      </c>
      <c r="AD37" s="1">
        <v>354</v>
      </c>
      <c r="AE37">
        <v>2</v>
      </c>
      <c r="AF37">
        <v>34</v>
      </c>
      <c r="AG37">
        <v>70</v>
      </c>
      <c r="AH37">
        <v>14.438442</v>
      </c>
      <c r="AI37">
        <v>13.2</v>
      </c>
      <c r="AJ37">
        <v>0</v>
      </c>
      <c r="AK37">
        <v>1</v>
      </c>
      <c r="AL37">
        <v>7</v>
      </c>
      <c r="AM37" t="s">
        <v>841</v>
      </c>
      <c r="AN37" t="s">
        <v>1252</v>
      </c>
      <c r="AO37">
        <v>2056.848</v>
      </c>
      <c r="AR37" t="s">
        <v>152</v>
      </c>
      <c r="AS37" t="s">
        <v>171</v>
      </c>
      <c r="AT37" t="s">
        <v>735</v>
      </c>
      <c r="AU37" t="s">
        <v>840</v>
      </c>
      <c r="AV37" t="s">
        <v>49</v>
      </c>
      <c r="AW37">
        <v>1</v>
      </c>
      <c r="BB37">
        <v>0.8488</v>
      </c>
      <c r="BC37" t="s">
        <v>70</v>
      </c>
      <c r="BF37" t="s">
        <v>152</v>
      </c>
      <c r="BG37" t="s">
        <v>171</v>
      </c>
      <c r="BH37" t="s">
        <v>840</v>
      </c>
      <c r="BI37">
        <v>3217</v>
      </c>
      <c r="BJ37">
        <v>1</v>
      </c>
      <c r="BK37" t="s">
        <v>735</v>
      </c>
      <c r="BL37" t="s">
        <v>698</v>
      </c>
      <c r="BM37">
        <v>0.8488</v>
      </c>
      <c r="BN37" t="s">
        <v>70</v>
      </c>
      <c r="BO37" t="s">
        <v>703</v>
      </c>
      <c r="BP37">
        <v>2056.848</v>
      </c>
      <c r="BQ37" t="s">
        <v>71</v>
      </c>
    </row>
    <row r="38" spans="1:69" ht="16.5">
      <c r="A38" s="116" t="str">
        <f t="shared" si="18"/>
        <v>강화교통</v>
      </c>
      <c r="B38" s="117" t="str">
        <f t="shared" si="19"/>
        <v>문영호</v>
      </c>
      <c r="C38" s="118" t="str">
        <f t="shared" si="20"/>
        <v>A</v>
      </c>
      <c r="D38" s="119">
        <f t="shared" si="21"/>
        <v>0.98774474237904319</v>
      </c>
      <c r="E38" s="120">
        <f t="shared" si="22"/>
        <v>6409</v>
      </c>
      <c r="F38" s="121" t="str">
        <f t="shared" si="23"/>
        <v>17</v>
      </c>
      <c r="G38" s="122" t="str">
        <f t="shared" si="24"/>
        <v>78바3239</v>
      </c>
      <c r="H38" s="123">
        <f t="shared" si="25"/>
        <v>4</v>
      </c>
      <c r="I38" s="124">
        <f t="shared" si="26"/>
        <v>1925.9580000000001</v>
      </c>
      <c r="J38" s="125">
        <f t="shared" si="27"/>
        <v>8.5764466980591762E-3</v>
      </c>
      <c r="K38" s="125">
        <f t="shared" si="28"/>
        <v>0.33925789218537356</v>
      </c>
      <c r="L38" s="125">
        <f t="shared" si="29"/>
        <v>9.034464926026424E-2</v>
      </c>
      <c r="M38" s="126">
        <f t="shared" si="30"/>
        <v>7.726</v>
      </c>
      <c r="N38" s="127">
        <f t="shared" si="31"/>
        <v>5.1922212218542665E-2</v>
      </c>
      <c r="O38" s="127">
        <f t="shared" si="32"/>
        <v>6.23066546622512</v>
      </c>
      <c r="P38" s="258">
        <f t="shared" si="33"/>
        <v>4</v>
      </c>
      <c r="Q38" s="259">
        <f t="shared" si="34"/>
        <v>1</v>
      </c>
      <c r="R38" s="259">
        <f t="shared" si="35"/>
        <v>120</v>
      </c>
      <c r="T38">
        <v>503</v>
      </c>
      <c r="U38">
        <v>6409</v>
      </c>
      <c r="V38" t="s">
        <v>842</v>
      </c>
      <c r="W38">
        <v>1925.9580000000001</v>
      </c>
      <c r="X38">
        <v>769.827</v>
      </c>
      <c r="Y38">
        <v>2.5019999999999998</v>
      </c>
      <c r="Z38">
        <v>7.726</v>
      </c>
      <c r="AA38">
        <v>128.87108599999999</v>
      </c>
      <c r="AB38">
        <v>1.105256</v>
      </c>
      <c r="AC38">
        <v>43.720533000000003</v>
      </c>
      <c r="AD38" s="1">
        <v>174</v>
      </c>
      <c r="AE38">
        <v>1</v>
      </c>
      <c r="AF38">
        <v>120</v>
      </c>
      <c r="AG38">
        <v>73</v>
      </c>
      <c r="AH38">
        <v>14.944841</v>
      </c>
      <c r="AI38">
        <v>178.3</v>
      </c>
      <c r="AJ38">
        <v>0</v>
      </c>
      <c r="AK38">
        <v>4</v>
      </c>
      <c r="AL38">
        <v>693</v>
      </c>
      <c r="AM38" t="s">
        <v>843</v>
      </c>
      <c r="AN38" t="s">
        <v>1253</v>
      </c>
      <c r="AO38">
        <v>769.89499999999998</v>
      </c>
      <c r="AR38" t="s">
        <v>152</v>
      </c>
      <c r="AS38" t="s">
        <v>171</v>
      </c>
      <c r="AT38" t="s">
        <v>735</v>
      </c>
      <c r="AU38" t="s">
        <v>842</v>
      </c>
      <c r="AV38" t="s">
        <v>49</v>
      </c>
      <c r="AW38">
        <v>4</v>
      </c>
      <c r="BB38">
        <v>0.98774474237904319</v>
      </c>
      <c r="BC38" t="s">
        <v>69</v>
      </c>
      <c r="BF38" t="s">
        <v>152</v>
      </c>
      <c r="BG38" t="s">
        <v>171</v>
      </c>
      <c r="BH38" t="s">
        <v>842</v>
      </c>
      <c r="BI38">
        <v>6409</v>
      </c>
      <c r="BJ38">
        <v>4</v>
      </c>
      <c r="BK38" t="s">
        <v>735</v>
      </c>
      <c r="BL38" t="s">
        <v>723</v>
      </c>
      <c r="BM38">
        <v>0.98774474237904319</v>
      </c>
      <c r="BN38" t="s">
        <v>69</v>
      </c>
      <c r="BO38" t="s">
        <v>702</v>
      </c>
      <c r="BP38">
        <v>1925.9580000000001</v>
      </c>
      <c r="BQ38" t="s">
        <v>69</v>
      </c>
    </row>
    <row r="39" spans="1:69" ht="16.5">
      <c r="A39" s="133" t="str">
        <f t="shared" si="18"/>
        <v>강화교통</v>
      </c>
      <c r="B39" s="134" t="str">
        <f t="shared" si="19"/>
        <v>문태일</v>
      </c>
      <c r="C39" s="135" t="str">
        <f t="shared" si="20"/>
        <v>C</v>
      </c>
      <c r="D39" s="136">
        <f t="shared" si="21"/>
        <v>0.85066666666666668</v>
      </c>
      <c r="E39" s="137">
        <f t="shared" si="22"/>
        <v>6269</v>
      </c>
      <c r="F39" s="138" t="str">
        <f t="shared" si="23"/>
        <v>70</v>
      </c>
      <c r="G39" s="139" t="str">
        <f t="shared" si="24"/>
        <v>78바3220</v>
      </c>
      <c r="H39" s="140">
        <f t="shared" si="25"/>
        <v>1</v>
      </c>
      <c r="I39" s="141">
        <f t="shared" si="26"/>
        <v>3168.96</v>
      </c>
      <c r="J39" s="142">
        <f t="shared" si="27"/>
        <v>1.8725431671655891E-2</v>
      </c>
      <c r="K39" s="142">
        <f t="shared" si="28"/>
        <v>0.32867200433144333</v>
      </c>
      <c r="L39" s="142">
        <f t="shared" si="29"/>
        <v>0.20101231949914167</v>
      </c>
      <c r="M39" s="143">
        <f t="shared" si="30"/>
        <v>13.807</v>
      </c>
      <c r="N39" s="144">
        <f t="shared" si="31"/>
        <v>2.619155811370292</v>
      </c>
      <c r="O39" s="144">
        <f t="shared" si="32"/>
        <v>10.729071998384327</v>
      </c>
      <c r="P39" s="256">
        <f t="shared" si="33"/>
        <v>14</v>
      </c>
      <c r="Q39" s="257">
        <f t="shared" si="34"/>
        <v>83</v>
      </c>
      <c r="R39" s="257">
        <f t="shared" si="35"/>
        <v>340</v>
      </c>
      <c r="T39">
        <v>503</v>
      </c>
      <c r="U39">
        <v>6269</v>
      </c>
      <c r="V39" t="s">
        <v>844</v>
      </c>
      <c r="W39">
        <v>3168.96</v>
      </c>
      <c r="X39">
        <v>1241.732</v>
      </c>
      <c r="Y39">
        <v>2.552</v>
      </c>
      <c r="Z39">
        <v>13.807</v>
      </c>
      <c r="AA39">
        <v>148.14830699999999</v>
      </c>
      <c r="AB39">
        <v>2.7741410000000002</v>
      </c>
      <c r="AC39">
        <v>48.692200999999997</v>
      </c>
      <c r="AD39" s="1">
        <v>637</v>
      </c>
      <c r="AE39">
        <v>83</v>
      </c>
      <c r="AF39">
        <v>340</v>
      </c>
      <c r="AG39">
        <v>81</v>
      </c>
      <c r="AH39">
        <v>21.390457000000001</v>
      </c>
      <c r="AI39">
        <v>4562.8999999999996</v>
      </c>
      <c r="AJ39">
        <v>0</v>
      </c>
      <c r="AK39">
        <v>14</v>
      </c>
      <c r="AL39">
        <v>14341</v>
      </c>
      <c r="AM39" t="s">
        <v>845</v>
      </c>
      <c r="AN39" t="s">
        <v>1254</v>
      </c>
      <c r="AO39">
        <v>3168.96</v>
      </c>
      <c r="AR39" t="s">
        <v>152</v>
      </c>
      <c r="AS39" t="s">
        <v>173</v>
      </c>
      <c r="AT39" t="s">
        <v>762</v>
      </c>
      <c r="AU39" t="s">
        <v>844</v>
      </c>
      <c r="AV39" t="s">
        <v>49</v>
      </c>
      <c r="AW39">
        <v>1</v>
      </c>
      <c r="BB39">
        <v>0.85066666666666668</v>
      </c>
      <c r="BC39" t="s">
        <v>72</v>
      </c>
      <c r="BF39" t="s">
        <v>152</v>
      </c>
      <c r="BG39" t="s">
        <v>173</v>
      </c>
      <c r="BH39" t="s">
        <v>844</v>
      </c>
      <c r="BI39">
        <v>6269</v>
      </c>
      <c r="BJ39">
        <v>1</v>
      </c>
      <c r="BK39" t="s">
        <v>762</v>
      </c>
      <c r="BL39" t="s">
        <v>698</v>
      </c>
      <c r="BM39">
        <v>0.85066666666666668</v>
      </c>
      <c r="BN39" t="s">
        <v>72</v>
      </c>
      <c r="BO39" t="s">
        <v>701</v>
      </c>
      <c r="BP39">
        <v>3168.96</v>
      </c>
      <c r="BQ39" t="s">
        <v>69</v>
      </c>
    </row>
    <row r="40" spans="1:69" ht="16.5">
      <c r="A40" s="116" t="str">
        <f t="shared" si="18"/>
        <v>강화교통</v>
      </c>
      <c r="B40" s="117" t="str">
        <f t="shared" si="19"/>
        <v>박경덕</v>
      </c>
      <c r="C40" s="118" t="str">
        <f t="shared" si="20"/>
        <v>C</v>
      </c>
      <c r="D40" s="119">
        <f t="shared" si="21"/>
        <v>0.88549999999999995</v>
      </c>
      <c r="E40" s="120">
        <f t="shared" si="22"/>
        <v>5584</v>
      </c>
      <c r="F40" s="121" t="str">
        <f t="shared" si="23"/>
        <v>60-5</v>
      </c>
      <c r="G40" s="122" t="str">
        <f t="shared" si="24"/>
        <v>78바3206</v>
      </c>
      <c r="H40" s="123">
        <f t="shared" si="25"/>
        <v>1</v>
      </c>
      <c r="I40" s="124">
        <f t="shared" si="26"/>
        <v>3835.5709999999999</v>
      </c>
      <c r="J40" s="125">
        <f t="shared" si="27"/>
        <v>6.0984667602342725E-3</v>
      </c>
      <c r="K40" s="125">
        <f t="shared" si="28"/>
        <v>0.21808566613294653</v>
      </c>
      <c r="L40" s="125">
        <f t="shared" si="29"/>
        <v>0.17155203227889668</v>
      </c>
      <c r="M40" s="126">
        <f t="shared" si="30"/>
        <v>10.643000000000001</v>
      </c>
      <c r="N40" s="127">
        <f t="shared" si="31"/>
        <v>0</v>
      </c>
      <c r="O40" s="127">
        <f t="shared" si="32"/>
        <v>7.4825886419518763</v>
      </c>
      <c r="P40" s="258">
        <f t="shared" si="33"/>
        <v>5</v>
      </c>
      <c r="Q40" s="259">
        <f t="shared" si="34"/>
        <v>0</v>
      </c>
      <c r="R40" s="259">
        <f t="shared" si="35"/>
        <v>287</v>
      </c>
      <c r="T40">
        <v>503</v>
      </c>
      <c r="U40">
        <v>5584</v>
      </c>
      <c r="V40" t="s">
        <v>846</v>
      </c>
      <c r="W40">
        <v>3835.5709999999999</v>
      </c>
      <c r="X40">
        <v>1083.0309999999999</v>
      </c>
      <c r="Y40">
        <v>3.5419999999999998</v>
      </c>
      <c r="Z40">
        <v>10.643000000000001</v>
      </c>
      <c r="AA40">
        <v>121.06469199999999</v>
      </c>
      <c r="AB40">
        <v>0.73830899999999999</v>
      </c>
      <c r="AC40">
        <v>26.402474000000002</v>
      </c>
      <c r="AD40" s="1">
        <v>658</v>
      </c>
      <c r="AE40">
        <v>0</v>
      </c>
      <c r="AF40">
        <v>287</v>
      </c>
      <c r="AG40">
        <v>89</v>
      </c>
      <c r="AH40">
        <v>31.681995000000001</v>
      </c>
      <c r="AI40">
        <v>17471.3</v>
      </c>
      <c r="AJ40">
        <v>334.3</v>
      </c>
      <c r="AK40">
        <v>5</v>
      </c>
      <c r="AL40">
        <v>440</v>
      </c>
      <c r="AM40" t="s">
        <v>847</v>
      </c>
      <c r="AN40" t="s">
        <v>1255</v>
      </c>
      <c r="AO40">
        <v>3835.5709999999999</v>
      </c>
      <c r="AR40" t="s">
        <v>152</v>
      </c>
      <c r="AS40" t="s">
        <v>172</v>
      </c>
      <c r="AT40" t="s">
        <v>740</v>
      </c>
      <c r="AU40" t="s">
        <v>846</v>
      </c>
      <c r="AV40" t="s">
        <v>49</v>
      </c>
      <c r="AW40">
        <v>1</v>
      </c>
      <c r="BB40">
        <v>0.88549999999999995</v>
      </c>
      <c r="BC40" t="s">
        <v>72</v>
      </c>
      <c r="BF40" t="s">
        <v>152</v>
      </c>
      <c r="BG40" t="s">
        <v>172</v>
      </c>
      <c r="BH40" t="s">
        <v>846</v>
      </c>
      <c r="BI40">
        <v>5584</v>
      </c>
      <c r="BJ40">
        <v>1</v>
      </c>
      <c r="BK40" t="s">
        <v>740</v>
      </c>
      <c r="BL40" t="s">
        <v>698</v>
      </c>
      <c r="BM40">
        <v>0.88549999999999995</v>
      </c>
      <c r="BN40" t="s">
        <v>72</v>
      </c>
      <c r="BO40" t="s">
        <v>701</v>
      </c>
      <c r="BP40">
        <v>3835.5709999999999</v>
      </c>
      <c r="BQ40" t="s">
        <v>69</v>
      </c>
    </row>
    <row r="41" spans="1:69" ht="16.5">
      <c r="A41" s="133" t="str">
        <f t="shared" si="18"/>
        <v>강화교통</v>
      </c>
      <c r="B41" s="134" t="str">
        <f t="shared" si="19"/>
        <v>박대양</v>
      </c>
      <c r="C41" s="135" t="str">
        <f t="shared" si="20"/>
        <v>B</v>
      </c>
      <c r="D41" s="136">
        <f t="shared" si="21"/>
        <v>0.9337706548351834</v>
      </c>
      <c r="E41" s="137">
        <f t="shared" si="22"/>
        <v>6982</v>
      </c>
      <c r="F41" s="138" t="str">
        <f t="shared" si="23"/>
        <v>800</v>
      </c>
      <c r="G41" s="139" t="str">
        <f t="shared" si="24"/>
        <v>70바3720</v>
      </c>
      <c r="H41" s="140">
        <f t="shared" si="25"/>
        <v>8</v>
      </c>
      <c r="I41" s="141">
        <f t="shared" si="26"/>
        <v>3344.277</v>
      </c>
      <c r="J41" s="142">
        <f t="shared" si="27"/>
        <v>7.7750834285550746E-3</v>
      </c>
      <c r="K41" s="142">
        <f t="shared" si="28"/>
        <v>0.25993770368712371</v>
      </c>
      <c r="L41" s="142">
        <f t="shared" si="29"/>
        <v>0.16206791482882549</v>
      </c>
      <c r="M41" s="143">
        <f t="shared" si="30"/>
        <v>11.255000000000001</v>
      </c>
      <c r="N41" s="144">
        <f t="shared" si="31"/>
        <v>0.11960731721684538</v>
      </c>
      <c r="O41" s="144">
        <f t="shared" si="32"/>
        <v>7.2661445209233566</v>
      </c>
      <c r="P41" s="256">
        <f t="shared" si="33"/>
        <v>1</v>
      </c>
      <c r="Q41" s="257">
        <f t="shared" si="34"/>
        <v>4</v>
      </c>
      <c r="R41" s="257">
        <f t="shared" si="35"/>
        <v>243</v>
      </c>
      <c r="T41">
        <v>503</v>
      </c>
      <c r="U41">
        <v>6982</v>
      </c>
      <c r="V41" t="s">
        <v>1256</v>
      </c>
      <c r="W41">
        <v>3344.277</v>
      </c>
      <c r="X41">
        <v>1183.4290000000001</v>
      </c>
      <c r="Y41">
        <v>2.8260000000000001</v>
      </c>
      <c r="Z41">
        <v>11.255000000000001</v>
      </c>
      <c r="AA41">
        <v>132.36385300000001</v>
      </c>
      <c r="AB41">
        <v>1.0291399999999999</v>
      </c>
      <c r="AC41">
        <v>34.406356000000002</v>
      </c>
      <c r="AD41" s="1">
        <v>542</v>
      </c>
      <c r="AE41">
        <v>4</v>
      </c>
      <c r="AF41">
        <v>243</v>
      </c>
      <c r="AG41">
        <v>98</v>
      </c>
      <c r="AH41">
        <v>25.265787</v>
      </c>
      <c r="AI41">
        <v>9649.7999999999993</v>
      </c>
      <c r="AJ41">
        <v>1112.9000000000001</v>
      </c>
      <c r="AK41">
        <v>1</v>
      </c>
      <c r="AL41">
        <v>1985</v>
      </c>
      <c r="AM41" t="s">
        <v>1257</v>
      </c>
      <c r="AN41" t="s">
        <v>1258</v>
      </c>
      <c r="AO41">
        <v>631.84500000000003</v>
      </c>
      <c r="AR41" t="s">
        <v>152</v>
      </c>
      <c r="AS41" t="s">
        <v>175</v>
      </c>
      <c r="AT41" t="s">
        <v>1188</v>
      </c>
      <c r="AU41" t="s">
        <v>1256</v>
      </c>
      <c r="AV41" t="s">
        <v>49</v>
      </c>
      <c r="AW41">
        <v>8</v>
      </c>
      <c r="BB41">
        <v>0.9337706548351834</v>
      </c>
      <c r="BC41" t="s">
        <v>71</v>
      </c>
      <c r="BF41" t="s">
        <v>152</v>
      </c>
      <c r="BG41" t="s">
        <v>175</v>
      </c>
      <c r="BH41" t="s">
        <v>1256</v>
      </c>
      <c r="BI41">
        <v>6982</v>
      </c>
      <c r="BJ41">
        <v>8</v>
      </c>
      <c r="BK41" t="s">
        <v>1188</v>
      </c>
      <c r="BL41" t="s">
        <v>742</v>
      </c>
      <c r="BM41">
        <v>0.9337706548351834</v>
      </c>
      <c r="BN41" t="s">
        <v>71</v>
      </c>
      <c r="BO41" t="s">
        <v>699</v>
      </c>
      <c r="BP41">
        <v>3344.277</v>
      </c>
      <c r="BQ41" t="s">
        <v>71</v>
      </c>
    </row>
    <row r="42" spans="1:69" ht="16.5">
      <c r="A42" s="116" t="str">
        <f t="shared" si="18"/>
        <v>강화교통</v>
      </c>
      <c r="B42" s="117" t="str">
        <f t="shared" si="19"/>
        <v>박명춘</v>
      </c>
      <c r="C42" s="118" t="str">
        <f t="shared" si="20"/>
        <v>B</v>
      </c>
      <c r="D42" s="119">
        <f t="shared" si="21"/>
        <v>0.90435122665706935</v>
      </c>
      <c r="E42" s="120">
        <f t="shared" si="22"/>
        <v>49</v>
      </c>
      <c r="F42" s="121" t="str">
        <f t="shared" si="23"/>
        <v>71</v>
      </c>
      <c r="G42" s="122" t="str">
        <f t="shared" si="24"/>
        <v>78바3226</v>
      </c>
      <c r="H42" s="123">
        <f t="shared" si="25"/>
        <v>2</v>
      </c>
      <c r="I42" s="124">
        <f t="shared" si="26"/>
        <v>2861.6179999999999</v>
      </c>
      <c r="J42" s="125">
        <f t="shared" si="27"/>
        <v>1.359157809499969E-2</v>
      </c>
      <c r="K42" s="125">
        <f t="shared" si="28"/>
        <v>0.25024590005810404</v>
      </c>
      <c r="L42" s="125">
        <f t="shared" si="29"/>
        <v>0.19534403264167335</v>
      </c>
      <c r="M42" s="126">
        <f t="shared" si="30"/>
        <v>11.307</v>
      </c>
      <c r="N42" s="127">
        <f t="shared" si="31"/>
        <v>0</v>
      </c>
      <c r="O42" s="127">
        <f t="shared" si="32"/>
        <v>8.9809331643846253</v>
      </c>
      <c r="P42" s="258">
        <f t="shared" si="33"/>
        <v>1</v>
      </c>
      <c r="Q42" s="259">
        <f t="shared" si="34"/>
        <v>0</v>
      </c>
      <c r="R42" s="259">
        <f t="shared" si="35"/>
        <v>257</v>
      </c>
      <c r="T42">
        <v>503</v>
      </c>
      <c r="U42">
        <v>49</v>
      </c>
      <c r="V42" t="s">
        <v>848</v>
      </c>
      <c r="W42">
        <v>2861.6179999999999</v>
      </c>
      <c r="X42">
        <v>964.29200000000003</v>
      </c>
      <c r="Y42">
        <v>2.968</v>
      </c>
      <c r="Z42">
        <v>11.307</v>
      </c>
      <c r="AA42">
        <v>113.160811</v>
      </c>
      <c r="AB42">
        <v>1.5380339999999999</v>
      </c>
      <c r="AC42">
        <v>28.318028999999999</v>
      </c>
      <c r="AD42" s="1">
        <v>559</v>
      </c>
      <c r="AE42">
        <v>0</v>
      </c>
      <c r="AF42">
        <v>257</v>
      </c>
      <c r="AG42">
        <v>74</v>
      </c>
      <c r="AH42">
        <v>25.288065</v>
      </c>
      <c r="AI42">
        <v>3098.4</v>
      </c>
      <c r="AJ42">
        <v>0</v>
      </c>
      <c r="AK42">
        <v>1</v>
      </c>
      <c r="AL42">
        <v>12</v>
      </c>
      <c r="AM42" t="s">
        <v>849</v>
      </c>
      <c r="AN42" t="s">
        <v>1259</v>
      </c>
      <c r="AO42">
        <v>2616.556</v>
      </c>
      <c r="AR42" t="s">
        <v>152</v>
      </c>
      <c r="AS42" t="s">
        <v>174</v>
      </c>
      <c r="AT42" t="s">
        <v>775</v>
      </c>
      <c r="AU42" t="s">
        <v>848</v>
      </c>
      <c r="AV42" t="s">
        <v>49</v>
      </c>
      <c r="AW42">
        <v>2</v>
      </c>
      <c r="BB42">
        <v>0.90435122665706935</v>
      </c>
      <c r="BC42" t="s">
        <v>71</v>
      </c>
      <c r="BF42" t="s">
        <v>152</v>
      </c>
      <c r="BG42" t="s">
        <v>174</v>
      </c>
      <c r="BH42" t="s">
        <v>848</v>
      </c>
      <c r="BI42">
        <v>49</v>
      </c>
      <c r="BJ42">
        <v>2</v>
      </c>
      <c r="BK42" t="s">
        <v>775</v>
      </c>
      <c r="BL42" t="s">
        <v>755</v>
      </c>
      <c r="BM42">
        <v>0.90435122665706935</v>
      </c>
      <c r="BN42" t="s">
        <v>71</v>
      </c>
      <c r="BO42" t="s">
        <v>699</v>
      </c>
      <c r="BP42">
        <v>2861.6179999999999</v>
      </c>
      <c r="BQ42" t="s">
        <v>70</v>
      </c>
    </row>
    <row r="43" spans="1:69" ht="16.5">
      <c r="A43" s="133" t="str">
        <f t="shared" si="18"/>
        <v>강화교통</v>
      </c>
      <c r="B43" s="134" t="str">
        <f t="shared" si="19"/>
        <v>박배양</v>
      </c>
      <c r="C43" s="135" t="str">
        <f t="shared" si="20"/>
        <v>B</v>
      </c>
      <c r="D43" s="136">
        <f t="shared" si="21"/>
        <v>0.92689655172413798</v>
      </c>
      <c r="E43" s="137">
        <f t="shared" si="22"/>
        <v>5906</v>
      </c>
      <c r="F43" s="138" t="str">
        <f t="shared" si="23"/>
        <v>70</v>
      </c>
      <c r="G43" s="139" t="str">
        <f t="shared" si="24"/>
        <v>78바3204</v>
      </c>
      <c r="H43" s="140">
        <f t="shared" si="25"/>
        <v>1</v>
      </c>
      <c r="I43" s="141">
        <f t="shared" si="26"/>
        <v>2775.3560000000002</v>
      </c>
      <c r="J43" s="142">
        <f t="shared" si="27"/>
        <v>9.893922005381306E-3</v>
      </c>
      <c r="K43" s="142">
        <f t="shared" si="28"/>
        <v>0.28652810033717635</v>
      </c>
      <c r="L43" s="142">
        <f t="shared" si="29"/>
        <v>0.21186471213062394</v>
      </c>
      <c r="M43" s="143">
        <f t="shared" si="30"/>
        <v>12.765000000000001</v>
      </c>
      <c r="N43" s="144">
        <f t="shared" si="31"/>
        <v>0</v>
      </c>
      <c r="O43" s="144">
        <f t="shared" si="32"/>
        <v>10.845455501924798</v>
      </c>
      <c r="P43" s="256">
        <f t="shared" si="33"/>
        <v>3</v>
      </c>
      <c r="Q43" s="257">
        <f t="shared" si="34"/>
        <v>0</v>
      </c>
      <c r="R43" s="257">
        <f t="shared" si="35"/>
        <v>301</v>
      </c>
      <c r="T43">
        <v>503</v>
      </c>
      <c r="U43">
        <v>5906</v>
      </c>
      <c r="V43" t="s">
        <v>850</v>
      </c>
      <c r="W43">
        <v>2775.3560000000002</v>
      </c>
      <c r="X43">
        <v>1032.385</v>
      </c>
      <c r="Y43">
        <v>2.6880000000000002</v>
      </c>
      <c r="Z43">
        <v>12.765000000000001</v>
      </c>
      <c r="AA43">
        <v>120.27414400000001</v>
      </c>
      <c r="AB43">
        <v>1.189983</v>
      </c>
      <c r="AC43">
        <v>34.461922000000001</v>
      </c>
      <c r="AD43" s="1">
        <v>588</v>
      </c>
      <c r="AE43">
        <v>0</v>
      </c>
      <c r="AF43">
        <v>301</v>
      </c>
      <c r="AG43">
        <v>74</v>
      </c>
      <c r="AH43">
        <v>23.07525</v>
      </c>
      <c r="AI43">
        <v>4720.5</v>
      </c>
      <c r="AJ43">
        <v>0</v>
      </c>
      <c r="AK43">
        <v>3</v>
      </c>
      <c r="AL43">
        <v>420</v>
      </c>
      <c r="AM43" t="s">
        <v>851</v>
      </c>
      <c r="AN43" t="s">
        <v>1260</v>
      </c>
      <c r="AO43">
        <v>2775.3560000000002</v>
      </c>
      <c r="AR43" t="s">
        <v>152</v>
      </c>
      <c r="AS43" t="s">
        <v>173</v>
      </c>
      <c r="AT43" t="s">
        <v>753</v>
      </c>
      <c r="AU43" t="s">
        <v>850</v>
      </c>
      <c r="AV43" t="s">
        <v>49</v>
      </c>
      <c r="AW43">
        <v>1</v>
      </c>
      <c r="BB43">
        <v>0.92689655172413798</v>
      </c>
      <c r="BC43" t="s">
        <v>71</v>
      </c>
      <c r="BF43" t="s">
        <v>152</v>
      </c>
      <c r="BG43" t="s">
        <v>173</v>
      </c>
      <c r="BH43" t="s">
        <v>850</v>
      </c>
      <c r="BI43">
        <v>5906</v>
      </c>
      <c r="BJ43">
        <v>1</v>
      </c>
      <c r="BK43" t="s">
        <v>753</v>
      </c>
      <c r="BL43" t="s">
        <v>698</v>
      </c>
      <c r="BM43">
        <v>0.92689655172413798</v>
      </c>
      <c r="BN43" t="s">
        <v>71</v>
      </c>
      <c r="BO43" t="s">
        <v>699</v>
      </c>
      <c r="BP43">
        <v>2775.3560000000002</v>
      </c>
      <c r="BQ43" t="s">
        <v>74</v>
      </c>
    </row>
    <row r="44" spans="1:69" ht="16.5">
      <c r="A44" s="116" t="str">
        <f t="shared" si="18"/>
        <v>강화교통</v>
      </c>
      <c r="B44" s="117" t="str">
        <f t="shared" si="19"/>
        <v>박상석</v>
      </c>
      <c r="C44" s="118" t="str">
        <f t="shared" si="20"/>
        <v>C</v>
      </c>
      <c r="D44" s="119">
        <f t="shared" si="21"/>
        <v>0.88649999999999995</v>
      </c>
      <c r="E44" s="120">
        <f t="shared" si="22"/>
        <v>4743</v>
      </c>
      <c r="F44" s="121" t="str">
        <f t="shared" si="23"/>
        <v>60-5</v>
      </c>
      <c r="G44" s="122" t="str">
        <f t="shared" si="24"/>
        <v>78바3205</v>
      </c>
      <c r="H44" s="123">
        <f t="shared" si="25"/>
        <v>1</v>
      </c>
      <c r="I44" s="124">
        <f t="shared" si="26"/>
        <v>1393.1569999999999</v>
      </c>
      <c r="J44" s="125">
        <f t="shared" si="27"/>
        <v>1.2684446678990033E-2</v>
      </c>
      <c r="K44" s="125">
        <f t="shared" si="28"/>
        <v>0.19378907563046466</v>
      </c>
      <c r="L44" s="125">
        <f t="shared" si="29"/>
        <v>0.18016634162553108</v>
      </c>
      <c r="M44" s="126">
        <f t="shared" si="30"/>
        <v>11.101000000000001</v>
      </c>
      <c r="N44" s="127">
        <f t="shared" si="31"/>
        <v>7.1779418974315168E-2</v>
      </c>
      <c r="O44" s="127">
        <f t="shared" si="32"/>
        <v>11.915383549736319</v>
      </c>
      <c r="P44" s="258">
        <f t="shared" si="33"/>
        <v>0</v>
      </c>
      <c r="Q44" s="259">
        <f t="shared" si="34"/>
        <v>1</v>
      </c>
      <c r="R44" s="259">
        <f t="shared" si="35"/>
        <v>166</v>
      </c>
      <c r="T44">
        <v>503</v>
      </c>
      <c r="U44">
        <v>4743</v>
      </c>
      <c r="V44" t="s">
        <v>1261</v>
      </c>
      <c r="W44">
        <v>1393.1569999999999</v>
      </c>
      <c r="X44">
        <v>392.89100000000002</v>
      </c>
      <c r="Y44">
        <v>3.5459999999999998</v>
      </c>
      <c r="Z44">
        <v>11.101000000000001</v>
      </c>
      <c r="AA44">
        <v>43.490820999999997</v>
      </c>
      <c r="AB44">
        <v>0.55165699999999995</v>
      </c>
      <c r="AC44">
        <v>8.4280460000000001</v>
      </c>
      <c r="AD44" s="1">
        <v>251</v>
      </c>
      <c r="AE44">
        <v>1</v>
      </c>
      <c r="AF44">
        <v>166</v>
      </c>
      <c r="AG44">
        <v>90</v>
      </c>
      <c r="AH44">
        <v>32.033357000000002</v>
      </c>
      <c r="AI44">
        <v>6433.7</v>
      </c>
      <c r="AJ44">
        <v>411.5</v>
      </c>
      <c r="AK44">
        <v>0</v>
      </c>
      <c r="AL44">
        <v>0</v>
      </c>
      <c r="AM44" t="s">
        <v>1262</v>
      </c>
      <c r="AN44" t="s">
        <v>1263</v>
      </c>
      <c r="AO44">
        <v>1393.1569999999999</v>
      </c>
      <c r="AR44" t="s">
        <v>152</v>
      </c>
      <c r="AS44" t="s">
        <v>172</v>
      </c>
      <c r="AT44" t="s">
        <v>737</v>
      </c>
      <c r="AU44" t="s">
        <v>1261</v>
      </c>
      <c r="AV44" t="s">
        <v>49</v>
      </c>
      <c r="AW44">
        <v>1</v>
      </c>
      <c r="BB44">
        <v>0.88649999999999995</v>
      </c>
      <c r="BC44" t="s">
        <v>72</v>
      </c>
      <c r="BF44" t="s">
        <v>152</v>
      </c>
      <c r="BG44" t="s">
        <v>172</v>
      </c>
      <c r="BH44" t="s">
        <v>1261</v>
      </c>
      <c r="BI44">
        <v>4743</v>
      </c>
      <c r="BJ44">
        <v>1</v>
      </c>
      <c r="BK44" t="s">
        <v>737</v>
      </c>
      <c r="BL44" t="s">
        <v>698</v>
      </c>
      <c r="BM44">
        <v>0.88649999999999995</v>
      </c>
      <c r="BN44" t="s">
        <v>72</v>
      </c>
      <c r="BO44" t="s">
        <v>701</v>
      </c>
      <c r="BP44">
        <v>1393.1569999999999</v>
      </c>
      <c r="BQ44" t="s">
        <v>72</v>
      </c>
    </row>
    <row r="45" spans="1:69" ht="16.5">
      <c r="A45" s="133" t="str">
        <f t="shared" si="18"/>
        <v>강화교통</v>
      </c>
      <c r="B45" s="134" t="str">
        <f t="shared" si="19"/>
        <v>박소열</v>
      </c>
      <c r="C45" s="135" t="str">
        <f t="shared" si="20"/>
        <v>C</v>
      </c>
      <c r="D45" s="136">
        <f t="shared" si="21"/>
        <v>0.87607142857142861</v>
      </c>
      <c r="E45" s="137">
        <f t="shared" si="22"/>
        <v>6719</v>
      </c>
      <c r="F45" s="138" t="str">
        <f t="shared" si="23"/>
        <v>800</v>
      </c>
      <c r="G45" s="139" t="str">
        <f t="shared" si="24"/>
        <v>78바3242</v>
      </c>
      <c r="H45" s="140">
        <f t="shared" si="25"/>
        <v>1</v>
      </c>
      <c r="I45" s="141">
        <f t="shared" si="26"/>
        <v>3386.06</v>
      </c>
      <c r="J45" s="142">
        <f t="shared" si="27"/>
        <v>2.2483223691306103E-3</v>
      </c>
      <c r="K45" s="142">
        <f t="shared" si="28"/>
        <v>0.32104071613553148</v>
      </c>
      <c r="L45" s="142">
        <f t="shared" si="29"/>
        <v>7.2946137989285481E-2</v>
      </c>
      <c r="M45" s="143">
        <f t="shared" si="30"/>
        <v>11.842000000000001</v>
      </c>
      <c r="N45" s="144">
        <f t="shared" si="31"/>
        <v>0.14766424694187344</v>
      </c>
      <c r="O45" s="144">
        <f t="shared" si="32"/>
        <v>12.699125237001116</v>
      </c>
      <c r="P45" s="256">
        <f t="shared" si="33"/>
        <v>1</v>
      </c>
      <c r="Q45" s="257">
        <f t="shared" si="34"/>
        <v>5</v>
      </c>
      <c r="R45" s="257">
        <f t="shared" si="35"/>
        <v>430</v>
      </c>
      <c r="T45">
        <v>503</v>
      </c>
      <c r="U45">
        <v>6719</v>
      </c>
      <c r="V45" t="s">
        <v>1264</v>
      </c>
      <c r="W45">
        <v>3386.06</v>
      </c>
      <c r="X45">
        <v>1380.4659999999999</v>
      </c>
      <c r="Y45">
        <v>2.4529999999999998</v>
      </c>
      <c r="Z45">
        <v>11.842000000000001</v>
      </c>
      <c r="AA45">
        <v>155.906913</v>
      </c>
      <c r="AB45">
        <v>0.35052899999999998</v>
      </c>
      <c r="AC45">
        <v>50.052467</v>
      </c>
      <c r="AD45" s="1">
        <v>247</v>
      </c>
      <c r="AE45">
        <v>5</v>
      </c>
      <c r="AF45">
        <v>430</v>
      </c>
      <c r="AG45">
        <v>77</v>
      </c>
      <c r="AH45">
        <v>21.718471999999998</v>
      </c>
      <c r="AI45">
        <v>2833.9</v>
      </c>
      <c r="AJ45">
        <v>0</v>
      </c>
      <c r="AK45">
        <v>1</v>
      </c>
      <c r="AL45">
        <v>5</v>
      </c>
      <c r="AM45" t="s">
        <v>1265</v>
      </c>
      <c r="AN45" t="s">
        <v>1266</v>
      </c>
      <c r="AO45">
        <v>3386.06</v>
      </c>
      <c r="AR45" t="s">
        <v>152</v>
      </c>
      <c r="AS45" t="s">
        <v>175</v>
      </c>
      <c r="AT45" t="s">
        <v>792</v>
      </c>
      <c r="AU45" t="s">
        <v>1264</v>
      </c>
      <c r="AV45" t="s">
        <v>49</v>
      </c>
      <c r="AW45">
        <v>1</v>
      </c>
      <c r="BB45">
        <v>0.87607142857142861</v>
      </c>
      <c r="BC45" t="s">
        <v>72</v>
      </c>
      <c r="BF45" t="s">
        <v>152</v>
      </c>
      <c r="BG45" t="s">
        <v>175</v>
      </c>
      <c r="BH45" t="s">
        <v>1264</v>
      </c>
      <c r="BI45">
        <v>6719</v>
      </c>
      <c r="BJ45">
        <v>1</v>
      </c>
      <c r="BK45" t="s">
        <v>792</v>
      </c>
      <c r="BL45" t="s">
        <v>698</v>
      </c>
      <c r="BM45">
        <v>0.87607142857142861</v>
      </c>
      <c r="BN45" t="s">
        <v>72</v>
      </c>
      <c r="BO45" t="s">
        <v>701</v>
      </c>
      <c r="BP45">
        <v>3386.06</v>
      </c>
      <c r="BQ45" t="s">
        <v>71</v>
      </c>
    </row>
    <row r="46" spans="1:69" ht="16.5">
      <c r="A46" s="116" t="str">
        <f t="shared" si="18"/>
        <v>강화교통</v>
      </c>
      <c r="B46" s="117" t="str">
        <f t="shared" si="19"/>
        <v>박영현</v>
      </c>
      <c r="C46" s="118" t="str">
        <f t="shared" si="20"/>
        <v>C</v>
      </c>
      <c r="D46" s="119">
        <f t="shared" si="21"/>
        <v>0.86764705882352944</v>
      </c>
      <c r="E46" s="120">
        <f t="shared" si="22"/>
        <v>698</v>
      </c>
      <c r="F46" s="121" t="str">
        <f t="shared" si="23"/>
        <v>71</v>
      </c>
      <c r="G46" s="122" t="str">
        <f t="shared" si="24"/>
        <v>78바3219</v>
      </c>
      <c r="H46" s="123">
        <f t="shared" si="25"/>
        <v>1</v>
      </c>
      <c r="I46" s="124">
        <f t="shared" si="26"/>
        <v>3046.1979999999999</v>
      </c>
      <c r="J46" s="125">
        <f t="shared" si="27"/>
        <v>9.9996564445048609E-3</v>
      </c>
      <c r="K46" s="125">
        <f t="shared" si="28"/>
        <v>0.28542546221911197</v>
      </c>
      <c r="L46" s="125">
        <f t="shared" si="29"/>
        <v>0.19992134457444988</v>
      </c>
      <c r="M46" s="126">
        <f t="shared" si="30"/>
        <v>11.775</v>
      </c>
      <c r="N46" s="127">
        <f t="shared" si="31"/>
        <v>9.8483420972635405E-2</v>
      </c>
      <c r="O46" s="127">
        <f t="shared" si="32"/>
        <v>7.123634117020627</v>
      </c>
      <c r="P46" s="258">
        <f t="shared" si="33"/>
        <v>5</v>
      </c>
      <c r="Q46" s="259">
        <f t="shared" si="34"/>
        <v>3</v>
      </c>
      <c r="R46" s="259">
        <f t="shared" si="35"/>
        <v>217</v>
      </c>
      <c r="T46">
        <v>503</v>
      </c>
      <c r="U46">
        <v>698</v>
      </c>
      <c r="V46" t="s">
        <v>852</v>
      </c>
      <c r="W46">
        <v>3046.1979999999999</v>
      </c>
      <c r="X46">
        <v>1032.6959999999999</v>
      </c>
      <c r="Y46">
        <v>2.95</v>
      </c>
      <c r="Z46">
        <v>11.775</v>
      </c>
      <c r="AA46">
        <v>124.11386400000001</v>
      </c>
      <c r="AB46">
        <v>1.241096</v>
      </c>
      <c r="AC46">
        <v>35.425257000000002</v>
      </c>
      <c r="AD46" s="1">
        <v>609</v>
      </c>
      <c r="AE46">
        <v>3</v>
      </c>
      <c r="AF46">
        <v>217</v>
      </c>
      <c r="AG46">
        <v>67</v>
      </c>
      <c r="AH46">
        <v>24.543575000000001</v>
      </c>
      <c r="AI46">
        <v>872.5</v>
      </c>
      <c r="AJ46">
        <v>0</v>
      </c>
      <c r="AK46">
        <v>5</v>
      </c>
      <c r="AL46">
        <v>1889</v>
      </c>
      <c r="AM46" t="s">
        <v>853</v>
      </c>
      <c r="AN46" t="s">
        <v>1267</v>
      </c>
      <c r="AO46">
        <v>3046.1979999999999</v>
      </c>
      <c r="AR46" t="s">
        <v>152</v>
      </c>
      <c r="AS46" t="s">
        <v>174</v>
      </c>
      <c r="AT46" t="s">
        <v>770</v>
      </c>
      <c r="AU46" t="s">
        <v>852</v>
      </c>
      <c r="AV46" t="s">
        <v>49</v>
      </c>
      <c r="AW46">
        <v>1</v>
      </c>
      <c r="BB46">
        <v>0.86764705882352944</v>
      </c>
      <c r="BC46" t="s">
        <v>72</v>
      </c>
      <c r="BF46" t="s">
        <v>152</v>
      </c>
      <c r="BG46" t="s">
        <v>174</v>
      </c>
      <c r="BH46" t="s">
        <v>852</v>
      </c>
      <c r="BI46">
        <v>698</v>
      </c>
      <c r="BJ46">
        <v>1</v>
      </c>
      <c r="BK46" t="s">
        <v>770</v>
      </c>
      <c r="BL46" t="s">
        <v>698</v>
      </c>
      <c r="BM46">
        <v>0.86764705882352944</v>
      </c>
      <c r="BN46" t="s">
        <v>72</v>
      </c>
      <c r="BO46" t="s">
        <v>701</v>
      </c>
      <c r="BP46">
        <v>3046.1979999999999</v>
      </c>
      <c r="BQ46" t="s">
        <v>69</v>
      </c>
    </row>
    <row r="47" spans="1:69" ht="16.5">
      <c r="A47" s="133" t="str">
        <f t="shared" si="18"/>
        <v>강화교통</v>
      </c>
      <c r="B47" s="134" t="str">
        <f t="shared" si="19"/>
        <v>박용규</v>
      </c>
      <c r="C47" s="135" t="str">
        <f t="shared" si="20"/>
        <v>D</v>
      </c>
      <c r="D47" s="136">
        <f t="shared" si="21"/>
        <v>0.82827561594258026</v>
      </c>
      <c r="E47" s="137">
        <f t="shared" si="22"/>
        <v>4156</v>
      </c>
      <c r="F47" s="138" t="str">
        <f t="shared" si="23"/>
        <v>800</v>
      </c>
      <c r="G47" s="139" t="str">
        <f t="shared" si="24"/>
        <v>78바3242</v>
      </c>
      <c r="H47" s="140">
        <f t="shared" si="25"/>
        <v>7</v>
      </c>
      <c r="I47" s="141">
        <f t="shared" si="26"/>
        <v>2615.384</v>
      </c>
      <c r="J47" s="142">
        <f t="shared" si="27"/>
        <v>1.5215120441365509E-2</v>
      </c>
      <c r="K47" s="142">
        <f t="shared" si="28"/>
        <v>0.35599355809689071</v>
      </c>
      <c r="L47" s="142">
        <f t="shared" si="29"/>
        <v>0.20341181256748531</v>
      </c>
      <c r="M47" s="143">
        <f t="shared" si="30"/>
        <v>13.898999999999999</v>
      </c>
      <c r="N47" s="144">
        <f t="shared" si="31"/>
        <v>0.49705894048445659</v>
      </c>
      <c r="O47" s="144">
        <f t="shared" si="32"/>
        <v>23.667652627682973</v>
      </c>
      <c r="P47" s="256">
        <f t="shared" si="33"/>
        <v>22</v>
      </c>
      <c r="Q47" s="257">
        <f t="shared" si="34"/>
        <v>13</v>
      </c>
      <c r="R47" s="257">
        <f t="shared" si="35"/>
        <v>619</v>
      </c>
      <c r="T47">
        <v>503</v>
      </c>
      <c r="U47">
        <v>4156</v>
      </c>
      <c r="V47" t="s">
        <v>854</v>
      </c>
      <c r="W47">
        <v>2615.384</v>
      </c>
      <c r="X47">
        <v>1067.769</v>
      </c>
      <c r="Y47">
        <v>2.4489999999999998</v>
      </c>
      <c r="Z47">
        <v>13.898999999999999</v>
      </c>
      <c r="AA47">
        <v>120.23775999999999</v>
      </c>
      <c r="AB47">
        <v>1.8294319999999999</v>
      </c>
      <c r="AC47">
        <v>42.803868000000001</v>
      </c>
      <c r="AD47" s="1">
        <v>532</v>
      </c>
      <c r="AE47">
        <v>13</v>
      </c>
      <c r="AF47">
        <v>619</v>
      </c>
      <c r="AG47">
        <v>107</v>
      </c>
      <c r="AH47">
        <v>21.751768999999999</v>
      </c>
      <c r="AI47">
        <v>10312.6</v>
      </c>
      <c r="AJ47">
        <v>650.70000000000005</v>
      </c>
      <c r="AK47">
        <v>22</v>
      </c>
      <c r="AL47">
        <v>5065</v>
      </c>
      <c r="AM47" t="s">
        <v>855</v>
      </c>
      <c r="AN47" t="s">
        <v>1268</v>
      </c>
      <c r="AO47">
        <v>676.43299999999999</v>
      </c>
      <c r="AR47" t="s">
        <v>152</v>
      </c>
      <c r="AS47" t="s">
        <v>175</v>
      </c>
      <c r="AT47" t="s">
        <v>792</v>
      </c>
      <c r="AU47" t="s">
        <v>854</v>
      </c>
      <c r="AV47" t="s">
        <v>49</v>
      </c>
      <c r="AW47">
        <v>7</v>
      </c>
      <c r="BB47">
        <v>0.82827561594258026</v>
      </c>
      <c r="BC47" t="s">
        <v>70</v>
      </c>
      <c r="BF47" t="s">
        <v>152</v>
      </c>
      <c r="BG47" t="s">
        <v>175</v>
      </c>
      <c r="BH47" t="s">
        <v>854</v>
      </c>
      <c r="BI47">
        <v>4156</v>
      </c>
      <c r="BJ47">
        <v>7</v>
      </c>
      <c r="BK47" t="s">
        <v>792</v>
      </c>
      <c r="BL47" t="s">
        <v>774</v>
      </c>
      <c r="BM47">
        <v>0.82827561594258026</v>
      </c>
      <c r="BN47" t="s">
        <v>70</v>
      </c>
      <c r="BO47" t="s">
        <v>703</v>
      </c>
      <c r="BP47">
        <v>2615.384</v>
      </c>
      <c r="BQ47" t="s">
        <v>69</v>
      </c>
    </row>
    <row r="48" spans="1:69" ht="16.5">
      <c r="A48" s="116" t="str">
        <f t="shared" si="18"/>
        <v>강화교통</v>
      </c>
      <c r="B48" s="117" t="str">
        <f t="shared" si="19"/>
        <v>박용수</v>
      </c>
      <c r="C48" s="118" t="str">
        <f t="shared" si="20"/>
        <v>B</v>
      </c>
      <c r="D48" s="119">
        <f t="shared" si="21"/>
        <v>0.93740740740740736</v>
      </c>
      <c r="E48" s="120">
        <f t="shared" si="22"/>
        <v>2642</v>
      </c>
      <c r="F48" s="121" t="str">
        <f t="shared" si="23"/>
        <v>17</v>
      </c>
      <c r="G48" s="122" t="str">
        <f t="shared" si="24"/>
        <v>70바2541</v>
      </c>
      <c r="H48" s="123">
        <f t="shared" si="25"/>
        <v>1</v>
      </c>
      <c r="I48" s="124">
        <f t="shared" si="26"/>
        <v>2248.453</v>
      </c>
      <c r="J48" s="125">
        <f t="shared" si="27"/>
        <v>5.5415880435984513E-3</v>
      </c>
      <c r="K48" s="125">
        <f t="shared" si="28"/>
        <v>0.34353312616138237</v>
      </c>
      <c r="L48" s="125">
        <f t="shared" si="29"/>
        <v>5.1591027252960144E-2</v>
      </c>
      <c r="M48" s="126">
        <f t="shared" si="30"/>
        <v>8.1020000000000003</v>
      </c>
      <c r="N48" s="127">
        <f t="shared" si="31"/>
        <v>0</v>
      </c>
      <c r="O48" s="127">
        <f t="shared" si="32"/>
        <v>10.095830333122374</v>
      </c>
      <c r="P48" s="258">
        <f t="shared" si="33"/>
        <v>3</v>
      </c>
      <c r="Q48" s="259">
        <f t="shared" si="34"/>
        <v>0</v>
      </c>
      <c r="R48" s="259">
        <f t="shared" si="35"/>
        <v>227</v>
      </c>
      <c r="T48">
        <v>503</v>
      </c>
      <c r="U48">
        <v>2642</v>
      </c>
      <c r="V48" t="s">
        <v>856</v>
      </c>
      <c r="W48">
        <v>2248.453</v>
      </c>
      <c r="X48">
        <v>888.43100000000004</v>
      </c>
      <c r="Y48">
        <v>2.5310000000000001</v>
      </c>
      <c r="Z48">
        <v>8.1020000000000003</v>
      </c>
      <c r="AA48">
        <v>149.120251</v>
      </c>
      <c r="AB48">
        <v>0.82636299999999996</v>
      </c>
      <c r="AC48">
        <v>51.227746000000003</v>
      </c>
      <c r="AD48" s="1">
        <v>116</v>
      </c>
      <c r="AE48">
        <v>0</v>
      </c>
      <c r="AF48">
        <v>227</v>
      </c>
      <c r="AG48">
        <v>76</v>
      </c>
      <c r="AH48">
        <v>15.078118999999999</v>
      </c>
      <c r="AI48">
        <v>112.9</v>
      </c>
      <c r="AJ48">
        <v>0</v>
      </c>
      <c r="AK48">
        <v>3</v>
      </c>
      <c r="AL48">
        <v>236</v>
      </c>
      <c r="AM48" t="s">
        <v>857</v>
      </c>
      <c r="AN48" t="s">
        <v>1269</v>
      </c>
      <c r="AO48">
        <v>2248.453</v>
      </c>
      <c r="AR48" t="s">
        <v>152</v>
      </c>
      <c r="AS48" t="s">
        <v>171</v>
      </c>
      <c r="AT48" t="s">
        <v>720</v>
      </c>
      <c r="AU48" t="s">
        <v>856</v>
      </c>
      <c r="AV48" t="s">
        <v>49</v>
      </c>
      <c r="AW48">
        <v>1</v>
      </c>
      <c r="BB48">
        <v>0.93740740740740736</v>
      </c>
      <c r="BC48" t="s">
        <v>71</v>
      </c>
      <c r="BF48" t="s">
        <v>152</v>
      </c>
      <c r="BG48" t="s">
        <v>171</v>
      </c>
      <c r="BH48" t="s">
        <v>856</v>
      </c>
      <c r="BI48">
        <v>2642</v>
      </c>
      <c r="BJ48">
        <v>1</v>
      </c>
      <c r="BK48" t="s">
        <v>720</v>
      </c>
      <c r="BL48" t="s">
        <v>698</v>
      </c>
      <c r="BM48">
        <v>0.93740740740740736</v>
      </c>
      <c r="BN48" t="s">
        <v>71</v>
      </c>
      <c r="BO48" t="s">
        <v>699</v>
      </c>
      <c r="BP48">
        <v>2248.453</v>
      </c>
      <c r="BQ48" t="s">
        <v>71</v>
      </c>
    </row>
    <row r="49" spans="1:69" ht="16.5">
      <c r="A49" s="133" t="str">
        <f t="shared" si="18"/>
        <v>강화교통</v>
      </c>
      <c r="B49" s="134" t="str">
        <f t="shared" si="19"/>
        <v>박원숙</v>
      </c>
      <c r="C49" s="135" t="str">
        <f t="shared" si="20"/>
        <v>A</v>
      </c>
      <c r="D49" s="136">
        <f t="shared" si="21"/>
        <v>0.98480000000000012</v>
      </c>
      <c r="E49" s="137">
        <f t="shared" si="22"/>
        <v>6050</v>
      </c>
      <c r="F49" s="138" t="str">
        <f t="shared" si="23"/>
        <v>17</v>
      </c>
      <c r="G49" s="139" t="str">
        <f t="shared" si="24"/>
        <v>70바3716</v>
      </c>
      <c r="H49" s="140">
        <f t="shared" si="25"/>
        <v>1</v>
      </c>
      <c r="I49" s="141">
        <f t="shared" si="26"/>
        <v>2501.1019999999999</v>
      </c>
      <c r="J49" s="142">
        <f t="shared" si="27"/>
        <v>6.2105496379224884E-3</v>
      </c>
      <c r="K49" s="142">
        <f t="shared" si="28"/>
        <v>0.34985237116836854</v>
      </c>
      <c r="L49" s="142">
        <f t="shared" si="29"/>
        <v>8.7961226691274486E-2</v>
      </c>
      <c r="M49" s="143">
        <f t="shared" si="30"/>
        <v>7.7519999999999998</v>
      </c>
      <c r="N49" s="144">
        <f t="shared" si="31"/>
        <v>7.9964751537522263E-2</v>
      </c>
      <c r="O49" s="144">
        <f t="shared" si="32"/>
        <v>0.75966513960646154</v>
      </c>
      <c r="P49" s="256">
        <f t="shared" si="33"/>
        <v>1</v>
      </c>
      <c r="Q49" s="257">
        <f t="shared" si="34"/>
        <v>2</v>
      </c>
      <c r="R49" s="257">
        <f t="shared" si="35"/>
        <v>19</v>
      </c>
      <c r="T49">
        <v>503</v>
      </c>
      <c r="U49">
        <v>6050</v>
      </c>
      <c r="V49" t="s">
        <v>858</v>
      </c>
      <c r="W49">
        <v>2501.1019999999999</v>
      </c>
      <c r="X49">
        <v>1015.9930000000001</v>
      </c>
      <c r="Y49">
        <v>2.4620000000000002</v>
      </c>
      <c r="Z49">
        <v>7.7519999999999998</v>
      </c>
      <c r="AA49">
        <v>173.26662899999999</v>
      </c>
      <c r="AB49">
        <v>1.0760810000000001</v>
      </c>
      <c r="AC49">
        <v>60.617741000000002</v>
      </c>
      <c r="AD49" s="1">
        <v>220</v>
      </c>
      <c r="AE49">
        <v>2</v>
      </c>
      <c r="AF49">
        <v>19</v>
      </c>
      <c r="AG49">
        <v>62</v>
      </c>
      <c r="AH49">
        <v>14.434989</v>
      </c>
      <c r="AI49">
        <v>0</v>
      </c>
      <c r="AJ49">
        <v>0</v>
      </c>
      <c r="AK49">
        <v>1</v>
      </c>
      <c r="AL49">
        <v>71</v>
      </c>
      <c r="AM49" t="s">
        <v>859</v>
      </c>
      <c r="AN49" t="s">
        <v>1270</v>
      </c>
      <c r="AO49">
        <v>2501.1019999999999</v>
      </c>
      <c r="AR49" t="s">
        <v>152</v>
      </c>
      <c r="AS49" t="s">
        <v>171</v>
      </c>
      <c r="AT49" t="s">
        <v>723</v>
      </c>
      <c r="AU49" t="s">
        <v>858</v>
      </c>
      <c r="AV49" t="s">
        <v>49</v>
      </c>
      <c r="AW49">
        <v>1</v>
      </c>
      <c r="BB49">
        <v>0.98480000000000012</v>
      </c>
      <c r="BC49" t="s">
        <v>69</v>
      </c>
      <c r="BF49" t="s">
        <v>152</v>
      </c>
      <c r="BG49" t="s">
        <v>171</v>
      </c>
      <c r="BH49" t="s">
        <v>858</v>
      </c>
      <c r="BI49">
        <v>6050</v>
      </c>
      <c r="BJ49">
        <v>1</v>
      </c>
      <c r="BK49" t="s">
        <v>723</v>
      </c>
      <c r="BL49" t="s">
        <v>698</v>
      </c>
      <c r="BM49">
        <v>0.98480000000000012</v>
      </c>
      <c r="BN49" t="s">
        <v>69</v>
      </c>
      <c r="BO49" t="s">
        <v>702</v>
      </c>
      <c r="BP49">
        <v>2501.1019999999999</v>
      </c>
      <c r="BQ49" t="s">
        <v>72</v>
      </c>
    </row>
    <row r="50" spans="1:69" ht="16.5">
      <c r="A50" s="116" t="str">
        <f t="shared" si="18"/>
        <v>강화교통</v>
      </c>
      <c r="B50" s="117" t="str">
        <f t="shared" si="19"/>
        <v>박은서</v>
      </c>
      <c r="C50" s="118" t="str">
        <f t="shared" si="20"/>
        <v>B</v>
      </c>
      <c r="D50" s="119">
        <f t="shared" si="21"/>
        <v>0.92764705882352938</v>
      </c>
      <c r="E50" s="120">
        <f t="shared" si="22"/>
        <v>2824</v>
      </c>
      <c r="F50" s="121" t="str">
        <f t="shared" si="23"/>
        <v>71</v>
      </c>
      <c r="G50" s="122" t="str">
        <f t="shared" si="24"/>
        <v>78바3208</v>
      </c>
      <c r="H50" s="123">
        <f t="shared" si="25"/>
        <v>1</v>
      </c>
      <c r="I50" s="124">
        <f t="shared" si="26"/>
        <v>3620.431</v>
      </c>
      <c r="J50" s="125">
        <f t="shared" si="27"/>
        <v>8.187622499759302E-3</v>
      </c>
      <c r="K50" s="125">
        <f t="shared" si="28"/>
        <v>0.22072393501471835</v>
      </c>
      <c r="L50" s="125">
        <f t="shared" si="29"/>
        <v>9.7225993258813662E-2</v>
      </c>
      <c r="M50" s="126">
        <f t="shared" si="30"/>
        <v>9.3450000000000006</v>
      </c>
      <c r="N50" s="127">
        <f t="shared" si="31"/>
        <v>2.7621020812162972E-2</v>
      </c>
      <c r="O50" s="127">
        <f t="shared" si="32"/>
        <v>5.4965831416204312</v>
      </c>
      <c r="P50" s="258">
        <f t="shared" si="33"/>
        <v>0</v>
      </c>
      <c r="Q50" s="259">
        <f t="shared" si="34"/>
        <v>1</v>
      </c>
      <c r="R50" s="259">
        <f t="shared" si="35"/>
        <v>199</v>
      </c>
      <c r="T50">
        <v>503</v>
      </c>
      <c r="U50">
        <v>2824</v>
      </c>
      <c r="V50" t="s">
        <v>860</v>
      </c>
      <c r="W50">
        <v>3620.431</v>
      </c>
      <c r="X50">
        <v>1147.9069999999999</v>
      </c>
      <c r="Y50">
        <v>3.1539999999999999</v>
      </c>
      <c r="Z50">
        <v>9.3450000000000006</v>
      </c>
      <c r="AA50">
        <v>144.828856</v>
      </c>
      <c r="AB50">
        <v>1.1858040000000001</v>
      </c>
      <c r="AC50">
        <v>31.967195</v>
      </c>
      <c r="AD50" s="1">
        <v>352</v>
      </c>
      <c r="AE50">
        <v>1</v>
      </c>
      <c r="AF50">
        <v>199</v>
      </c>
      <c r="AG50">
        <v>76</v>
      </c>
      <c r="AH50">
        <v>24.997993999999998</v>
      </c>
      <c r="AI50">
        <v>1481.6</v>
      </c>
      <c r="AJ50">
        <v>0</v>
      </c>
      <c r="AK50">
        <v>0</v>
      </c>
      <c r="AL50">
        <v>0</v>
      </c>
      <c r="AM50" t="s">
        <v>861</v>
      </c>
      <c r="AN50" t="s">
        <v>1271</v>
      </c>
      <c r="AO50">
        <v>3620.431</v>
      </c>
      <c r="AR50" t="s">
        <v>152</v>
      </c>
      <c r="AS50" t="s">
        <v>174</v>
      </c>
      <c r="AT50" t="s">
        <v>768</v>
      </c>
      <c r="AU50" t="s">
        <v>860</v>
      </c>
      <c r="AV50" t="s">
        <v>49</v>
      </c>
      <c r="AW50">
        <v>1</v>
      </c>
      <c r="BB50">
        <v>0.92764705882352938</v>
      </c>
      <c r="BC50" t="s">
        <v>71</v>
      </c>
      <c r="BF50" t="s">
        <v>152</v>
      </c>
      <c r="BG50" t="s">
        <v>174</v>
      </c>
      <c r="BH50" t="s">
        <v>860</v>
      </c>
      <c r="BI50">
        <v>2824</v>
      </c>
      <c r="BJ50">
        <v>1</v>
      </c>
      <c r="BK50" t="s">
        <v>768</v>
      </c>
      <c r="BL50" t="s">
        <v>698</v>
      </c>
      <c r="BM50">
        <v>0.92764705882352938</v>
      </c>
      <c r="BN50" t="s">
        <v>71</v>
      </c>
      <c r="BO50" t="s">
        <v>699</v>
      </c>
      <c r="BP50">
        <v>3620.431</v>
      </c>
      <c r="BQ50" t="s">
        <v>74</v>
      </c>
    </row>
    <row r="51" spans="1:69" ht="16.5">
      <c r="A51" s="133" t="str">
        <f t="shared" si="18"/>
        <v>강화교통</v>
      </c>
      <c r="B51" s="134" t="str">
        <f t="shared" si="19"/>
        <v>박종무</v>
      </c>
      <c r="C51" s="135" t="str">
        <f t="shared" si="20"/>
        <v>C</v>
      </c>
      <c r="D51" s="136">
        <f t="shared" si="21"/>
        <v>0.87360000000000004</v>
      </c>
      <c r="E51" s="137">
        <f t="shared" si="22"/>
        <v>1424</v>
      </c>
      <c r="F51" s="138" t="str">
        <f t="shared" si="23"/>
        <v>17</v>
      </c>
      <c r="G51" s="139" t="str">
        <f t="shared" si="24"/>
        <v>70바3702</v>
      </c>
      <c r="H51" s="140">
        <f t="shared" si="25"/>
        <v>1</v>
      </c>
      <c r="I51" s="141">
        <f t="shared" si="26"/>
        <v>2467.5340000000001</v>
      </c>
      <c r="J51" s="142">
        <f t="shared" si="27"/>
        <v>9.5774992318401111E-3</v>
      </c>
      <c r="K51" s="142">
        <f t="shared" si="28"/>
        <v>0.37580817014199963</v>
      </c>
      <c r="L51" s="142">
        <f t="shared" si="29"/>
        <v>5.8357858493540513E-2</v>
      </c>
      <c r="M51" s="143">
        <f t="shared" si="30"/>
        <v>10.768000000000001</v>
      </c>
      <c r="N51" s="144">
        <f t="shared" si="31"/>
        <v>0</v>
      </c>
      <c r="O51" s="144">
        <f t="shared" si="32"/>
        <v>2.4721037278513691</v>
      </c>
      <c r="P51" s="256">
        <f t="shared" si="33"/>
        <v>3</v>
      </c>
      <c r="Q51" s="257">
        <f t="shared" si="34"/>
        <v>0</v>
      </c>
      <c r="R51" s="257">
        <f t="shared" si="35"/>
        <v>61</v>
      </c>
      <c r="T51">
        <v>503</v>
      </c>
      <c r="U51">
        <v>1424</v>
      </c>
      <c r="V51" t="s">
        <v>862</v>
      </c>
      <c r="W51">
        <v>2467.5340000000001</v>
      </c>
      <c r="X51">
        <v>1129.701</v>
      </c>
      <c r="Y51">
        <v>2.1840000000000002</v>
      </c>
      <c r="Z51">
        <v>10.768000000000001</v>
      </c>
      <c r="AA51">
        <v>167.57579000000001</v>
      </c>
      <c r="AB51">
        <v>1.604957</v>
      </c>
      <c r="AC51">
        <v>62.976351000000001</v>
      </c>
      <c r="AD51" s="1">
        <v>144</v>
      </c>
      <c r="AE51">
        <v>0</v>
      </c>
      <c r="AF51">
        <v>61</v>
      </c>
      <c r="AG51">
        <v>66</v>
      </c>
      <c r="AH51">
        <v>14.724883</v>
      </c>
      <c r="AI51">
        <v>14.5</v>
      </c>
      <c r="AJ51">
        <v>0</v>
      </c>
      <c r="AK51">
        <v>3</v>
      </c>
      <c r="AL51">
        <v>389</v>
      </c>
      <c r="AM51" t="s">
        <v>863</v>
      </c>
      <c r="AN51" t="s">
        <v>1272</v>
      </c>
      <c r="AO51">
        <v>2467.5340000000001</v>
      </c>
      <c r="AR51" t="s">
        <v>152</v>
      </c>
      <c r="AS51" t="s">
        <v>171</v>
      </c>
      <c r="AT51" t="s">
        <v>721</v>
      </c>
      <c r="AU51" t="s">
        <v>862</v>
      </c>
      <c r="AV51" t="s">
        <v>49</v>
      </c>
      <c r="AW51">
        <v>1</v>
      </c>
      <c r="BB51">
        <v>0.87360000000000004</v>
      </c>
      <c r="BC51" t="s">
        <v>72</v>
      </c>
      <c r="BF51" t="s">
        <v>152</v>
      </c>
      <c r="BG51" t="s">
        <v>171</v>
      </c>
      <c r="BH51" t="s">
        <v>862</v>
      </c>
      <c r="BI51">
        <v>1424</v>
      </c>
      <c r="BJ51">
        <v>1</v>
      </c>
      <c r="BK51" t="s">
        <v>721</v>
      </c>
      <c r="BL51" t="s">
        <v>698</v>
      </c>
      <c r="BM51">
        <v>0.87360000000000004</v>
      </c>
      <c r="BN51" t="s">
        <v>72</v>
      </c>
      <c r="BO51" t="s">
        <v>701</v>
      </c>
      <c r="BP51">
        <v>2467.5340000000001</v>
      </c>
      <c r="BQ51" t="s">
        <v>69</v>
      </c>
    </row>
    <row r="52" spans="1:69" ht="16.5">
      <c r="A52" s="116" t="str">
        <f t="shared" si="18"/>
        <v>강화교통</v>
      </c>
      <c r="B52" s="117" t="str">
        <f t="shared" si="19"/>
        <v>박진철</v>
      </c>
      <c r="C52" s="118" t="str">
        <f t="shared" si="20"/>
        <v>F</v>
      </c>
      <c r="D52" s="119">
        <f t="shared" si="21"/>
        <v>0.79093165057032766</v>
      </c>
      <c r="E52" s="120">
        <f t="shared" si="22"/>
        <v>1862</v>
      </c>
      <c r="F52" s="121" t="str">
        <f t="shared" si="23"/>
        <v>71</v>
      </c>
      <c r="G52" s="122" t="str">
        <f t="shared" si="24"/>
        <v>78바3226</v>
      </c>
      <c r="H52" s="123">
        <f t="shared" si="25"/>
        <v>9</v>
      </c>
      <c r="I52" s="124">
        <f t="shared" si="26"/>
        <v>3348.6790000000001</v>
      </c>
      <c r="J52" s="125">
        <f t="shared" si="27"/>
        <v>8.7674987792039985E-3</v>
      </c>
      <c r="K52" s="125">
        <f t="shared" si="28"/>
        <v>0.37276995952122061</v>
      </c>
      <c r="L52" s="125">
        <f t="shared" si="29"/>
        <v>0.22307303865195799</v>
      </c>
      <c r="M52" s="126">
        <f t="shared" si="30"/>
        <v>17.565000000000001</v>
      </c>
      <c r="N52" s="127">
        <f t="shared" si="31"/>
        <v>0.62711296006574535</v>
      </c>
      <c r="O52" s="127">
        <f t="shared" si="32"/>
        <v>34.192587584537065</v>
      </c>
      <c r="P52" s="258">
        <f t="shared" si="33"/>
        <v>36</v>
      </c>
      <c r="Q52" s="259">
        <f t="shared" si="34"/>
        <v>21</v>
      </c>
      <c r="R52" s="259">
        <f t="shared" si="35"/>
        <v>1145</v>
      </c>
      <c r="T52">
        <v>503</v>
      </c>
      <c r="U52">
        <v>1862</v>
      </c>
      <c r="V52" t="s">
        <v>864</v>
      </c>
      <c r="W52">
        <v>3348.6790000000001</v>
      </c>
      <c r="X52">
        <v>1445.8440000000001</v>
      </c>
      <c r="Y52">
        <v>2.3159999999999998</v>
      </c>
      <c r="Z52">
        <v>17.565000000000001</v>
      </c>
      <c r="AA52">
        <v>143.39414600000001</v>
      </c>
      <c r="AB52">
        <v>1.2572080000000001</v>
      </c>
      <c r="AC52">
        <v>53.453029999999998</v>
      </c>
      <c r="AD52" s="1">
        <v>747</v>
      </c>
      <c r="AE52">
        <v>21</v>
      </c>
      <c r="AF52">
        <v>1145</v>
      </c>
      <c r="AG52">
        <v>108</v>
      </c>
      <c r="AH52">
        <v>23.352968000000001</v>
      </c>
      <c r="AI52">
        <v>21848</v>
      </c>
      <c r="AJ52">
        <v>819</v>
      </c>
      <c r="AK52">
        <v>36</v>
      </c>
      <c r="AL52">
        <v>28171</v>
      </c>
      <c r="AM52" t="s">
        <v>865</v>
      </c>
      <c r="AN52" t="s">
        <v>1273</v>
      </c>
      <c r="AO52">
        <v>730.11199999999997</v>
      </c>
      <c r="AR52" t="s">
        <v>152</v>
      </c>
      <c r="AS52" t="s">
        <v>174</v>
      </c>
      <c r="AT52" t="s">
        <v>775</v>
      </c>
      <c r="AU52" t="s">
        <v>864</v>
      </c>
      <c r="AV52" t="s">
        <v>49</v>
      </c>
      <c r="AW52">
        <v>9</v>
      </c>
      <c r="BB52">
        <v>0.79093165057032766</v>
      </c>
      <c r="BC52" t="s">
        <v>73</v>
      </c>
      <c r="BF52" t="s">
        <v>152</v>
      </c>
      <c r="BG52" t="s">
        <v>174</v>
      </c>
      <c r="BH52" t="s">
        <v>864</v>
      </c>
      <c r="BI52">
        <v>1862</v>
      </c>
      <c r="BJ52">
        <v>9</v>
      </c>
      <c r="BK52" t="s">
        <v>775</v>
      </c>
      <c r="BL52" t="s">
        <v>764</v>
      </c>
      <c r="BM52">
        <v>0.79093165057032766</v>
      </c>
      <c r="BN52" t="s">
        <v>73</v>
      </c>
      <c r="BO52" t="s">
        <v>716</v>
      </c>
      <c r="BP52">
        <v>3348.6790000000001</v>
      </c>
      <c r="BQ52" t="s">
        <v>72</v>
      </c>
    </row>
    <row r="53" spans="1:69" ht="16.5">
      <c r="A53" s="133" t="str">
        <f t="shared" si="18"/>
        <v>강화교통</v>
      </c>
      <c r="B53" s="134" t="str">
        <f t="shared" si="19"/>
        <v>박형규</v>
      </c>
      <c r="C53" s="135" t="str">
        <f t="shared" si="20"/>
        <v>C</v>
      </c>
      <c r="D53" s="136">
        <f t="shared" si="21"/>
        <v>0.85469022039344289</v>
      </c>
      <c r="E53" s="137">
        <f t="shared" si="22"/>
        <v>5292</v>
      </c>
      <c r="F53" s="138" t="str">
        <f t="shared" si="23"/>
        <v>60-5</v>
      </c>
      <c r="G53" s="139" t="str">
        <f t="shared" si="24"/>
        <v>78바3206</v>
      </c>
      <c r="H53" s="140">
        <f t="shared" si="25"/>
        <v>9</v>
      </c>
      <c r="I53" s="141">
        <f t="shared" si="26"/>
        <v>3890.7070000000003</v>
      </c>
      <c r="J53" s="142">
        <f t="shared" si="27"/>
        <v>1.9302921307102955E-2</v>
      </c>
      <c r="K53" s="142">
        <f t="shared" si="28"/>
        <v>0.2634351011952395</v>
      </c>
      <c r="L53" s="142">
        <f t="shared" si="29"/>
        <v>0.26164910387752149</v>
      </c>
      <c r="M53" s="143">
        <f t="shared" si="30"/>
        <v>13.182</v>
      </c>
      <c r="N53" s="144">
        <f t="shared" si="31"/>
        <v>0.3855340430415346</v>
      </c>
      <c r="O53" s="144">
        <f t="shared" si="32"/>
        <v>21.409990523573224</v>
      </c>
      <c r="P53" s="256">
        <f t="shared" si="33"/>
        <v>12</v>
      </c>
      <c r="Q53" s="257">
        <f t="shared" si="34"/>
        <v>15</v>
      </c>
      <c r="R53" s="257">
        <f t="shared" si="35"/>
        <v>833</v>
      </c>
      <c r="T53">
        <v>503</v>
      </c>
      <c r="U53">
        <v>5292</v>
      </c>
      <c r="V53" t="s">
        <v>1274</v>
      </c>
      <c r="W53">
        <v>3890.7069999999999</v>
      </c>
      <c r="X53">
        <v>1318.7159999999999</v>
      </c>
      <c r="Y53">
        <v>2.95</v>
      </c>
      <c r="Z53">
        <v>13.182</v>
      </c>
      <c r="AA53">
        <v>143.212468</v>
      </c>
      <c r="AB53">
        <v>2.7644190000000002</v>
      </c>
      <c r="AC53">
        <v>37.727190999999998</v>
      </c>
      <c r="AD53" s="1">
        <v>1018</v>
      </c>
      <c r="AE53">
        <v>15</v>
      </c>
      <c r="AF53">
        <v>833</v>
      </c>
      <c r="AG53">
        <v>90</v>
      </c>
      <c r="AH53">
        <v>27.167376000000001</v>
      </c>
      <c r="AI53">
        <v>18019.3</v>
      </c>
      <c r="AJ53">
        <v>610.79999999999995</v>
      </c>
      <c r="AK53">
        <v>12</v>
      </c>
      <c r="AL53">
        <v>3165</v>
      </c>
      <c r="AM53" t="s">
        <v>1275</v>
      </c>
      <c r="AN53" t="s">
        <v>1276</v>
      </c>
      <c r="AO53">
        <v>903.01700000000005</v>
      </c>
      <c r="AR53" t="s">
        <v>152</v>
      </c>
      <c r="AS53" t="s">
        <v>172</v>
      </c>
      <c r="AT53" t="s">
        <v>740</v>
      </c>
      <c r="AU53" t="s">
        <v>1274</v>
      </c>
      <c r="AV53" t="s">
        <v>49</v>
      </c>
      <c r="AW53">
        <v>9</v>
      </c>
      <c r="BB53">
        <v>0.85469022039344289</v>
      </c>
      <c r="BC53" t="s">
        <v>72</v>
      </c>
      <c r="BF53" t="s">
        <v>152</v>
      </c>
      <c r="BG53" t="s">
        <v>172</v>
      </c>
      <c r="BH53" t="s">
        <v>1274</v>
      </c>
      <c r="BI53">
        <v>5292</v>
      </c>
      <c r="BJ53">
        <v>9</v>
      </c>
      <c r="BK53" t="s">
        <v>740</v>
      </c>
      <c r="BL53" t="s">
        <v>742</v>
      </c>
      <c r="BM53">
        <v>0.85469022039344289</v>
      </c>
      <c r="BN53" t="s">
        <v>72</v>
      </c>
      <c r="BO53" t="s">
        <v>701</v>
      </c>
      <c r="BP53">
        <v>3890.7070000000003</v>
      </c>
      <c r="BQ53" t="s">
        <v>72</v>
      </c>
    </row>
    <row r="54" spans="1:69" ht="16.5">
      <c r="A54" s="116" t="str">
        <f t="shared" si="18"/>
        <v>강화교통</v>
      </c>
      <c r="B54" s="117" t="str">
        <f t="shared" si="19"/>
        <v>백정기</v>
      </c>
      <c r="C54" s="118" t="str">
        <f t="shared" si="20"/>
        <v>C</v>
      </c>
      <c r="D54" s="119">
        <f t="shared" si="21"/>
        <v>0.88071428571428589</v>
      </c>
      <c r="E54" s="120">
        <f t="shared" si="22"/>
        <v>5035</v>
      </c>
      <c r="F54" s="121" t="str">
        <f t="shared" si="23"/>
        <v>800</v>
      </c>
      <c r="G54" s="122" t="str">
        <f t="shared" si="24"/>
        <v>70바3720</v>
      </c>
      <c r="H54" s="123">
        <f t="shared" si="25"/>
        <v>1</v>
      </c>
      <c r="I54" s="124">
        <f t="shared" si="26"/>
        <v>2184.3780000000002</v>
      </c>
      <c r="J54" s="125">
        <f t="shared" si="27"/>
        <v>4.3206921403487163E-3</v>
      </c>
      <c r="K54" s="125">
        <f t="shared" si="28"/>
        <v>0.33561654648528066</v>
      </c>
      <c r="L54" s="125">
        <f t="shared" si="29"/>
        <v>0.28978500973732568</v>
      </c>
      <c r="M54" s="126">
        <f t="shared" si="30"/>
        <v>11.27</v>
      </c>
      <c r="N54" s="127">
        <f t="shared" si="31"/>
        <v>0.36623697913090131</v>
      </c>
      <c r="O54" s="127">
        <f t="shared" si="32"/>
        <v>21.516422523940452</v>
      </c>
      <c r="P54" s="258">
        <f t="shared" si="33"/>
        <v>0</v>
      </c>
      <c r="Q54" s="259">
        <f t="shared" si="34"/>
        <v>8</v>
      </c>
      <c r="R54" s="259">
        <f t="shared" si="35"/>
        <v>470</v>
      </c>
      <c r="T54">
        <v>503</v>
      </c>
      <c r="U54">
        <v>5035</v>
      </c>
      <c r="V54" t="s">
        <v>1277</v>
      </c>
      <c r="W54">
        <v>2184.3780000000002</v>
      </c>
      <c r="X54">
        <v>885.77700000000004</v>
      </c>
      <c r="Y54">
        <v>2.4660000000000002</v>
      </c>
      <c r="Z54">
        <v>11.27</v>
      </c>
      <c r="AA54">
        <v>103.56720300000001</v>
      </c>
      <c r="AB54">
        <v>0.44748199999999999</v>
      </c>
      <c r="AC54">
        <v>34.758867000000002</v>
      </c>
      <c r="AD54" s="1">
        <v>633</v>
      </c>
      <c r="AE54">
        <v>8</v>
      </c>
      <c r="AF54">
        <v>470</v>
      </c>
      <c r="AG54">
        <v>84</v>
      </c>
      <c r="AH54">
        <v>21.091405999999999</v>
      </c>
      <c r="AI54">
        <v>5478.9</v>
      </c>
      <c r="AJ54">
        <v>0</v>
      </c>
      <c r="AK54">
        <v>0</v>
      </c>
      <c r="AL54">
        <v>0</v>
      </c>
      <c r="AM54" t="s">
        <v>1278</v>
      </c>
      <c r="AN54" t="s">
        <v>1279</v>
      </c>
      <c r="AO54">
        <v>2184.3780000000002</v>
      </c>
      <c r="AR54" t="s">
        <v>152</v>
      </c>
      <c r="AS54" t="s">
        <v>175</v>
      </c>
      <c r="AT54" t="s">
        <v>1188</v>
      </c>
      <c r="AU54" t="s">
        <v>1277</v>
      </c>
      <c r="AV54" t="s">
        <v>49</v>
      </c>
      <c r="AW54">
        <v>1</v>
      </c>
      <c r="BB54">
        <v>0.88071428571428589</v>
      </c>
      <c r="BC54" t="s">
        <v>72</v>
      </c>
      <c r="BF54" t="s">
        <v>152</v>
      </c>
      <c r="BG54" t="s">
        <v>175</v>
      </c>
      <c r="BH54" t="s">
        <v>1277</v>
      </c>
      <c r="BI54">
        <v>5035</v>
      </c>
      <c r="BJ54">
        <v>1</v>
      </c>
      <c r="BK54" t="s">
        <v>1188</v>
      </c>
      <c r="BL54" t="s">
        <v>698</v>
      </c>
      <c r="BM54">
        <v>0.88071428571428589</v>
      </c>
      <c r="BN54" t="s">
        <v>72</v>
      </c>
      <c r="BO54" t="s">
        <v>701</v>
      </c>
      <c r="BP54">
        <v>2184.3780000000002</v>
      </c>
      <c r="BQ54" t="s">
        <v>72</v>
      </c>
    </row>
    <row r="55" spans="1:69" ht="16.5">
      <c r="A55" s="133" t="str">
        <f t="shared" si="18"/>
        <v>강화교통</v>
      </c>
      <c r="B55" s="134" t="str">
        <f t="shared" si="19"/>
        <v>봉찬종</v>
      </c>
      <c r="C55" s="135" t="str">
        <f t="shared" si="20"/>
        <v>S</v>
      </c>
      <c r="D55" s="136">
        <f t="shared" si="21"/>
        <v>1.1826666666666668</v>
      </c>
      <c r="E55" s="137">
        <f t="shared" si="22"/>
        <v>771</v>
      </c>
      <c r="F55" s="138" t="str">
        <f t="shared" si="23"/>
        <v>70</v>
      </c>
      <c r="G55" s="139" t="str">
        <f t="shared" si="24"/>
        <v>78바3213</v>
      </c>
      <c r="H55" s="140">
        <f t="shared" si="25"/>
        <v>1</v>
      </c>
      <c r="I55" s="141">
        <f t="shared" si="26"/>
        <v>1940.15</v>
      </c>
      <c r="J55" s="142">
        <f t="shared" si="27"/>
        <v>1.4964090635707446E-2</v>
      </c>
      <c r="K55" s="142">
        <f t="shared" si="28"/>
        <v>0.25597303337071753</v>
      </c>
      <c r="L55" s="142">
        <f t="shared" si="29"/>
        <v>0.17524418215086462</v>
      </c>
      <c r="M55" s="143">
        <f t="shared" si="30"/>
        <v>6.6760000000000002</v>
      </c>
      <c r="N55" s="144">
        <f t="shared" si="31"/>
        <v>0</v>
      </c>
      <c r="O55" s="144">
        <f t="shared" si="32"/>
        <v>5.77274952967554</v>
      </c>
      <c r="P55" s="256">
        <f t="shared" si="33"/>
        <v>2</v>
      </c>
      <c r="Q55" s="257">
        <f t="shared" si="34"/>
        <v>0</v>
      </c>
      <c r="R55" s="257">
        <f t="shared" si="35"/>
        <v>112</v>
      </c>
      <c r="T55">
        <v>503</v>
      </c>
      <c r="U55">
        <v>771</v>
      </c>
      <c r="V55" t="s">
        <v>866</v>
      </c>
      <c r="W55">
        <v>1940.15</v>
      </c>
      <c r="X55">
        <v>546.81700000000001</v>
      </c>
      <c r="Y55">
        <v>3.548</v>
      </c>
      <c r="Z55">
        <v>6.6760000000000002</v>
      </c>
      <c r="AA55">
        <v>85.555817000000005</v>
      </c>
      <c r="AB55">
        <v>1.280265</v>
      </c>
      <c r="AC55">
        <v>21.899982000000001</v>
      </c>
      <c r="AD55" s="1">
        <v>340</v>
      </c>
      <c r="AE55">
        <v>0</v>
      </c>
      <c r="AF55">
        <v>112</v>
      </c>
      <c r="AG55">
        <v>74</v>
      </c>
      <c r="AH55">
        <v>22.677008000000001</v>
      </c>
      <c r="AI55">
        <v>1292.8</v>
      </c>
      <c r="AJ55">
        <v>0</v>
      </c>
      <c r="AK55">
        <v>2</v>
      </c>
      <c r="AL55">
        <v>1061</v>
      </c>
      <c r="AM55" t="s">
        <v>867</v>
      </c>
      <c r="AN55" t="s">
        <v>1280</v>
      </c>
      <c r="AO55">
        <v>1940.15</v>
      </c>
      <c r="AR55" t="s">
        <v>152</v>
      </c>
      <c r="AS55" t="s">
        <v>173</v>
      </c>
      <c r="AT55" t="s">
        <v>757</v>
      </c>
      <c r="AU55" t="s">
        <v>866</v>
      </c>
      <c r="AV55" t="s">
        <v>49</v>
      </c>
      <c r="AW55">
        <v>1</v>
      </c>
      <c r="BB55">
        <v>1.1826666666666668</v>
      </c>
      <c r="BC55" t="s">
        <v>74</v>
      </c>
      <c r="BF55" t="s">
        <v>152</v>
      </c>
      <c r="BG55" t="s">
        <v>173</v>
      </c>
      <c r="BH55" t="s">
        <v>866</v>
      </c>
      <c r="BI55">
        <v>771</v>
      </c>
      <c r="BJ55">
        <v>1</v>
      </c>
      <c r="BK55" t="s">
        <v>757</v>
      </c>
      <c r="BL55" t="s">
        <v>698</v>
      </c>
      <c r="BM55">
        <v>1.1826666666666668</v>
      </c>
      <c r="BN55" t="s">
        <v>74</v>
      </c>
      <c r="BO55" t="s">
        <v>700</v>
      </c>
      <c r="BP55">
        <v>1940.15</v>
      </c>
      <c r="BQ55" t="s">
        <v>74</v>
      </c>
    </row>
    <row r="56" spans="1:69" ht="16.5">
      <c r="A56" s="116" t="str">
        <f t="shared" si="18"/>
        <v>강화교통</v>
      </c>
      <c r="B56" s="117" t="str">
        <f t="shared" si="19"/>
        <v>서동식</v>
      </c>
      <c r="C56" s="118" t="str">
        <f t="shared" si="20"/>
        <v>C</v>
      </c>
      <c r="D56" s="119">
        <f t="shared" si="21"/>
        <v>0.89035714285714285</v>
      </c>
      <c r="E56" s="120">
        <f t="shared" si="22"/>
        <v>3449</v>
      </c>
      <c r="F56" s="121" t="str">
        <f t="shared" si="23"/>
        <v>800</v>
      </c>
      <c r="G56" s="122" t="str">
        <f t="shared" si="24"/>
        <v>70바3708</v>
      </c>
      <c r="H56" s="123">
        <f t="shared" si="25"/>
        <v>1</v>
      </c>
      <c r="I56" s="124">
        <f t="shared" si="26"/>
        <v>3313.2689999999998</v>
      </c>
      <c r="J56" s="125">
        <f t="shared" si="27"/>
        <v>1.054009261372788E-2</v>
      </c>
      <c r="K56" s="125">
        <f t="shared" si="28"/>
        <v>0.36534081380638972</v>
      </c>
      <c r="L56" s="125">
        <f t="shared" si="29"/>
        <v>0.26288236783671959</v>
      </c>
      <c r="M56" s="126">
        <f t="shared" si="30"/>
        <v>11.922000000000001</v>
      </c>
      <c r="N56" s="127">
        <f t="shared" si="31"/>
        <v>0.24145338033223382</v>
      </c>
      <c r="O56" s="127">
        <f t="shared" si="32"/>
        <v>24.899879846761614</v>
      </c>
      <c r="P56" s="258">
        <f t="shared" si="33"/>
        <v>22</v>
      </c>
      <c r="Q56" s="259">
        <f t="shared" si="34"/>
        <v>8</v>
      </c>
      <c r="R56" s="259">
        <f t="shared" si="35"/>
        <v>825</v>
      </c>
      <c r="T56">
        <v>503</v>
      </c>
      <c r="U56">
        <v>3449</v>
      </c>
      <c r="V56" t="s">
        <v>1281</v>
      </c>
      <c r="W56">
        <v>3313.2689999999998</v>
      </c>
      <c r="X56">
        <v>1328.92</v>
      </c>
      <c r="Y56">
        <v>2.4929999999999999</v>
      </c>
      <c r="Z56">
        <v>11.922000000000001</v>
      </c>
      <c r="AA56">
        <v>158.65164200000001</v>
      </c>
      <c r="AB56">
        <v>1.6722030000000001</v>
      </c>
      <c r="AC56">
        <v>57.961919999999999</v>
      </c>
      <c r="AD56" s="1">
        <v>871</v>
      </c>
      <c r="AE56">
        <v>8</v>
      </c>
      <c r="AF56">
        <v>825</v>
      </c>
      <c r="AG56">
        <v>97</v>
      </c>
      <c r="AH56">
        <v>20.883925000000001</v>
      </c>
      <c r="AI56">
        <v>9998.4</v>
      </c>
      <c r="AJ56">
        <v>46.6</v>
      </c>
      <c r="AK56">
        <v>22</v>
      </c>
      <c r="AL56">
        <v>4259</v>
      </c>
      <c r="AM56" t="s">
        <v>1282</v>
      </c>
      <c r="AN56" t="s">
        <v>1283</v>
      </c>
      <c r="AO56">
        <v>3313.2689999999998</v>
      </c>
      <c r="AR56" t="s">
        <v>152</v>
      </c>
      <c r="AS56" t="s">
        <v>175</v>
      </c>
      <c r="AT56" t="s">
        <v>1186</v>
      </c>
      <c r="AU56" t="s">
        <v>1281</v>
      </c>
      <c r="AV56" t="s">
        <v>49</v>
      </c>
      <c r="AW56">
        <v>1</v>
      </c>
      <c r="BB56">
        <v>0.89035714285714285</v>
      </c>
      <c r="BC56" t="s">
        <v>72</v>
      </c>
      <c r="BF56" t="s">
        <v>152</v>
      </c>
      <c r="BG56" t="s">
        <v>175</v>
      </c>
      <c r="BH56" t="s">
        <v>1281</v>
      </c>
      <c r="BI56">
        <v>3449</v>
      </c>
      <c r="BJ56">
        <v>1</v>
      </c>
      <c r="BK56" t="s">
        <v>1186</v>
      </c>
      <c r="BL56" t="s">
        <v>698</v>
      </c>
      <c r="BM56">
        <v>0.89035714285714285</v>
      </c>
      <c r="BN56" t="s">
        <v>72</v>
      </c>
      <c r="BO56" t="s">
        <v>701</v>
      </c>
      <c r="BP56">
        <v>3313.2689999999998</v>
      </c>
      <c r="BQ56" t="s">
        <v>72</v>
      </c>
    </row>
    <row r="57" spans="1:69" ht="16.5">
      <c r="A57" s="133" t="str">
        <f t="shared" si="18"/>
        <v>강화교통</v>
      </c>
      <c r="B57" s="134" t="str">
        <f t="shared" si="19"/>
        <v>서점호</v>
      </c>
      <c r="C57" s="135" t="str">
        <f t="shared" si="20"/>
        <v>C</v>
      </c>
      <c r="D57" s="136">
        <f t="shared" si="21"/>
        <v>0.85809163001049094</v>
      </c>
      <c r="E57" s="137">
        <f t="shared" si="22"/>
        <v>6709</v>
      </c>
      <c r="F57" s="138" t="str">
        <f t="shared" si="23"/>
        <v>71</v>
      </c>
      <c r="G57" s="139" t="str">
        <f t="shared" si="24"/>
        <v>78바3224</v>
      </c>
      <c r="H57" s="140">
        <f t="shared" si="25"/>
        <v>2</v>
      </c>
      <c r="I57" s="141">
        <f t="shared" si="26"/>
        <v>3664.6369999999997</v>
      </c>
      <c r="J57" s="142">
        <f t="shared" si="27"/>
        <v>1.7922959178870879E-2</v>
      </c>
      <c r="K57" s="142">
        <f t="shared" si="28"/>
        <v>0.25935784123877181</v>
      </c>
      <c r="L57" s="142">
        <f t="shared" si="29"/>
        <v>0.2221229551521747</v>
      </c>
      <c r="M57" s="143">
        <f t="shared" si="30"/>
        <v>12.734999999999999</v>
      </c>
      <c r="N57" s="144">
        <f t="shared" si="31"/>
        <v>2.7287832328276987E-2</v>
      </c>
      <c r="O57" s="144">
        <f t="shared" si="32"/>
        <v>3.8748721906153323</v>
      </c>
      <c r="P57" s="256">
        <f t="shared" si="33"/>
        <v>1</v>
      </c>
      <c r="Q57" s="257">
        <f t="shared" si="34"/>
        <v>1</v>
      </c>
      <c r="R57" s="257">
        <f t="shared" si="35"/>
        <v>142</v>
      </c>
      <c r="T57">
        <v>503</v>
      </c>
      <c r="U57">
        <v>6709</v>
      </c>
      <c r="V57" t="s">
        <v>868</v>
      </c>
      <c r="W57">
        <v>3664.6370000000002</v>
      </c>
      <c r="X57">
        <v>1268.7629999999999</v>
      </c>
      <c r="Y57">
        <v>2.8879999999999999</v>
      </c>
      <c r="Z57">
        <v>12.734999999999999</v>
      </c>
      <c r="AA57">
        <v>147.66691</v>
      </c>
      <c r="AB57">
        <v>2.6466280000000002</v>
      </c>
      <c r="AC57">
        <v>38.298571000000003</v>
      </c>
      <c r="AD57" s="1">
        <v>814</v>
      </c>
      <c r="AE57">
        <v>1</v>
      </c>
      <c r="AF57">
        <v>142</v>
      </c>
      <c r="AG57">
        <v>89</v>
      </c>
      <c r="AH57">
        <v>24.816913</v>
      </c>
      <c r="AI57">
        <v>5734.4</v>
      </c>
      <c r="AJ57">
        <v>17.600000000000001</v>
      </c>
      <c r="AK57">
        <v>1</v>
      </c>
      <c r="AL57">
        <v>30</v>
      </c>
      <c r="AM57" t="s">
        <v>869</v>
      </c>
      <c r="AN57" t="s">
        <v>1284</v>
      </c>
      <c r="AO57">
        <v>3299.1149999999998</v>
      </c>
      <c r="AR57" t="s">
        <v>152</v>
      </c>
      <c r="AS57" t="s">
        <v>174</v>
      </c>
      <c r="AT57" t="s">
        <v>772</v>
      </c>
      <c r="AU57" t="s">
        <v>868</v>
      </c>
      <c r="AV57" t="s">
        <v>49</v>
      </c>
      <c r="AW57">
        <v>2</v>
      </c>
      <c r="BB57">
        <v>0.85809163001049094</v>
      </c>
      <c r="BC57" t="s">
        <v>72</v>
      </c>
      <c r="BF57" t="s">
        <v>152</v>
      </c>
      <c r="BG57" t="s">
        <v>174</v>
      </c>
      <c r="BH57" t="s">
        <v>868</v>
      </c>
      <c r="BI57">
        <v>6709</v>
      </c>
      <c r="BJ57">
        <v>2</v>
      </c>
      <c r="BK57" t="s">
        <v>772</v>
      </c>
      <c r="BL57" t="s">
        <v>755</v>
      </c>
      <c r="BM57">
        <v>0.85809163001049094</v>
      </c>
      <c r="BN57" t="s">
        <v>72</v>
      </c>
      <c r="BO57" t="s">
        <v>701</v>
      </c>
      <c r="BP57">
        <v>3664.6369999999997</v>
      </c>
      <c r="BQ57" t="s">
        <v>74</v>
      </c>
    </row>
    <row r="58" spans="1:69" ht="16.5">
      <c r="A58" s="116" t="str">
        <f t="shared" si="18"/>
        <v>강화교통</v>
      </c>
      <c r="B58" s="117" t="str">
        <f t="shared" si="19"/>
        <v>손상림</v>
      </c>
      <c r="C58" s="118" t="str">
        <f t="shared" si="20"/>
        <v>C</v>
      </c>
      <c r="D58" s="119">
        <f t="shared" si="21"/>
        <v>0.87319999999999998</v>
      </c>
      <c r="E58" s="120">
        <f t="shared" si="22"/>
        <v>8247</v>
      </c>
      <c r="F58" s="121" t="str">
        <f t="shared" si="23"/>
        <v>17</v>
      </c>
      <c r="G58" s="122" t="str">
        <f t="shared" si="24"/>
        <v>78바3238</v>
      </c>
      <c r="H58" s="123">
        <f t="shared" si="25"/>
        <v>1</v>
      </c>
      <c r="I58" s="124">
        <f t="shared" si="26"/>
        <v>1962.1769999999999</v>
      </c>
      <c r="J58" s="125">
        <f t="shared" si="27"/>
        <v>1.1832570478557814E-2</v>
      </c>
      <c r="K58" s="125">
        <f t="shared" si="28"/>
        <v>0.33662433752830362</v>
      </c>
      <c r="L58" s="125">
        <f t="shared" si="29"/>
        <v>6.7272218561322455E-2</v>
      </c>
      <c r="M58" s="126">
        <f t="shared" si="30"/>
        <v>10.455</v>
      </c>
      <c r="N58" s="127">
        <f t="shared" si="31"/>
        <v>0.1019276038807916</v>
      </c>
      <c r="O58" s="127">
        <f t="shared" si="32"/>
        <v>9.7850499725559938</v>
      </c>
      <c r="P58" s="258">
        <f t="shared" si="33"/>
        <v>0</v>
      </c>
      <c r="Q58" s="259">
        <f t="shared" si="34"/>
        <v>2</v>
      </c>
      <c r="R58" s="259">
        <f t="shared" si="35"/>
        <v>192</v>
      </c>
      <c r="T58">
        <v>503</v>
      </c>
      <c r="U58">
        <v>8247</v>
      </c>
      <c r="V58" t="s">
        <v>870</v>
      </c>
      <c r="W58">
        <v>1962.1769999999999</v>
      </c>
      <c r="X58">
        <v>898.73400000000004</v>
      </c>
      <c r="Y58">
        <v>2.1829999999999998</v>
      </c>
      <c r="Z58">
        <v>10.455</v>
      </c>
      <c r="AA58">
        <v>128.03245100000001</v>
      </c>
      <c r="AB58">
        <v>1.514953</v>
      </c>
      <c r="AC58">
        <v>43.098838999999998</v>
      </c>
      <c r="AD58" s="1">
        <v>132</v>
      </c>
      <c r="AE58">
        <v>2</v>
      </c>
      <c r="AF58">
        <v>192</v>
      </c>
      <c r="AG58">
        <v>74</v>
      </c>
      <c r="AH58">
        <v>15.325621999999999</v>
      </c>
      <c r="AI58">
        <v>40.200000000000003</v>
      </c>
      <c r="AJ58">
        <v>0</v>
      </c>
      <c r="AK58">
        <v>0</v>
      </c>
      <c r="AL58">
        <v>0</v>
      </c>
      <c r="AM58" t="s">
        <v>871</v>
      </c>
      <c r="AN58" t="s">
        <v>1285</v>
      </c>
      <c r="AO58">
        <v>1962.1769999999999</v>
      </c>
      <c r="AR58" t="s">
        <v>152</v>
      </c>
      <c r="AS58" t="s">
        <v>171</v>
      </c>
      <c r="AT58" t="s">
        <v>733</v>
      </c>
      <c r="AU58" t="s">
        <v>870</v>
      </c>
      <c r="AV58" t="s">
        <v>49</v>
      </c>
      <c r="AW58">
        <v>1</v>
      </c>
      <c r="BB58">
        <v>0.87319999999999998</v>
      </c>
      <c r="BC58" t="s">
        <v>72</v>
      </c>
      <c r="BF58" t="s">
        <v>152</v>
      </c>
      <c r="BG58" t="s">
        <v>171</v>
      </c>
      <c r="BH58" t="s">
        <v>870</v>
      </c>
      <c r="BI58">
        <v>8247</v>
      </c>
      <c r="BJ58">
        <v>1</v>
      </c>
      <c r="BK58" t="s">
        <v>733</v>
      </c>
      <c r="BL58" t="s">
        <v>698</v>
      </c>
      <c r="BM58">
        <v>0.87319999999999998</v>
      </c>
      <c r="BN58" t="s">
        <v>72</v>
      </c>
      <c r="BO58" t="s">
        <v>701</v>
      </c>
      <c r="BP58">
        <v>1962.1769999999999</v>
      </c>
      <c r="BQ58" t="s">
        <v>74</v>
      </c>
    </row>
    <row r="59" spans="1:69" ht="16.5">
      <c r="A59" s="133" t="str">
        <f t="shared" si="18"/>
        <v>강화교통</v>
      </c>
      <c r="B59" s="134" t="str">
        <f t="shared" si="19"/>
        <v>송명신</v>
      </c>
      <c r="C59" s="135" t="str">
        <f t="shared" si="20"/>
        <v>B</v>
      </c>
      <c r="D59" s="136">
        <f t="shared" si="21"/>
        <v>0.90275862068965518</v>
      </c>
      <c r="E59" s="137">
        <f t="shared" si="22"/>
        <v>4503</v>
      </c>
      <c r="F59" s="138" t="str">
        <f t="shared" si="23"/>
        <v>70</v>
      </c>
      <c r="G59" s="139" t="str">
        <f t="shared" si="24"/>
        <v>78바3204</v>
      </c>
      <c r="H59" s="140">
        <f t="shared" si="25"/>
        <v>1</v>
      </c>
      <c r="I59" s="141">
        <f t="shared" si="26"/>
        <v>3011.2220000000002</v>
      </c>
      <c r="J59" s="142">
        <f t="shared" si="27"/>
        <v>1.601612446859044E-2</v>
      </c>
      <c r="K59" s="142">
        <f t="shared" si="28"/>
        <v>0.28292321851247609</v>
      </c>
      <c r="L59" s="142">
        <f t="shared" si="29"/>
        <v>0.22748239751170785</v>
      </c>
      <c r="M59" s="143">
        <f t="shared" si="30"/>
        <v>13.497999999999999</v>
      </c>
      <c r="N59" s="144">
        <f t="shared" si="31"/>
        <v>0</v>
      </c>
      <c r="O59" s="144">
        <f t="shared" si="32"/>
        <v>20.257556566736028</v>
      </c>
      <c r="P59" s="256">
        <f t="shared" si="33"/>
        <v>7</v>
      </c>
      <c r="Q59" s="257">
        <f t="shared" si="34"/>
        <v>0</v>
      </c>
      <c r="R59" s="257">
        <f t="shared" si="35"/>
        <v>610</v>
      </c>
      <c r="T59">
        <v>503</v>
      </c>
      <c r="U59">
        <v>4503</v>
      </c>
      <c r="V59" t="s">
        <v>872</v>
      </c>
      <c r="W59">
        <v>3011.2220000000002</v>
      </c>
      <c r="X59">
        <v>1150.136</v>
      </c>
      <c r="Y59">
        <v>2.6179999999999999</v>
      </c>
      <c r="Z59">
        <v>13.497999999999999</v>
      </c>
      <c r="AA59">
        <v>129.64247399999999</v>
      </c>
      <c r="AB59">
        <v>2.0763699999999998</v>
      </c>
      <c r="AC59">
        <v>36.678865999999999</v>
      </c>
      <c r="AD59" s="1">
        <v>685</v>
      </c>
      <c r="AE59">
        <v>0</v>
      </c>
      <c r="AF59">
        <v>610</v>
      </c>
      <c r="AG59">
        <v>83</v>
      </c>
      <c r="AH59">
        <v>23.227125000000001</v>
      </c>
      <c r="AI59">
        <v>3650.1</v>
      </c>
      <c r="AJ59">
        <v>0</v>
      </c>
      <c r="AK59">
        <v>7</v>
      </c>
      <c r="AL59">
        <v>1093</v>
      </c>
      <c r="AM59" t="s">
        <v>873</v>
      </c>
      <c r="AN59" t="s">
        <v>1286</v>
      </c>
      <c r="AO59">
        <v>3011.2220000000002</v>
      </c>
      <c r="AR59" t="s">
        <v>152</v>
      </c>
      <c r="AS59" t="s">
        <v>173</v>
      </c>
      <c r="AT59" t="s">
        <v>753</v>
      </c>
      <c r="AU59" t="s">
        <v>872</v>
      </c>
      <c r="AV59" t="s">
        <v>49</v>
      </c>
      <c r="AW59">
        <v>1</v>
      </c>
      <c r="BB59">
        <v>0.90275862068965518</v>
      </c>
      <c r="BC59" t="s">
        <v>71</v>
      </c>
      <c r="BF59" t="s">
        <v>152</v>
      </c>
      <c r="BG59" t="s">
        <v>173</v>
      </c>
      <c r="BH59" t="s">
        <v>872</v>
      </c>
      <c r="BI59">
        <v>4503</v>
      </c>
      <c r="BJ59">
        <v>1</v>
      </c>
      <c r="BK59" t="s">
        <v>753</v>
      </c>
      <c r="BL59" t="s">
        <v>698</v>
      </c>
      <c r="BM59">
        <v>0.90275862068965518</v>
      </c>
      <c r="BN59" t="s">
        <v>71</v>
      </c>
      <c r="BO59" t="s">
        <v>699</v>
      </c>
      <c r="BP59">
        <v>3011.2220000000002</v>
      </c>
      <c r="BQ59" t="s">
        <v>71</v>
      </c>
    </row>
    <row r="60" spans="1:69" ht="16.5">
      <c r="A60" s="116" t="str">
        <f t="shared" si="18"/>
        <v>강화교통</v>
      </c>
      <c r="B60" s="117" t="str">
        <f t="shared" si="19"/>
        <v>신대성</v>
      </c>
      <c r="C60" s="118" t="str">
        <f t="shared" si="20"/>
        <v>B</v>
      </c>
      <c r="D60" s="119">
        <f t="shared" si="21"/>
        <v>0.91285714285714292</v>
      </c>
      <c r="E60" s="120">
        <f t="shared" si="22"/>
        <v>4350</v>
      </c>
      <c r="F60" s="121" t="str">
        <f t="shared" si="23"/>
        <v>17</v>
      </c>
      <c r="G60" s="122" t="str">
        <f t="shared" si="24"/>
        <v>78바3209</v>
      </c>
      <c r="H60" s="123">
        <f t="shared" si="25"/>
        <v>1</v>
      </c>
      <c r="I60" s="124">
        <f t="shared" si="26"/>
        <v>2493.085</v>
      </c>
      <c r="J60" s="125">
        <f t="shared" si="27"/>
        <v>6.6696765734045229E-3</v>
      </c>
      <c r="K60" s="125">
        <f t="shared" si="28"/>
        <v>0.3539312743609071</v>
      </c>
      <c r="L60" s="125">
        <f t="shared" si="29"/>
        <v>0.18049926095580376</v>
      </c>
      <c r="M60" s="126">
        <f t="shared" si="30"/>
        <v>8.468</v>
      </c>
      <c r="N60" s="127">
        <f t="shared" si="31"/>
        <v>0</v>
      </c>
      <c r="O60" s="127">
        <f t="shared" si="32"/>
        <v>3.4094304847207377</v>
      </c>
      <c r="P60" s="258">
        <f t="shared" si="33"/>
        <v>0</v>
      </c>
      <c r="Q60" s="259">
        <f t="shared" si="34"/>
        <v>0</v>
      </c>
      <c r="R60" s="259">
        <f t="shared" si="35"/>
        <v>85</v>
      </c>
      <c r="T60">
        <v>503</v>
      </c>
      <c r="U60">
        <v>4350</v>
      </c>
      <c r="V60" t="s">
        <v>874</v>
      </c>
      <c r="W60">
        <v>2493.085</v>
      </c>
      <c r="X60">
        <v>975.32</v>
      </c>
      <c r="Y60">
        <v>2.556</v>
      </c>
      <c r="Z60">
        <v>8.468</v>
      </c>
      <c r="AA60">
        <v>159.754673</v>
      </c>
      <c r="AB60">
        <v>1.065512</v>
      </c>
      <c r="AC60">
        <v>56.542175</v>
      </c>
      <c r="AD60" s="1">
        <v>450</v>
      </c>
      <c r="AE60">
        <v>0</v>
      </c>
      <c r="AF60">
        <v>85</v>
      </c>
      <c r="AG60">
        <v>64</v>
      </c>
      <c r="AH60">
        <v>15.605708999999999</v>
      </c>
      <c r="AI60">
        <v>8.3000000000000007</v>
      </c>
      <c r="AJ60">
        <v>0</v>
      </c>
      <c r="AK60">
        <v>0</v>
      </c>
      <c r="AL60">
        <v>0</v>
      </c>
      <c r="AM60" t="s">
        <v>875</v>
      </c>
      <c r="AN60" t="s">
        <v>1287</v>
      </c>
      <c r="AO60">
        <v>2493.085</v>
      </c>
      <c r="AR60" t="s">
        <v>152</v>
      </c>
      <c r="AS60" t="s">
        <v>171</v>
      </c>
      <c r="AT60" t="s">
        <v>727</v>
      </c>
      <c r="AU60" t="s">
        <v>874</v>
      </c>
      <c r="AV60" t="s">
        <v>49</v>
      </c>
      <c r="AW60">
        <v>1</v>
      </c>
      <c r="BB60">
        <v>0.91285714285714292</v>
      </c>
      <c r="BC60" t="s">
        <v>71</v>
      </c>
      <c r="BF60" t="s">
        <v>152</v>
      </c>
      <c r="BG60" t="s">
        <v>171</v>
      </c>
      <c r="BH60" t="s">
        <v>874</v>
      </c>
      <c r="BI60">
        <v>4350</v>
      </c>
      <c r="BJ60">
        <v>1</v>
      </c>
      <c r="BK60" t="s">
        <v>727</v>
      </c>
      <c r="BL60" t="s">
        <v>698</v>
      </c>
      <c r="BM60">
        <v>0.91285714285714292</v>
      </c>
      <c r="BN60" t="s">
        <v>71</v>
      </c>
      <c r="BO60" t="s">
        <v>699</v>
      </c>
      <c r="BP60">
        <v>2493.085</v>
      </c>
      <c r="BQ60" t="s">
        <v>69</v>
      </c>
    </row>
    <row r="61" spans="1:69" ht="16.5">
      <c r="A61" s="133" t="str">
        <f t="shared" si="18"/>
        <v>강화교통</v>
      </c>
      <c r="B61" s="134" t="str">
        <f t="shared" si="19"/>
        <v>신동진</v>
      </c>
      <c r="C61" s="135" t="str">
        <f t="shared" si="20"/>
        <v>C</v>
      </c>
      <c r="D61" s="136">
        <f t="shared" si="21"/>
        <v>0.87051681596131369</v>
      </c>
      <c r="E61" s="137">
        <f t="shared" si="22"/>
        <v>5141</v>
      </c>
      <c r="F61" s="138" t="str">
        <f t="shared" si="23"/>
        <v>70</v>
      </c>
      <c r="G61" s="139" t="str">
        <f t="shared" si="24"/>
        <v>78바3203</v>
      </c>
      <c r="H61" s="140">
        <f t="shared" si="25"/>
        <v>2</v>
      </c>
      <c r="I61" s="141">
        <f t="shared" si="26"/>
        <v>3852.114</v>
      </c>
      <c r="J61" s="142">
        <f t="shared" si="27"/>
        <v>1.1688851898061648E-2</v>
      </c>
      <c r="K61" s="142">
        <f t="shared" si="28"/>
        <v>0.3051126703610037</v>
      </c>
      <c r="L61" s="142">
        <f t="shared" si="29"/>
        <v>0.21572570282187911</v>
      </c>
      <c r="M61" s="143">
        <f t="shared" si="30"/>
        <v>11.805999999999999</v>
      </c>
      <c r="N61" s="144">
        <f t="shared" si="31"/>
        <v>7.7879315098151297E-2</v>
      </c>
      <c r="O61" s="144">
        <f t="shared" si="32"/>
        <v>12.019374296814684</v>
      </c>
      <c r="P61" s="256">
        <f t="shared" si="33"/>
        <v>14</v>
      </c>
      <c r="Q61" s="257">
        <f t="shared" si="34"/>
        <v>3</v>
      </c>
      <c r="R61" s="257">
        <f t="shared" si="35"/>
        <v>463</v>
      </c>
      <c r="T61">
        <v>503</v>
      </c>
      <c r="U61">
        <v>5141</v>
      </c>
      <c r="V61" t="s">
        <v>876</v>
      </c>
      <c r="W61">
        <v>3852.114</v>
      </c>
      <c r="X61">
        <v>1475.192</v>
      </c>
      <c r="Y61">
        <v>2.6110000000000002</v>
      </c>
      <c r="Z61">
        <v>11.805999999999999</v>
      </c>
      <c r="AA61">
        <v>172.69386399999999</v>
      </c>
      <c r="AB61">
        <v>2.0185930000000001</v>
      </c>
      <c r="AC61">
        <v>52.691085999999999</v>
      </c>
      <c r="AD61" s="1">
        <v>831</v>
      </c>
      <c r="AE61">
        <v>3</v>
      </c>
      <c r="AF61">
        <v>463</v>
      </c>
      <c r="AG61">
        <v>80</v>
      </c>
      <c r="AH61">
        <v>22.306027</v>
      </c>
      <c r="AI61">
        <v>9614.1</v>
      </c>
      <c r="AJ61">
        <v>0</v>
      </c>
      <c r="AK61">
        <v>14</v>
      </c>
      <c r="AL61">
        <v>4109</v>
      </c>
      <c r="AM61" t="s">
        <v>877</v>
      </c>
      <c r="AN61" t="s">
        <v>1288</v>
      </c>
      <c r="AO61">
        <v>3737.402</v>
      </c>
      <c r="AR61" t="s">
        <v>152</v>
      </c>
      <c r="AS61" t="s">
        <v>173</v>
      </c>
      <c r="AT61" t="s">
        <v>751</v>
      </c>
      <c r="AU61" t="s">
        <v>876</v>
      </c>
      <c r="AV61" t="s">
        <v>49</v>
      </c>
      <c r="AW61">
        <v>2</v>
      </c>
      <c r="BB61">
        <v>0.87051681596131369</v>
      </c>
      <c r="BC61" t="s">
        <v>72</v>
      </c>
      <c r="BF61" t="s">
        <v>152</v>
      </c>
      <c r="BG61" t="s">
        <v>173</v>
      </c>
      <c r="BH61" t="s">
        <v>876</v>
      </c>
      <c r="BI61">
        <v>5141</v>
      </c>
      <c r="BJ61">
        <v>2</v>
      </c>
      <c r="BK61" t="s">
        <v>751</v>
      </c>
      <c r="BL61" t="s">
        <v>762</v>
      </c>
      <c r="BM61">
        <v>0.87051681596131369</v>
      </c>
      <c r="BN61" t="s">
        <v>72</v>
      </c>
      <c r="BO61" t="s">
        <v>701</v>
      </c>
      <c r="BP61">
        <v>3852.114</v>
      </c>
      <c r="BQ61" t="s">
        <v>69</v>
      </c>
    </row>
    <row r="62" spans="1:69" ht="16.5">
      <c r="A62" s="116" t="str">
        <f t="shared" si="18"/>
        <v>강화교통</v>
      </c>
      <c r="B62" s="117" t="str">
        <f t="shared" si="19"/>
        <v>신형기</v>
      </c>
      <c r="C62" s="118" t="str">
        <f t="shared" si="20"/>
        <v>C</v>
      </c>
      <c r="D62" s="119">
        <f t="shared" si="21"/>
        <v>0.88582407201339053</v>
      </c>
      <c r="E62" s="120">
        <f t="shared" si="22"/>
        <v>6555</v>
      </c>
      <c r="F62" s="121" t="str">
        <f t="shared" si="23"/>
        <v>70</v>
      </c>
      <c r="G62" s="122" t="str">
        <f t="shared" si="24"/>
        <v>78바3220</v>
      </c>
      <c r="H62" s="123">
        <f t="shared" si="25"/>
        <v>2</v>
      </c>
      <c r="I62" s="124">
        <f t="shared" si="26"/>
        <v>3405.3379999999997</v>
      </c>
      <c r="J62" s="125">
        <f t="shared" si="27"/>
        <v>2.4542563402532181E-2</v>
      </c>
      <c r="K62" s="125">
        <f t="shared" si="28"/>
        <v>0.28236028188579687</v>
      </c>
      <c r="L62" s="125">
        <f t="shared" si="29"/>
        <v>0.22053611124651945</v>
      </c>
      <c r="M62" s="126">
        <f t="shared" si="30"/>
        <v>12.602</v>
      </c>
      <c r="N62" s="127">
        <f t="shared" si="31"/>
        <v>2.4960811525904329</v>
      </c>
      <c r="O62" s="127">
        <f t="shared" si="32"/>
        <v>4.2873864503318027</v>
      </c>
      <c r="P62" s="258">
        <f t="shared" si="33"/>
        <v>4</v>
      </c>
      <c r="Q62" s="259">
        <f t="shared" si="34"/>
        <v>85</v>
      </c>
      <c r="R62" s="259">
        <f t="shared" si="35"/>
        <v>146</v>
      </c>
      <c r="T62">
        <v>503</v>
      </c>
      <c r="U62">
        <v>6555</v>
      </c>
      <c r="V62" t="s">
        <v>878</v>
      </c>
      <c r="W62">
        <v>3405.3380000000002</v>
      </c>
      <c r="X62">
        <v>1279.5260000000001</v>
      </c>
      <c r="Y62">
        <v>2.661</v>
      </c>
      <c r="Z62">
        <v>12.602</v>
      </c>
      <c r="AA62">
        <v>151.73080899999999</v>
      </c>
      <c r="AB62">
        <v>3.7238630000000001</v>
      </c>
      <c r="AC62">
        <v>42.842753999999999</v>
      </c>
      <c r="AD62" s="1">
        <v>751</v>
      </c>
      <c r="AE62">
        <v>85</v>
      </c>
      <c r="AF62">
        <v>146</v>
      </c>
      <c r="AG62">
        <v>79</v>
      </c>
      <c r="AH62">
        <v>22.443286000000001</v>
      </c>
      <c r="AI62">
        <v>7901.2</v>
      </c>
      <c r="AJ62">
        <v>0</v>
      </c>
      <c r="AK62">
        <v>4</v>
      </c>
      <c r="AL62">
        <v>1192</v>
      </c>
      <c r="AM62" t="s">
        <v>879</v>
      </c>
      <c r="AN62" t="s">
        <v>1289</v>
      </c>
      <c r="AO62">
        <v>3167.1509999999998</v>
      </c>
      <c r="AR62" t="s">
        <v>152</v>
      </c>
      <c r="AS62" t="s">
        <v>173</v>
      </c>
      <c r="AT62" t="s">
        <v>762</v>
      </c>
      <c r="AU62" t="s">
        <v>878</v>
      </c>
      <c r="AV62" t="s">
        <v>49</v>
      </c>
      <c r="AW62">
        <v>2</v>
      </c>
      <c r="BB62">
        <v>0.88582407201339053</v>
      </c>
      <c r="BC62" t="s">
        <v>72</v>
      </c>
      <c r="BF62" t="s">
        <v>152</v>
      </c>
      <c r="BG62" t="s">
        <v>173</v>
      </c>
      <c r="BH62" t="s">
        <v>878</v>
      </c>
      <c r="BI62">
        <v>6555</v>
      </c>
      <c r="BJ62">
        <v>2</v>
      </c>
      <c r="BK62" t="s">
        <v>762</v>
      </c>
      <c r="BL62" t="s">
        <v>755</v>
      </c>
      <c r="BM62">
        <v>0.88582407201339053</v>
      </c>
      <c r="BN62" t="s">
        <v>72</v>
      </c>
      <c r="BO62" t="s">
        <v>701</v>
      </c>
      <c r="BP62">
        <v>3405.3379999999997</v>
      </c>
      <c r="BQ62" t="s">
        <v>69</v>
      </c>
    </row>
    <row r="63" spans="1:69" ht="16.5">
      <c r="A63" s="133" t="str">
        <f t="shared" si="18"/>
        <v>강화교통</v>
      </c>
      <c r="B63" s="134" t="str">
        <f t="shared" si="19"/>
        <v>오재춘</v>
      </c>
      <c r="C63" s="135" t="str">
        <f t="shared" si="20"/>
        <v>B</v>
      </c>
      <c r="D63" s="136">
        <f t="shared" si="21"/>
        <v>0.94036994307091359</v>
      </c>
      <c r="E63" s="137">
        <f t="shared" si="22"/>
        <v>6860</v>
      </c>
      <c r="F63" s="138" t="str">
        <f t="shared" si="23"/>
        <v>70</v>
      </c>
      <c r="G63" s="139" t="str">
        <f t="shared" si="24"/>
        <v>78바3202</v>
      </c>
      <c r="H63" s="140">
        <f t="shared" si="25"/>
        <v>2</v>
      </c>
      <c r="I63" s="141">
        <f t="shared" si="26"/>
        <v>3494.6970000000001</v>
      </c>
      <c r="J63" s="142">
        <f t="shared" si="27"/>
        <v>1.137233339999427E-2</v>
      </c>
      <c r="K63" s="142">
        <f t="shared" si="28"/>
        <v>0.28624138806102373</v>
      </c>
      <c r="L63" s="142">
        <f t="shared" si="29"/>
        <v>0.21232169770369219</v>
      </c>
      <c r="M63" s="143">
        <f t="shared" si="30"/>
        <v>12.303000000000001</v>
      </c>
      <c r="N63" s="144">
        <f t="shared" si="31"/>
        <v>2.1461088042826031</v>
      </c>
      <c r="O63" s="144">
        <f t="shared" si="32"/>
        <v>18.370691364659081</v>
      </c>
      <c r="P63" s="256">
        <f t="shared" si="33"/>
        <v>1</v>
      </c>
      <c r="Q63" s="257">
        <f t="shared" si="34"/>
        <v>75</v>
      </c>
      <c r="R63" s="257">
        <f t="shared" si="35"/>
        <v>642</v>
      </c>
      <c r="T63">
        <v>503</v>
      </c>
      <c r="U63">
        <v>6860</v>
      </c>
      <c r="V63" t="s">
        <v>880</v>
      </c>
      <c r="W63">
        <v>3494.6970000000001</v>
      </c>
      <c r="X63">
        <v>1322.893</v>
      </c>
      <c r="Y63">
        <v>2.6419999999999999</v>
      </c>
      <c r="Z63">
        <v>12.303000000000001</v>
      </c>
      <c r="AA63">
        <v>154.83330799999999</v>
      </c>
      <c r="AB63">
        <v>1.7608159999999999</v>
      </c>
      <c r="AC63">
        <v>44.319701000000002</v>
      </c>
      <c r="AD63" s="1">
        <v>742</v>
      </c>
      <c r="AE63">
        <v>75</v>
      </c>
      <c r="AF63">
        <v>642</v>
      </c>
      <c r="AG63">
        <v>73</v>
      </c>
      <c r="AH63">
        <v>22.570705</v>
      </c>
      <c r="AI63">
        <v>3517.1</v>
      </c>
      <c r="AJ63">
        <v>0</v>
      </c>
      <c r="AK63">
        <v>1</v>
      </c>
      <c r="AL63">
        <v>11</v>
      </c>
      <c r="AM63" t="s">
        <v>881</v>
      </c>
      <c r="AN63" t="s">
        <v>1290</v>
      </c>
      <c r="AO63">
        <v>3376.2950000000001</v>
      </c>
      <c r="AR63" t="s">
        <v>152</v>
      </c>
      <c r="AS63" t="s">
        <v>173</v>
      </c>
      <c r="AT63" t="s">
        <v>749</v>
      </c>
      <c r="AU63" t="s">
        <v>880</v>
      </c>
      <c r="AV63" t="s">
        <v>49</v>
      </c>
      <c r="AW63">
        <v>2</v>
      </c>
      <c r="BB63">
        <v>0.94036994307091359</v>
      </c>
      <c r="BC63" t="s">
        <v>71</v>
      </c>
      <c r="BF63" t="s">
        <v>152</v>
      </c>
      <c r="BG63" t="s">
        <v>173</v>
      </c>
      <c r="BH63" t="s">
        <v>880</v>
      </c>
      <c r="BI63">
        <v>6860</v>
      </c>
      <c r="BJ63">
        <v>2</v>
      </c>
      <c r="BK63" t="s">
        <v>749</v>
      </c>
      <c r="BL63" t="s">
        <v>755</v>
      </c>
      <c r="BM63">
        <v>0.94036994307091359</v>
      </c>
      <c r="BN63" t="s">
        <v>71</v>
      </c>
      <c r="BO63" t="s">
        <v>699</v>
      </c>
      <c r="BP63">
        <v>3494.6970000000001</v>
      </c>
      <c r="BQ63" t="s">
        <v>74</v>
      </c>
    </row>
    <row r="64" spans="1:69" ht="16.5">
      <c r="A64" s="116" t="str">
        <f t="shared" si="18"/>
        <v>강화교통</v>
      </c>
      <c r="B64" s="117" t="str">
        <f t="shared" si="19"/>
        <v>오흥일</v>
      </c>
      <c r="C64" s="118" t="str">
        <f t="shared" si="20"/>
        <v>B</v>
      </c>
      <c r="D64" s="119">
        <f t="shared" si="21"/>
        <v>0.9343999999999999</v>
      </c>
      <c r="E64" s="120">
        <f t="shared" si="22"/>
        <v>2741</v>
      </c>
      <c r="F64" s="121" t="str">
        <f t="shared" si="23"/>
        <v>17</v>
      </c>
      <c r="G64" s="122" t="str">
        <f t="shared" si="24"/>
        <v>78바3239</v>
      </c>
      <c r="H64" s="123">
        <f t="shared" si="25"/>
        <v>1</v>
      </c>
      <c r="I64" s="124">
        <f t="shared" si="26"/>
        <v>2166.63</v>
      </c>
      <c r="J64" s="125">
        <f t="shared" si="27"/>
        <v>1.8270148214196145E-3</v>
      </c>
      <c r="K64" s="125">
        <f t="shared" si="28"/>
        <v>0.33867199797628789</v>
      </c>
      <c r="L64" s="125">
        <f t="shared" si="29"/>
        <v>0.14538707578128243</v>
      </c>
      <c r="M64" s="126">
        <f t="shared" si="30"/>
        <v>10.029</v>
      </c>
      <c r="N64" s="127">
        <f t="shared" si="31"/>
        <v>0.41539164508937843</v>
      </c>
      <c r="O64" s="127">
        <f t="shared" si="32"/>
        <v>3.9231433147330184</v>
      </c>
      <c r="P64" s="258">
        <f t="shared" si="33"/>
        <v>0</v>
      </c>
      <c r="Q64" s="259">
        <f t="shared" si="34"/>
        <v>9</v>
      </c>
      <c r="R64" s="259">
        <f t="shared" si="35"/>
        <v>85</v>
      </c>
      <c r="T64">
        <v>503</v>
      </c>
      <c r="U64">
        <v>2741</v>
      </c>
      <c r="V64" t="s">
        <v>882</v>
      </c>
      <c r="W64">
        <v>2166.63</v>
      </c>
      <c r="X64">
        <v>927.572</v>
      </c>
      <c r="Y64">
        <v>2.3359999999999999</v>
      </c>
      <c r="Z64">
        <v>10.029</v>
      </c>
      <c r="AA64">
        <v>131.33883599999999</v>
      </c>
      <c r="AB64">
        <v>0.239958</v>
      </c>
      <c r="AC64">
        <v>44.480786000000002</v>
      </c>
      <c r="AD64" s="1">
        <v>315</v>
      </c>
      <c r="AE64">
        <v>9</v>
      </c>
      <c r="AF64">
        <v>85</v>
      </c>
      <c r="AG64">
        <v>71</v>
      </c>
      <c r="AH64">
        <v>16.496490999999999</v>
      </c>
      <c r="AI64">
        <v>261.60000000000002</v>
      </c>
      <c r="AJ64">
        <v>0</v>
      </c>
      <c r="AK64">
        <v>0</v>
      </c>
      <c r="AL64">
        <v>0</v>
      </c>
      <c r="AM64" t="s">
        <v>883</v>
      </c>
      <c r="AN64" t="s">
        <v>1291</v>
      </c>
      <c r="AO64">
        <v>2166.63</v>
      </c>
      <c r="AR64" t="s">
        <v>152</v>
      </c>
      <c r="AS64" t="s">
        <v>171</v>
      </c>
      <c r="AT64" t="s">
        <v>735</v>
      </c>
      <c r="AU64" t="s">
        <v>882</v>
      </c>
      <c r="AV64" t="s">
        <v>49</v>
      </c>
      <c r="AW64">
        <v>1</v>
      </c>
      <c r="BB64">
        <v>0.9343999999999999</v>
      </c>
      <c r="BC64" t="s">
        <v>71</v>
      </c>
      <c r="BF64" t="s">
        <v>152</v>
      </c>
      <c r="BG64" t="s">
        <v>171</v>
      </c>
      <c r="BH64" t="s">
        <v>882</v>
      </c>
      <c r="BI64">
        <v>2741</v>
      </c>
      <c r="BJ64">
        <v>1</v>
      </c>
      <c r="BK64" t="s">
        <v>735</v>
      </c>
      <c r="BL64" t="s">
        <v>698</v>
      </c>
      <c r="BM64">
        <v>0.9343999999999999</v>
      </c>
      <c r="BN64" t="s">
        <v>71</v>
      </c>
      <c r="BO64" t="s">
        <v>699</v>
      </c>
      <c r="BP64">
        <v>2166.63</v>
      </c>
      <c r="BQ64" t="s">
        <v>70</v>
      </c>
    </row>
    <row r="65" spans="1:69" ht="16.5">
      <c r="A65" s="133" t="str">
        <f t="shared" si="18"/>
        <v>강화교통</v>
      </c>
      <c r="B65" s="134" t="str">
        <f t="shared" si="19"/>
        <v>유병찬</v>
      </c>
      <c r="C65" s="135" t="str">
        <f t="shared" si="20"/>
        <v>D</v>
      </c>
      <c r="D65" s="136">
        <f t="shared" si="21"/>
        <v>0.83892857142857158</v>
      </c>
      <c r="E65" s="137">
        <f t="shared" si="22"/>
        <v>9396</v>
      </c>
      <c r="F65" s="138" t="str">
        <f t="shared" si="23"/>
        <v>800</v>
      </c>
      <c r="G65" s="139" t="str">
        <f t="shared" si="24"/>
        <v>78바3228</v>
      </c>
      <c r="H65" s="140">
        <f t="shared" si="25"/>
        <v>1</v>
      </c>
      <c r="I65" s="141">
        <f t="shared" si="26"/>
        <v>2921.08</v>
      </c>
      <c r="J65" s="142">
        <f t="shared" si="27"/>
        <v>6.714765366971528E-3</v>
      </c>
      <c r="K65" s="142">
        <f t="shared" si="28"/>
        <v>0.34734300573024829</v>
      </c>
      <c r="L65" s="142">
        <f t="shared" si="29"/>
        <v>0.31700603886233858</v>
      </c>
      <c r="M65" s="143">
        <f t="shared" si="30"/>
        <v>12.429</v>
      </c>
      <c r="N65" s="144">
        <f t="shared" si="31"/>
        <v>2.5333095978199847</v>
      </c>
      <c r="O65" s="144">
        <f t="shared" si="32"/>
        <v>47.516671915866738</v>
      </c>
      <c r="P65" s="256">
        <f t="shared" si="33"/>
        <v>4</v>
      </c>
      <c r="Q65" s="257">
        <f t="shared" si="34"/>
        <v>74</v>
      </c>
      <c r="R65" s="257">
        <f t="shared" si="35"/>
        <v>1388</v>
      </c>
      <c r="T65">
        <v>503</v>
      </c>
      <c r="U65">
        <v>9396</v>
      </c>
      <c r="V65" t="s">
        <v>1292</v>
      </c>
      <c r="W65">
        <v>2921.08</v>
      </c>
      <c r="X65">
        <v>1243.2929999999999</v>
      </c>
      <c r="Y65">
        <v>2.3490000000000002</v>
      </c>
      <c r="Z65">
        <v>12.429</v>
      </c>
      <c r="AA65">
        <v>139.69691399999999</v>
      </c>
      <c r="AB65">
        <v>0.93803199999999998</v>
      </c>
      <c r="AC65">
        <v>48.522745999999998</v>
      </c>
      <c r="AD65" s="1">
        <v>926</v>
      </c>
      <c r="AE65">
        <v>74</v>
      </c>
      <c r="AF65">
        <v>1388</v>
      </c>
      <c r="AG65">
        <v>106</v>
      </c>
      <c r="AH65">
        <v>20.910125000000001</v>
      </c>
      <c r="AI65">
        <v>11804.5</v>
      </c>
      <c r="AJ65">
        <v>638.70000000000005</v>
      </c>
      <c r="AK65">
        <v>4</v>
      </c>
      <c r="AL65">
        <v>160</v>
      </c>
      <c r="AM65" t="s">
        <v>1293</v>
      </c>
      <c r="AN65" t="s">
        <v>1294</v>
      </c>
      <c r="AO65">
        <v>2921.08</v>
      </c>
      <c r="AR65" t="s">
        <v>152</v>
      </c>
      <c r="AS65" t="s">
        <v>175</v>
      </c>
      <c r="AT65" t="s">
        <v>1195</v>
      </c>
      <c r="AU65" t="s">
        <v>1292</v>
      </c>
      <c r="AV65" t="s">
        <v>49</v>
      </c>
      <c r="AW65">
        <v>1</v>
      </c>
      <c r="BB65">
        <v>0.83892857142857158</v>
      </c>
      <c r="BC65" t="s">
        <v>70</v>
      </c>
      <c r="BF65" t="s">
        <v>152</v>
      </c>
      <c r="BG65" t="s">
        <v>175</v>
      </c>
      <c r="BH65" t="s">
        <v>1292</v>
      </c>
      <c r="BI65">
        <v>9396</v>
      </c>
      <c r="BJ65">
        <v>1</v>
      </c>
      <c r="BK65" t="s">
        <v>1195</v>
      </c>
      <c r="BL65" t="s">
        <v>698</v>
      </c>
      <c r="BM65">
        <v>0.83892857142857158</v>
      </c>
      <c r="BN65" t="s">
        <v>70</v>
      </c>
      <c r="BO65" t="s">
        <v>703</v>
      </c>
      <c r="BP65">
        <v>2921.08</v>
      </c>
      <c r="BQ65" t="s">
        <v>74</v>
      </c>
    </row>
    <row r="66" spans="1:69" ht="16.5">
      <c r="A66" s="116" t="str">
        <f t="shared" si="18"/>
        <v>강화교통</v>
      </c>
      <c r="B66" s="117" t="str">
        <f t="shared" si="19"/>
        <v>유영호</v>
      </c>
      <c r="C66" s="118" t="str">
        <f t="shared" si="20"/>
        <v>B</v>
      </c>
      <c r="D66" s="119">
        <f t="shared" si="21"/>
        <v>0.92820512820512824</v>
      </c>
      <c r="E66" s="120">
        <f t="shared" si="22"/>
        <v>3055</v>
      </c>
      <c r="F66" s="121" t="str">
        <f t="shared" si="23"/>
        <v>60-5</v>
      </c>
      <c r="G66" s="122" t="str">
        <f t="shared" si="24"/>
        <v>78바3232</v>
      </c>
      <c r="H66" s="123">
        <f t="shared" si="25"/>
        <v>1</v>
      </c>
      <c r="I66" s="124">
        <f t="shared" si="26"/>
        <v>3726.45</v>
      </c>
      <c r="J66" s="125">
        <f t="shared" si="27"/>
        <v>1.5260045578523588E-2</v>
      </c>
      <c r="K66" s="125">
        <f t="shared" si="28"/>
        <v>0.21619370893312867</v>
      </c>
      <c r="L66" s="125">
        <f t="shared" si="29"/>
        <v>0.13363925451837541</v>
      </c>
      <c r="M66" s="126">
        <f t="shared" si="30"/>
        <v>10.708</v>
      </c>
      <c r="N66" s="127">
        <f t="shared" si="31"/>
        <v>0</v>
      </c>
      <c r="O66" s="127">
        <f t="shared" si="32"/>
        <v>17.603885735753867</v>
      </c>
      <c r="P66" s="258">
        <f t="shared" si="33"/>
        <v>8</v>
      </c>
      <c r="Q66" s="259">
        <f t="shared" si="34"/>
        <v>0</v>
      </c>
      <c r="R66" s="259">
        <f t="shared" si="35"/>
        <v>656</v>
      </c>
      <c r="T66">
        <v>503</v>
      </c>
      <c r="U66">
        <v>3055</v>
      </c>
      <c r="V66" t="s">
        <v>884</v>
      </c>
      <c r="W66">
        <v>3726.45</v>
      </c>
      <c r="X66">
        <v>1029.501</v>
      </c>
      <c r="Y66">
        <v>3.62</v>
      </c>
      <c r="Z66">
        <v>10.708</v>
      </c>
      <c r="AA66">
        <v>120.26497500000001</v>
      </c>
      <c r="AB66">
        <v>1.8352489999999999</v>
      </c>
      <c r="AC66">
        <v>26.000530999999999</v>
      </c>
      <c r="AD66" s="1">
        <v>498</v>
      </c>
      <c r="AE66">
        <v>0</v>
      </c>
      <c r="AF66">
        <v>656</v>
      </c>
      <c r="AG66">
        <v>81</v>
      </c>
      <c r="AH66">
        <v>30.985330000000001</v>
      </c>
      <c r="AI66">
        <v>11623.2</v>
      </c>
      <c r="AJ66">
        <v>0</v>
      </c>
      <c r="AK66">
        <v>8</v>
      </c>
      <c r="AL66">
        <v>1512</v>
      </c>
      <c r="AM66" t="s">
        <v>885</v>
      </c>
      <c r="AN66" t="s">
        <v>1295</v>
      </c>
      <c r="AO66">
        <v>3726.45</v>
      </c>
      <c r="AR66" t="s">
        <v>152</v>
      </c>
      <c r="AS66" t="s">
        <v>172</v>
      </c>
      <c r="AT66" t="s">
        <v>743</v>
      </c>
      <c r="AU66" t="s">
        <v>884</v>
      </c>
      <c r="AV66" t="s">
        <v>49</v>
      </c>
      <c r="AW66">
        <v>1</v>
      </c>
      <c r="BB66">
        <v>0.92820512820512824</v>
      </c>
      <c r="BC66" t="s">
        <v>71</v>
      </c>
      <c r="BF66" t="s">
        <v>152</v>
      </c>
      <c r="BG66" t="s">
        <v>172</v>
      </c>
      <c r="BH66" t="s">
        <v>884</v>
      </c>
      <c r="BI66">
        <v>3055</v>
      </c>
      <c r="BJ66">
        <v>1</v>
      </c>
      <c r="BK66" t="s">
        <v>743</v>
      </c>
      <c r="BL66" t="s">
        <v>698</v>
      </c>
      <c r="BM66">
        <v>0.92820512820512824</v>
      </c>
      <c r="BN66" t="s">
        <v>71</v>
      </c>
      <c r="BO66" t="s">
        <v>699</v>
      </c>
      <c r="BP66">
        <v>3726.45</v>
      </c>
      <c r="BQ66" t="s">
        <v>71</v>
      </c>
    </row>
    <row r="67" spans="1:69" ht="16.5">
      <c r="A67" s="133" t="str">
        <f t="shared" si="18"/>
        <v>강화교통</v>
      </c>
      <c r="B67" s="134" t="str">
        <f t="shared" si="19"/>
        <v>유지홍</v>
      </c>
      <c r="C67" s="135" t="str">
        <f t="shared" si="20"/>
        <v>S</v>
      </c>
      <c r="D67" s="136">
        <f t="shared" si="21"/>
        <v>1.0314285714285714</v>
      </c>
      <c r="E67" s="137">
        <f t="shared" si="22"/>
        <v>2543</v>
      </c>
      <c r="F67" s="138" t="str">
        <f t="shared" si="23"/>
        <v>800</v>
      </c>
      <c r="G67" s="139" t="str">
        <f t="shared" si="24"/>
        <v>78바3230</v>
      </c>
      <c r="H67" s="140">
        <f t="shared" si="25"/>
        <v>1</v>
      </c>
      <c r="I67" s="141">
        <f t="shared" si="26"/>
        <v>3753.65</v>
      </c>
      <c r="J67" s="142">
        <f t="shared" si="27"/>
        <v>7.0130784414868894E-3</v>
      </c>
      <c r="K67" s="142">
        <f t="shared" si="28"/>
        <v>0.32435660857663401</v>
      </c>
      <c r="L67" s="142">
        <f t="shared" si="29"/>
        <v>0.29970828393696802</v>
      </c>
      <c r="M67" s="143">
        <f t="shared" si="30"/>
        <v>9.3279999999999994</v>
      </c>
      <c r="N67" s="144">
        <f t="shared" si="31"/>
        <v>0.55945546334900698</v>
      </c>
      <c r="O67" s="144">
        <f t="shared" si="32"/>
        <v>2.6107921622953656</v>
      </c>
      <c r="P67" s="256">
        <f t="shared" si="33"/>
        <v>0</v>
      </c>
      <c r="Q67" s="257">
        <f t="shared" si="34"/>
        <v>21</v>
      </c>
      <c r="R67" s="257">
        <f t="shared" si="35"/>
        <v>98</v>
      </c>
      <c r="T67">
        <v>503</v>
      </c>
      <c r="U67">
        <v>2543</v>
      </c>
      <c r="V67" t="s">
        <v>1296</v>
      </c>
      <c r="W67">
        <v>3753.65</v>
      </c>
      <c r="X67">
        <v>1299.654</v>
      </c>
      <c r="Y67">
        <v>2.8879999999999999</v>
      </c>
      <c r="Z67">
        <v>9.3279999999999994</v>
      </c>
      <c r="AA67">
        <v>167.855245</v>
      </c>
      <c r="AB67">
        <v>1.177182</v>
      </c>
      <c r="AC67">
        <v>54.444958</v>
      </c>
      <c r="AD67" s="1">
        <v>1125</v>
      </c>
      <c r="AE67">
        <v>21</v>
      </c>
      <c r="AF67">
        <v>98</v>
      </c>
      <c r="AG67">
        <v>88</v>
      </c>
      <c r="AH67">
        <v>22.362423</v>
      </c>
      <c r="AI67">
        <v>12056.4</v>
      </c>
      <c r="AJ67">
        <v>507.6</v>
      </c>
      <c r="AK67">
        <v>0</v>
      </c>
      <c r="AL67">
        <v>0</v>
      </c>
      <c r="AM67" t="s">
        <v>1297</v>
      </c>
      <c r="AN67" t="s">
        <v>1298</v>
      </c>
      <c r="AO67">
        <v>3753.65</v>
      </c>
      <c r="AR67" t="s">
        <v>152</v>
      </c>
      <c r="AS67" t="s">
        <v>175</v>
      </c>
      <c r="AT67" t="s">
        <v>789</v>
      </c>
      <c r="AU67" t="s">
        <v>1296</v>
      </c>
      <c r="AV67" t="s">
        <v>49</v>
      </c>
      <c r="AW67">
        <v>1</v>
      </c>
      <c r="BB67">
        <v>1.0314285714285714</v>
      </c>
      <c r="BC67" t="s">
        <v>74</v>
      </c>
      <c r="BF67" t="s">
        <v>152</v>
      </c>
      <c r="BG67" t="s">
        <v>175</v>
      </c>
      <c r="BH67" t="s">
        <v>1296</v>
      </c>
      <c r="BI67">
        <v>2543</v>
      </c>
      <c r="BJ67">
        <v>1</v>
      </c>
      <c r="BK67" t="s">
        <v>789</v>
      </c>
      <c r="BL67" t="s">
        <v>698</v>
      </c>
      <c r="BM67">
        <v>1.0314285714285714</v>
      </c>
      <c r="BN67" t="s">
        <v>74</v>
      </c>
      <c r="BO67" t="s">
        <v>700</v>
      </c>
      <c r="BP67">
        <v>3753.65</v>
      </c>
      <c r="BQ67" t="s">
        <v>69</v>
      </c>
    </row>
    <row r="68" spans="1:69" ht="16.5">
      <c r="A68" s="116" t="str">
        <f t="shared" si="18"/>
        <v>강화교통</v>
      </c>
      <c r="B68" s="117" t="str">
        <f t="shared" si="19"/>
        <v>유평기</v>
      </c>
      <c r="C68" s="118" t="str">
        <f t="shared" si="20"/>
        <v>C</v>
      </c>
      <c r="D68" s="119">
        <f t="shared" si="21"/>
        <v>0.86714285714285722</v>
      </c>
      <c r="E68" s="120">
        <f t="shared" si="22"/>
        <v>9560</v>
      </c>
      <c r="F68" s="121" t="str">
        <f t="shared" si="23"/>
        <v>800</v>
      </c>
      <c r="G68" s="122" t="str">
        <f t="shared" si="24"/>
        <v>78바3230</v>
      </c>
      <c r="H68" s="123">
        <f t="shared" si="25"/>
        <v>1</v>
      </c>
      <c r="I68" s="124">
        <f t="shared" si="26"/>
        <v>3243.5140000000001</v>
      </c>
      <c r="J68" s="125">
        <f t="shared" si="27"/>
        <v>8.4287108671444576E-3</v>
      </c>
      <c r="K68" s="125">
        <f t="shared" si="28"/>
        <v>0.31574263081828347</v>
      </c>
      <c r="L68" s="125">
        <f t="shared" si="29"/>
        <v>0.23215561887508424</v>
      </c>
      <c r="M68" s="126">
        <f t="shared" si="30"/>
        <v>11.272</v>
      </c>
      <c r="N68" s="127">
        <f t="shared" si="31"/>
        <v>0.61661518957525696</v>
      </c>
      <c r="O68" s="127">
        <f t="shared" si="32"/>
        <v>31.694020744168206</v>
      </c>
      <c r="P68" s="258">
        <f t="shared" si="33"/>
        <v>5</v>
      </c>
      <c r="Q68" s="259">
        <f t="shared" si="34"/>
        <v>20</v>
      </c>
      <c r="R68" s="259">
        <f t="shared" si="35"/>
        <v>1028</v>
      </c>
      <c r="T68">
        <v>503</v>
      </c>
      <c r="U68">
        <v>9560</v>
      </c>
      <c r="V68" t="s">
        <v>1299</v>
      </c>
      <c r="W68">
        <v>3243.5140000000001</v>
      </c>
      <c r="X68">
        <v>1335.6590000000001</v>
      </c>
      <c r="Y68">
        <v>2.4279999999999999</v>
      </c>
      <c r="Z68">
        <v>11.272</v>
      </c>
      <c r="AA68">
        <v>152.51774800000001</v>
      </c>
      <c r="AB68">
        <v>1.285528</v>
      </c>
      <c r="AC68">
        <v>48.156354999999998</v>
      </c>
      <c r="AD68" s="1">
        <v>753</v>
      </c>
      <c r="AE68">
        <v>20</v>
      </c>
      <c r="AF68">
        <v>1028</v>
      </c>
      <c r="AG68">
        <v>92</v>
      </c>
      <c r="AH68">
        <v>21.266469000000001</v>
      </c>
      <c r="AI68">
        <v>13168.9</v>
      </c>
      <c r="AJ68">
        <v>378.8</v>
      </c>
      <c r="AK68">
        <v>5</v>
      </c>
      <c r="AL68">
        <v>413</v>
      </c>
      <c r="AM68" t="s">
        <v>1300</v>
      </c>
      <c r="AN68" t="s">
        <v>1301</v>
      </c>
      <c r="AO68">
        <v>3243.5140000000001</v>
      </c>
      <c r="AR68" t="s">
        <v>152</v>
      </c>
      <c r="AS68" t="s">
        <v>175</v>
      </c>
      <c r="AT68" t="s">
        <v>789</v>
      </c>
      <c r="AU68" t="s">
        <v>1299</v>
      </c>
      <c r="AV68" t="s">
        <v>49</v>
      </c>
      <c r="AW68">
        <v>1</v>
      </c>
      <c r="BB68">
        <v>0.86714285714285722</v>
      </c>
      <c r="BC68" t="s">
        <v>72</v>
      </c>
      <c r="BF68" t="s">
        <v>152</v>
      </c>
      <c r="BG68" t="s">
        <v>175</v>
      </c>
      <c r="BH68" t="s">
        <v>1299</v>
      </c>
      <c r="BI68">
        <v>9560</v>
      </c>
      <c r="BJ68">
        <v>1</v>
      </c>
      <c r="BK68" t="s">
        <v>789</v>
      </c>
      <c r="BL68" t="s">
        <v>698</v>
      </c>
      <c r="BM68">
        <v>0.86714285714285722</v>
      </c>
      <c r="BN68" t="s">
        <v>72</v>
      </c>
      <c r="BO68" t="s">
        <v>701</v>
      </c>
      <c r="BP68">
        <v>3243.5140000000001</v>
      </c>
      <c r="BQ68" t="s">
        <v>71</v>
      </c>
    </row>
    <row r="69" spans="1:69" ht="16.5">
      <c r="A69" s="133" t="str">
        <f t="shared" si="18"/>
        <v>강화교통</v>
      </c>
      <c r="B69" s="134" t="str">
        <f t="shared" si="19"/>
        <v>유환순</v>
      </c>
      <c r="C69" s="135" t="str">
        <f t="shared" si="20"/>
        <v>C</v>
      </c>
      <c r="D69" s="136">
        <f t="shared" si="21"/>
        <v>0.87849987635629423</v>
      </c>
      <c r="E69" s="137">
        <f t="shared" si="22"/>
        <v>6826</v>
      </c>
      <c r="F69" s="138" t="str">
        <f t="shared" si="23"/>
        <v>70</v>
      </c>
      <c r="G69" s="139" t="str">
        <f t="shared" si="24"/>
        <v>78바3215</v>
      </c>
      <c r="H69" s="140">
        <f t="shared" si="25"/>
        <v>2</v>
      </c>
      <c r="I69" s="141">
        <f t="shared" si="26"/>
        <v>3440.9250000000002</v>
      </c>
      <c r="J69" s="142">
        <f t="shared" si="27"/>
        <v>6.1143372351314656E-3</v>
      </c>
      <c r="K69" s="142">
        <f t="shared" si="28"/>
        <v>0.28951082219533358</v>
      </c>
      <c r="L69" s="142">
        <f t="shared" si="29"/>
        <v>0.20575862595087077</v>
      </c>
      <c r="M69" s="143">
        <f t="shared" si="30"/>
        <v>11.255000000000001</v>
      </c>
      <c r="N69" s="144">
        <f t="shared" si="31"/>
        <v>1.656531310621417</v>
      </c>
      <c r="O69" s="144">
        <f t="shared" si="32"/>
        <v>10.81104644826609</v>
      </c>
      <c r="P69" s="256">
        <f t="shared" si="33"/>
        <v>4</v>
      </c>
      <c r="Q69" s="257">
        <f t="shared" si="34"/>
        <v>57</v>
      </c>
      <c r="R69" s="257">
        <f t="shared" si="35"/>
        <v>372</v>
      </c>
      <c r="T69">
        <v>503</v>
      </c>
      <c r="U69">
        <v>6826</v>
      </c>
      <c r="V69" t="s">
        <v>886</v>
      </c>
      <c r="W69">
        <v>3440.9250000000002</v>
      </c>
      <c r="X69">
        <v>1313.771</v>
      </c>
      <c r="Y69">
        <v>2.6190000000000002</v>
      </c>
      <c r="Z69">
        <v>11.255000000000001</v>
      </c>
      <c r="AA69">
        <v>156.68664699999999</v>
      </c>
      <c r="AB69">
        <v>0.95803499999999997</v>
      </c>
      <c r="AC69">
        <v>45.362479999999998</v>
      </c>
      <c r="AD69" s="1">
        <v>708</v>
      </c>
      <c r="AE69">
        <v>57</v>
      </c>
      <c r="AF69">
        <v>372</v>
      </c>
      <c r="AG69">
        <v>76</v>
      </c>
      <c r="AH69">
        <v>21.960550000000001</v>
      </c>
      <c r="AI69">
        <v>6787.2</v>
      </c>
      <c r="AJ69">
        <v>0</v>
      </c>
      <c r="AK69">
        <v>4</v>
      </c>
      <c r="AL69">
        <v>834</v>
      </c>
      <c r="AM69" t="s">
        <v>887</v>
      </c>
      <c r="AN69" t="s">
        <v>1302</v>
      </c>
      <c r="AO69">
        <v>3306.4690000000001</v>
      </c>
      <c r="AR69" t="s">
        <v>152</v>
      </c>
      <c r="AS69" t="s">
        <v>173</v>
      </c>
      <c r="AT69" t="s">
        <v>760</v>
      </c>
      <c r="AU69" t="s">
        <v>886</v>
      </c>
      <c r="AV69" t="s">
        <v>49</v>
      </c>
      <c r="AW69">
        <v>2</v>
      </c>
      <c r="BB69">
        <v>0.87849987635629423</v>
      </c>
      <c r="BC69" t="s">
        <v>72</v>
      </c>
      <c r="BF69" t="s">
        <v>152</v>
      </c>
      <c r="BG69" t="s">
        <v>173</v>
      </c>
      <c r="BH69" t="s">
        <v>886</v>
      </c>
      <c r="BI69">
        <v>6826</v>
      </c>
      <c r="BJ69">
        <v>2</v>
      </c>
      <c r="BK69" t="s">
        <v>760</v>
      </c>
      <c r="BL69" t="s">
        <v>730</v>
      </c>
      <c r="BM69">
        <v>0.87849987635629423</v>
      </c>
      <c r="BN69" t="s">
        <v>72</v>
      </c>
      <c r="BO69" t="s">
        <v>701</v>
      </c>
      <c r="BP69">
        <v>3440.9250000000002</v>
      </c>
      <c r="BQ69" t="s">
        <v>74</v>
      </c>
    </row>
    <row r="70" spans="1:69" ht="16.5">
      <c r="A70" s="116" t="str">
        <f t="shared" si="18"/>
        <v>강화교통</v>
      </c>
      <c r="B70" s="117" t="str">
        <f t="shared" si="19"/>
        <v>윤경욱</v>
      </c>
      <c r="C70" s="118" t="str">
        <f t="shared" si="20"/>
        <v>B</v>
      </c>
      <c r="D70" s="119">
        <f t="shared" si="21"/>
        <v>0.90588360916337762</v>
      </c>
      <c r="E70" s="120">
        <f t="shared" si="22"/>
        <v>1448</v>
      </c>
      <c r="F70" s="121" t="str">
        <f t="shared" si="23"/>
        <v>71</v>
      </c>
      <c r="G70" s="122" t="str">
        <f t="shared" si="24"/>
        <v>78바3229</v>
      </c>
      <c r="H70" s="123">
        <f t="shared" si="25"/>
        <v>2</v>
      </c>
      <c r="I70" s="124">
        <f t="shared" si="26"/>
        <v>3269.962</v>
      </c>
      <c r="J70" s="125">
        <f t="shared" si="27"/>
        <v>1.7014243635030169E-2</v>
      </c>
      <c r="K70" s="125">
        <f t="shared" si="28"/>
        <v>0.22935071141294272</v>
      </c>
      <c r="L70" s="125">
        <f t="shared" si="29"/>
        <v>0.15688255704500542</v>
      </c>
      <c r="M70" s="126">
        <f t="shared" si="30"/>
        <v>9.3279999999999994</v>
      </c>
      <c r="N70" s="127">
        <f t="shared" si="31"/>
        <v>6.1162790270957279E-2</v>
      </c>
      <c r="O70" s="127">
        <f t="shared" si="32"/>
        <v>6.880813905482694</v>
      </c>
      <c r="P70" s="258">
        <f t="shared" si="33"/>
        <v>0</v>
      </c>
      <c r="Q70" s="259">
        <f t="shared" si="34"/>
        <v>2</v>
      </c>
      <c r="R70" s="259">
        <f t="shared" si="35"/>
        <v>225</v>
      </c>
      <c r="T70">
        <v>503</v>
      </c>
      <c r="U70">
        <v>1448</v>
      </c>
      <c r="V70" t="s">
        <v>888</v>
      </c>
      <c r="W70">
        <v>3269.962</v>
      </c>
      <c r="X70">
        <v>1051.038</v>
      </c>
      <c r="Y70">
        <v>3.1110000000000002</v>
      </c>
      <c r="Z70">
        <v>9.3279999999999994</v>
      </c>
      <c r="AA70">
        <v>134.623851</v>
      </c>
      <c r="AB70">
        <v>2.2905229999999999</v>
      </c>
      <c r="AC70">
        <v>30.876076000000001</v>
      </c>
      <c r="AD70" s="1">
        <v>513</v>
      </c>
      <c r="AE70">
        <v>2</v>
      </c>
      <c r="AF70">
        <v>225</v>
      </c>
      <c r="AG70">
        <v>74</v>
      </c>
      <c r="AH70">
        <v>24.289618000000001</v>
      </c>
      <c r="AI70">
        <v>1568.8</v>
      </c>
      <c r="AJ70">
        <v>0</v>
      </c>
      <c r="AK70">
        <v>0</v>
      </c>
      <c r="AL70">
        <v>0</v>
      </c>
      <c r="AM70" t="s">
        <v>889</v>
      </c>
      <c r="AN70" t="s">
        <v>1303</v>
      </c>
      <c r="AO70">
        <v>2777.509</v>
      </c>
      <c r="AR70" t="s">
        <v>152</v>
      </c>
      <c r="AS70" t="s">
        <v>174</v>
      </c>
      <c r="AT70" t="s">
        <v>779</v>
      </c>
      <c r="AU70" t="s">
        <v>888</v>
      </c>
      <c r="AV70" t="s">
        <v>49</v>
      </c>
      <c r="AW70">
        <v>2</v>
      </c>
      <c r="BB70">
        <v>0.90588360916337762</v>
      </c>
      <c r="BC70" t="s">
        <v>71</v>
      </c>
      <c r="BF70" t="s">
        <v>152</v>
      </c>
      <c r="BG70" t="s">
        <v>174</v>
      </c>
      <c r="BH70" t="s">
        <v>888</v>
      </c>
      <c r="BI70">
        <v>1448</v>
      </c>
      <c r="BJ70">
        <v>2</v>
      </c>
      <c r="BK70" t="s">
        <v>779</v>
      </c>
      <c r="BL70" t="s">
        <v>755</v>
      </c>
      <c r="BM70">
        <v>0.90588360916337762</v>
      </c>
      <c r="BN70" t="s">
        <v>71</v>
      </c>
      <c r="BO70" t="s">
        <v>699</v>
      </c>
      <c r="BP70">
        <v>3269.962</v>
      </c>
      <c r="BQ70" t="s">
        <v>72</v>
      </c>
    </row>
    <row r="71" spans="1:69" ht="16.5">
      <c r="A71" s="133" t="str">
        <f t="shared" si="18"/>
        <v>강화교통</v>
      </c>
      <c r="B71" s="134" t="str">
        <f t="shared" si="19"/>
        <v>윤승현</v>
      </c>
      <c r="C71" s="135" t="str">
        <f t="shared" si="20"/>
        <v>A</v>
      </c>
      <c r="D71" s="136">
        <f t="shared" si="21"/>
        <v>0.967668791172825</v>
      </c>
      <c r="E71" s="137">
        <f t="shared" si="22"/>
        <v>5947</v>
      </c>
      <c r="F71" s="138" t="str">
        <f t="shared" si="23"/>
        <v>70</v>
      </c>
      <c r="G71" s="139" t="str">
        <f t="shared" si="24"/>
        <v>78바3201</v>
      </c>
      <c r="H71" s="140">
        <f t="shared" si="25"/>
        <v>2</v>
      </c>
      <c r="I71" s="141">
        <f t="shared" si="26"/>
        <v>3802.9230000000002</v>
      </c>
      <c r="J71" s="142">
        <f t="shared" si="27"/>
        <v>1.5418411140311016E-2</v>
      </c>
      <c r="K71" s="142">
        <f t="shared" si="28"/>
        <v>0.24269235506464751</v>
      </c>
      <c r="L71" s="142">
        <f t="shared" si="29"/>
        <v>0.20589425555027013</v>
      </c>
      <c r="M71" s="143">
        <f t="shared" si="30"/>
        <v>8.8480000000000008</v>
      </c>
      <c r="N71" s="144">
        <f t="shared" si="31"/>
        <v>0</v>
      </c>
      <c r="O71" s="144">
        <f t="shared" si="32"/>
        <v>5.3379992179699673</v>
      </c>
      <c r="P71" s="256">
        <f t="shared" si="33"/>
        <v>2</v>
      </c>
      <c r="Q71" s="257">
        <f t="shared" si="34"/>
        <v>0</v>
      </c>
      <c r="R71" s="257">
        <f t="shared" si="35"/>
        <v>203</v>
      </c>
      <c r="T71">
        <v>503</v>
      </c>
      <c r="U71">
        <v>5947</v>
      </c>
      <c r="V71" t="s">
        <v>890</v>
      </c>
      <c r="W71">
        <v>3802.9229999999998</v>
      </c>
      <c r="X71">
        <v>1310.759</v>
      </c>
      <c r="Y71">
        <v>2.9009999999999998</v>
      </c>
      <c r="Z71">
        <v>8.8480000000000008</v>
      </c>
      <c r="AA71">
        <v>167.67330799999999</v>
      </c>
      <c r="AB71">
        <v>2.5852560000000002</v>
      </c>
      <c r="AC71">
        <v>40.69303</v>
      </c>
      <c r="AD71" s="1">
        <v>783</v>
      </c>
      <c r="AE71">
        <v>0</v>
      </c>
      <c r="AF71">
        <v>203</v>
      </c>
      <c r="AG71">
        <v>69</v>
      </c>
      <c r="AH71">
        <v>22.68055</v>
      </c>
      <c r="AI71">
        <v>1970.4</v>
      </c>
      <c r="AJ71">
        <v>0</v>
      </c>
      <c r="AK71">
        <v>2</v>
      </c>
      <c r="AL71">
        <v>296</v>
      </c>
      <c r="AM71" t="s">
        <v>891</v>
      </c>
      <c r="AN71" t="s">
        <v>1304</v>
      </c>
      <c r="AO71">
        <v>3683.3960000000002</v>
      </c>
      <c r="AR71" t="s">
        <v>152</v>
      </c>
      <c r="AS71" t="s">
        <v>173</v>
      </c>
      <c r="AT71" t="s">
        <v>747</v>
      </c>
      <c r="AU71" t="s">
        <v>890</v>
      </c>
      <c r="AV71" t="s">
        <v>49</v>
      </c>
      <c r="AW71">
        <v>2</v>
      </c>
      <c r="BB71">
        <v>0.967668791172825</v>
      </c>
      <c r="BC71" t="s">
        <v>69</v>
      </c>
      <c r="BF71" t="s">
        <v>152</v>
      </c>
      <c r="BG71" t="s">
        <v>173</v>
      </c>
      <c r="BH71" t="s">
        <v>890</v>
      </c>
      <c r="BI71">
        <v>5947</v>
      </c>
      <c r="BJ71">
        <v>2</v>
      </c>
      <c r="BK71" t="s">
        <v>747</v>
      </c>
      <c r="BL71" t="s">
        <v>759</v>
      </c>
      <c r="BM71">
        <v>0.967668791172825</v>
      </c>
      <c r="BN71" t="s">
        <v>69</v>
      </c>
      <c r="BO71" t="s">
        <v>702</v>
      </c>
      <c r="BP71">
        <v>3802.9230000000002</v>
      </c>
      <c r="BQ71" t="s">
        <v>69</v>
      </c>
    </row>
    <row r="72" spans="1:69" ht="16.5">
      <c r="A72" s="116" t="str">
        <f t="shared" ref="A72:A87" si="36">BF72</f>
        <v>강화교통</v>
      </c>
      <c r="B72" s="117" t="str">
        <f t="shared" ref="B72:B87" si="37">BH72</f>
        <v>윤한상</v>
      </c>
      <c r="C72" s="118" t="str">
        <f t="shared" ref="C72:C87" si="38">BN72</f>
        <v>B</v>
      </c>
      <c r="D72" s="119">
        <f t="shared" ref="D72:D87" si="39">BM72</f>
        <v>0.93392857142857155</v>
      </c>
      <c r="E72" s="120">
        <f t="shared" ref="E72:E87" si="40">U72</f>
        <v>5862</v>
      </c>
      <c r="F72" s="121" t="str">
        <f t="shared" ref="F72:F87" si="41">BG72</f>
        <v>800</v>
      </c>
      <c r="G72" s="122" t="str">
        <f t="shared" ref="G72:G87" si="42">BK72</f>
        <v>70바3711</v>
      </c>
      <c r="H72" s="123">
        <f t="shared" ref="H72:H87" si="43">BJ72</f>
        <v>1</v>
      </c>
      <c r="I72" s="124">
        <f t="shared" ref="I72:I87" si="44">BP72</f>
        <v>2864.7150000000001</v>
      </c>
      <c r="J72" s="125">
        <f t="shared" ref="J72:J87" si="45">AB72/AA72</f>
        <v>9.9462923611333964E-3</v>
      </c>
      <c r="K72" s="125">
        <f t="shared" ref="K72:K87" si="46">AC72/AA72</f>
        <v>0.35845857366594785</v>
      </c>
      <c r="L72" s="125">
        <f t="shared" ref="L72:L87" si="47">AD72/I72</f>
        <v>0.2858923138950995</v>
      </c>
      <c r="M72" s="126">
        <f t="shared" ref="M72:M87" si="48">Z72</f>
        <v>11.065</v>
      </c>
      <c r="N72" s="127">
        <f t="shared" ref="N72:N87" si="49">AE72*100/W72</f>
        <v>0.7330572151156397</v>
      </c>
      <c r="O72" s="127">
        <f t="shared" ref="O72:O87" si="50">AF72*100/W72</f>
        <v>17.034853379830103</v>
      </c>
      <c r="P72" s="258">
        <f t="shared" ref="P72:P87" si="51">AK72</f>
        <v>6</v>
      </c>
      <c r="Q72" s="259">
        <f t="shared" ref="Q72:Q87" si="52">AE72</f>
        <v>21</v>
      </c>
      <c r="R72" s="259">
        <f t="shared" ref="R72:R87" si="53">AF72</f>
        <v>488</v>
      </c>
      <c r="T72">
        <v>503</v>
      </c>
      <c r="U72">
        <v>5862</v>
      </c>
      <c r="V72" t="s">
        <v>1305</v>
      </c>
      <c r="W72">
        <v>2864.7150000000001</v>
      </c>
      <c r="X72">
        <v>1095.576</v>
      </c>
      <c r="Y72">
        <v>2.6150000000000002</v>
      </c>
      <c r="Z72">
        <v>11.065</v>
      </c>
      <c r="AA72">
        <v>135.391355</v>
      </c>
      <c r="AB72">
        <v>1.3466419999999999</v>
      </c>
      <c r="AC72">
        <v>48.532192000000002</v>
      </c>
      <c r="AD72" s="1">
        <v>819</v>
      </c>
      <c r="AE72">
        <v>21</v>
      </c>
      <c r="AF72">
        <v>488</v>
      </c>
      <c r="AG72">
        <v>88</v>
      </c>
      <c r="AH72">
        <v>21.158773</v>
      </c>
      <c r="AI72">
        <v>9887.9</v>
      </c>
      <c r="AJ72">
        <v>77.7</v>
      </c>
      <c r="AK72">
        <v>6</v>
      </c>
      <c r="AL72">
        <v>567</v>
      </c>
      <c r="AM72" t="s">
        <v>1306</v>
      </c>
      <c r="AN72" t="s">
        <v>1307</v>
      </c>
      <c r="AO72">
        <v>2864.7150000000001</v>
      </c>
      <c r="AR72" t="s">
        <v>152</v>
      </c>
      <c r="AS72" t="s">
        <v>175</v>
      </c>
      <c r="AT72" t="s">
        <v>1187</v>
      </c>
      <c r="AU72" t="s">
        <v>1305</v>
      </c>
      <c r="AV72" t="s">
        <v>49</v>
      </c>
      <c r="AW72">
        <v>1</v>
      </c>
      <c r="BB72">
        <v>0.93392857142857155</v>
      </c>
      <c r="BC72" t="s">
        <v>71</v>
      </c>
      <c r="BF72" t="s">
        <v>152</v>
      </c>
      <c r="BG72" t="s">
        <v>175</v>
      </c>
      <c r="BH72" t="s">
        <v>1305</v>
      </c>
      <c r="BI72">
        <v>5862</v>
      </c>
      <c r="BJ72">
        <v>1</v>
      </c>
      <c r="BK72" t="s">
        <v>1187</v>
      </c>
      <c r="BL72" t="s">
        <v>698</v>
      </c>
      <c r="BM72">
        <v>0.93392857142857155</v>
      </c>
      <c r="BN72" t="s">
        <v>71</v>
      </c>
      <c r="BO72" t="s">
        <v>699</v>
      </c>
      <c r="BP72">
        <v>2864.7150000000001</v>
      </c>
      <c r="BQ72" t="s">
        <v>69</v>
      </c>
    </row>
    <row r="73" spans="1:69" ht="16.5">
      <c r="A73" s="133" t="str">
        <f t="shared" si="36"/>
        <v>강화교통</v>
      </c>
      <c r="B73" s="134" t="str">
        <f t="shared" si="37"/>
        <v>이근실</v>
      </c>
      <c r="C73" s="135" t="str">
        <f t="shared" si="38"/>
        <v>B</v>
      </c>
      <c r="D73" s="136">
        <f t="shared" si="39"/>
        <v>0.90267295106716539</v>
      </c>
      <c r="E73" s="137">
        <f t="shared" si="40"/>
        <v>3560</v>
      </c>
      <c r="F73" s="138" t="str">
        <f t="shared" si="41"/>
        <v>70</v>
      </c>
      <c r="G73" s="139" t="str">
        <f t="shared" si="42"/>
        <v>78바3222</v>
      </c>
      <c r="H73" s="140">
        <f t="shared" si="43"/>
        <v>2</v>
      </c>
      <c r="I73" s="141">
        <f t="shared" si="44"/>
        <v>3511.9969999999998</v>
      </c>
      <c r="J73" s="142">
        <f t="shared" si="45"/>
        <v>7.6372990719832164E-3</v>
      </c>
      <c r="K73" s="142">
        <f t="shared" si="46"/>
        <v>0.28037228050096757</v>
      </c>
      <c r="L73" s="142">
        <f t="shared" si="47"/>
        <v>0.18023933391742647</v>
      </c>
      <c r="M73" s="143">
        <f t="shared" si="48"/>
        <v>10.032</v>
      </c>
      <c r="N73" s="144">
        <f t="shared" si="49"/>
        <v>0</v>
      </c>
      <c r="O73" s="144">
        <f t="shared" si="50"/>
        <v>5.9795039688245746</v>
      </c>
      <c r="P73" s="256">
        <f t="shared" si="51"/>
        <v>7</v>
      </c>
      <c r="Q73" s="257">
        <f t="shared" si="52"/>
        <v>0</v>
      </c>
      <c r="R73" s="257">
        <f t="shared" si="53"/>
        <v>210</v>
      </c>
      <c r="T73">
        <v>503</v>
      </c>
      <c r="U73">
        <v>3560</v>
      </c>
      <c r="V73" t="s">
        <v>892</v>
      </c>
      <c r="W73">
        <v>3511.9969999999998</v>
      </c>
      <c r="X73">
        <v>1255.683</v>
      </c>
      <c r="Y73">
        <v>2.7970000000000002</v>
      </c>
      <c r="Z73">
        <v>10.032</v>
      </c>
      <c r="AA73">
        <v>155.338031</v>
      </c>
      <c r="AB73">
        <v>1.1863630000000001</v>
      </c>
      <c r="AC73">
        <v>43.552478000000001</v>
      </c>
      <c r="AD73" s="1">
        <v>633</v>
      </c>
      <c r="AE73">
        <v>0</v>
      </c>
      <c r="AF73">
        <v>210</v>
      </c>
      <c r="AG73">
        <v>78</v>
      </c>
      <c r="AH73">
        <v>22.608739</v>
      </c>
      <c r="AI73">
        <v>2535.6999999999998</v>
      </c>
      <c r="AJ73">
        <v>0</v>
      </c>
      <c r="AK73">
        <v>7</v>
      </c>
      <c r="AL73">
        <v>1063</v>
      </c>
      <c r="AM73" t="s">
        <v>893</v>
      </c>
      <c r="AN73" t="s">
        <v>1308</v>
      </c>
      <c r="AO73">
        <v>3278.1959999999999</v>
      </c>
      <c r="AR73" t="s">
        <v>152</v>
      </c>
      <c r="AS73" t="s">
        <v>173</v>
      </c>
      <c r="AT73" t="s">
        <v>766</v>
      </c>
      <c r="AU73" t="s">
        <v>892</v>
      </c>
      <c r="AV73" t="s">
        <v>49</v>
      </c>
      <c r="AW73">
        <v>2</v>
      </c>
      <c r="BB73">
        <v>0.90267295106716539</v>
      </c>
      <c r="BC73" t="s">
        <v>71</v>
      </c>
      <c r="BF73" t="s">
        <v>152</v>
      </c>
      <c r="BG73" t="s">
        <v>173</v>
      </c>
      <c r="BH73" t="s">
        <v>892</v>
      </c>
      <c r="BI73">
        <v>3560</v>
      </c>
      <c r="BJ73">
        <v>2</v>
      </c>
      <c r="BK73" t="s">
        <v>766</v>
      </c>
      <c r="BL73" t="s">
        <v>755</v>
      </c>
      <c r="BM73">
        <v>0.90267295106716539</v>
      </c>
      <c r="BN73" t="s">
        <v>71</v>
      </c>
      <c r="BO73" t="s">
        <v>699</v>
      </c>
      <c r="BP73">
        <v>3511.9969999999998</v>
      </c>
      <c r="BQ73" t="s">
        <v>72</v>
      </c>
    </row>
    <row r="74" spans="1:69" ht="16.5">
      <c r="A74" s="116" t="str">
        <f t="shared" si="36"/>
        <v>강화교통</v>
      </c>
      <c r="B74" s="117" t="str">
        <f t="shared" si="37"/>
        <v>이동열</v>
      </c>
      <c r="C74" s="118" t="str">
        <f t="shared" si="38"/>
        <v>S</v>
      </c>
      <c r="D74" s="119">
        <f t="shared" si="39"/>
        <v>1.0504</v>
      </c>
      <c r="E74" s="120">
        <f t="shared" si="40"/>
        <v>416</v>
      </c>
      <c r="F74" s="121" t="str">
        <f t="shared" si="41"/>
        <v>17</v>
      </c>
      <c r="G74" s="122" t="str">
        <f t="shared" si="42"/>
        <v>78바3234</v>
      </c>
      <c r="H74" s="123">
        <f t="shared" si="43"/>
        <v>1</v>
      </c>
      <c r="I74" s="124">
        <f t="shared" si="44"/>
        <v>2298.8330000000001</v>
      </c>
      <c r="J74" s="125">
        <f t="shared" si="45"/>
        <v>1.1292456268995247E-2</v>
      </c>
      <c r="K74" s="125">
        <f t="shared" si="46"/>
        <v>0.35145035951702341</v>
      </c>
      <c r="L74" s="125">
        <f t="shared" si="47"/>
        <v>0.13833105754093489</v>
      </c>
      <c r="M74" s="126">
        <f t="shared" si="48"/>
        <v>8.4350000000000005</v>
      </c>
      <c r="N74" s="127">
        <f t="shared" si="49"/>
        <v>0.52200399072050907</v>
      </c>
      <c r="O74" s="127">
        <f t="shared" si="50"/>
        <v>1.6095123047215696</v>
      </c>
      <c r="P74" s="258">
        <f t="shared" si="51"/>
        <v>1</v>
      </c>
      <c r="Q74" s="259">
        <f t="shared" si="52"/>
        <v>12</v>
      </c>
      <c r="R74" s="259">
        <f t="shared" si="53"/>
        <v>37</v>
      </c>
      <c r="T74">
        <v>503</v>
      </c>
      <c r="U74">
        <v>416</v>
      </c>
      <c r="V74" t="s">
        <v>894</v>
      </c>
      <c r="W74">
        <v>2298.8330000000001</v>
      </c>
      <c r="X74">
        <v>875.53599999999994</v>
      </c>
      <c r="Y74">
        <v>2.6259999999999999</v>
      </c>
      <c r="Z74">
        <v>8.4350000000000005</v>
      </c>
      <c r="AA74">
        <v>149.55550500000001</v>
      </c>
      <c r="AB74">
        <v>1.688849</v>
      </c>
      <c r="AC74">
        <v>52.561335999999997</v>
      </c>
      <c r="AD74" s="1">
        <v>318</v>
      </c>
      <c r="AE74">
        <v>12</v>
      </c>
      <c r="AF74">
        <v>37</v>
      </c>
      <c r="AG74">
        <v>79</v>
      </c>
      <c r="AH74">
        <v>15.371102</v>
      </c>
      <c r="AI74">
        <v>5.6</v>
      </c>
      <c r="AJ74">
        <v>0</v>
      </c>
      <c r="AK74">
        <v>1</v>
      </c>
      <c r="AL74">
        <v>175</v>
      </c>
      <c r="AM74" t="s">
        <v>895</v>
      </c>
      <c r="AN74" t="s">
        <v>1309</v>
      </c>
      <c r="AO74">
        <v>2298.8330000000001</v>
      </c>
      <c r="AR74" t="s">
        <v>152</v>
      </c>
      <c r="AS74" t="s">
        <v>171</v>
      </c>
      <c r="AT74" t="s">
        <v>732</v>
      </c>
      <c r="AU74" t="s">
        <v>894</v>
      </c>
      <c r="AV74" t="s">
        <v>49</v>
      </c>
      <c r="AW74">
        <v>1</v>
      </c>
      <c r="BB74">
        <v>1.0504</v>
      </c>
      <c r="BC74" t="s">
        <v>74</v>
      </c>
      <c r="BF74" t="s">
        <v>152</v>
      </c>
      <c r="BG74" t="s">
        <v>171</v>
      </c>
      <c r="BH74" t="s">
        <v>894</v>
      </c>
      <c r="BI74">
        <v>416</v>
      </c>
      <c r="BJ74">
        <v>1</v>
      </c>
      <c r="BK74" t="s">
        <v>732</v>
      </c>
      <c r="BL74" t="s">
        <v>698</v>
      </c>
      <c r="BM74">
        <v>1.0504</v>
      </c>
      <c r="BN74" t="s">
        <v>74</v>
      </c>
      <c r="BO74" t="s">
        <v>700</v>
      </c>
      <c r="BP74">
        <v>2298.8330000000001</v>
      </c>
      <c r="BQ74" t="s">
        <v>71</v>
      </c>
    </row>
    <row r="75" spans="1:69" ht="16.5">
      <c r="A75" s="133" t="str">
        <f t="shared" si="36"/>
        <v>강화교통</v>
      </c>
      <c r="B75" s="134" t="str">
        <f t="shared" si="37"/>
        <v>이상진</v>
      </c>
      <c r="C75" s="135" t="str">
        <f t="shared" si="38"/>
        <v>S</v>
      </c>
      <c r="D75" s="136">
        <f t="shared" si="39"/>
        <v>1.010524012276717</v>
      </c>
      <c r="E75" s="137">
        <f t="shared" si="40"/>
        <v>9917</v>
      </c>
      <c r="F75" s="138" t="str">
        <f t="shared" si="41"/>
        <v>71</v>
      </c>
      <c r="G75" s="139" t="str">
        <f t="shared" si="42"/>
        <v>78바3225</v>
      </c>
      <c r="H75" s="140">
        <f t="shared" si="43"/>
        <v>2</v>
      </c>
      <c r="I75" s="141">
        <f t="shared" si="44"/>
        <v>3361.9880000000003</v>
      </c>
      <c r="J75" s="142">
        <f t="shared" si="45"/>
        <v>1.0387990797794074E-2</v>
      </c>
      <c r="K75" s="142">
        <f t="shared" si="46"/>
        <v>0.24669017682560937</v>
      </c>
      <c r="L75" s="142">
        <f t="shared" si="47"/>
        <v>0.25550358894796765</v>
      </c>
      <c r="M75" s="143">
        <f t="shared" si="48"/>
        <v>8.3109999999999999</v>
      </c>
      <c r="N75" s="144">
        <f t="shared" si="49"/>
        <v>0.14872153023746665</v>
      </c>
      <c r="O75" s="144">
        <f t="shared" si="50"/>
        <v>8.5961044477255726</v>
      </c>
      <c r="P75" s="256">
        <f t="shared" si="51"/>
        <v>1</v>
      </c>
      <c r="Q75" s="257">
        <f t="shared" si="52"/>
        <v>5</v>
      </c>
      <c r="R75" s="257">
        <f t="shared" si="53"/>
        <v>289</v>
      </c>
      <c r="T75">
        <v>503</v>
      </c>
      <c r="U75">
        <v>9917</v>
      </c>
      <c r="V75" t="s">
        <v>896</v>
      </c>
      <c r="W75">
        <v>3361.9879999999998</v>
      </c>
      <c r="X75">
        <v>959.59500000000003</v>
      </c>
      <c r="Y75">
        <v>3.504</v>
      </c>
      <c r="Z75">
        <v>8.3109999999999999</v>
      </c>
      <c r="AA75">
        <v>135.83829900000001</v>
      </c>
      <c r="AB75">
        <v>1.411087</v>
      </c>
      <c r="AC75">
        <v>33.509974</v>
      </c>
      <c r="AD75" s="1">
        <v>859</v>
      </c>
      <c r="AE75">
        <v>5</v>
      </c>
      <c r="AF75">
        <v>289</v>
      </c>
      <c r="AG75">
        <v>70</v>
      </c>
      <c r="AH75">
        <v>24.749927</v>
      </c>
      <c r="AI75">
        <v>916.7</v>
      </c>
      <c r="AJ75">
        <v>0</v>
      </c>
      <c r="AK75">
        <v>1</v>
      </c>
      <c r="AL75">
        <v>154</v>
      </c>
      <c r="AM75" t="s">
        <v>897</v>
      </c>
      <c r="AN75" t="s">
        <v>1310</v>
      </c>
      <c r="AO75">
        <v>3118.9960000000001</v>
      </c>
      <c r="AR75" t="s">
        <v>152</v>
      </c>
      <c r="AS75" t="s">
        <v>174</v>
      </c>
      <c r="AT75" t="s">
        <v>774</v>
      </c>
      <c r="AU75" t="s">
        <v>896</v>
      </c>
      <c r="AV75" t="s">
        <v>49</v>
      </c>
      <c r="AW75">
        <v>2</v>
      </c>
      <c r="BB75">
        <v>1.010524012276717</v>
      </c>
      <c r="BC75" t="s">
        <v>74</v>
      </c>
      <c r="BF75" t="s">
        <v>152</v>
      </c>
      <c r="BG75" t="s">
        <v>174</v>
      </c>
      <c r="BH75" t="s">
        <v>896</v>
      </c>
      <c r="BI75">
        <v>9917</v>
      </c>
      <c r="BJ75">
        <v>2</v>
      </c>
      <c r="BK75" t="s">
        <v>774</v>
      </c>
      <c r="BL75" t="s">
        <v>755</v>
      </c>
      <c r="BM75">
        <v>1.010524012276717</v>
      </c>
      <c r="BN75" t="s">
        <v>74</v>
      </c>
      <c r="BO75" t="s">
        <v>700</v>
      </c>
      <c r="BP75">
        <v>3361.9880000000003</v>
      </c>
      <c r="BQ75" t="s">
        <v>72</v>
      </c>
    </row>
    <row r="76" spans="1:69" ht="16.5">
      <c r="A76" s="116" t="str">
        <f t="shared" si="36"/>
        <v>강화교통</v>
      </c>
      <c r="B76" s="117" t="str">
        <f t="shared" si="37"/>
        <v>이성훈</v>
      </c>
      <c r="C76" s="118" t="str">
        <f t="shared" si="38"/>
        <v>B</v>
      </c>
      <c r="D76" s="119">
        <f t="shared" si="39"/>
        <v>0.90900000000000003</v>
      </c>
      <c r="E76" s="120">
        <f t="shared" si="40"/>
        <v>335</v>
      </c>
      <c r="F76" s="121" t="str">
        <f t="shared" si="41"/>
        <v>60-5</v>
      </c>
      <c r="G76" s="122" t="str">
        <f t="shared" si="42"/>
        <v>78바3205</v>
      </c>
      <c r="H76" s="123">
        <f t="shared" si="43"/>
        <v>1</v>
      </c>
      <c r="I76" s="124">
        <f t="shared" si="44"/>
        <v>3965.6170000000002</v>
      </c>
      <c r="J76" s="125">
        <f t="shared" si="45"/>
        <v>2.2390354150847985E-2</v>
      </c>
      <c r="K76" s="125">
        <f t="shared" si="46"/>
        <v>0.19009625343595984</v>
      </c>
      <c r="L76" s="125">
        <f t="shared" si="47"/>
        <v>0.20829041231162768</v>
      </c>
      <c r="M76" s="126">
        <f t="shared" si="48"/>
        <v>10.497</v>
      </c>
      <c r="N76" s="127">
        <f t="shared" si="49"/>
        <v>2.5216756938453714E-2</v>
      </c>
      <c r="O76" s="127">
        <f t="shared" si="50"/>
        <v>9.8597519629354018</v>
      </c>
      <c r="P76" s="258">
        <f t="shared" si="51"/>
        <v>2</v>
      </c>
      <c r="Q76" s="259">
        <f t="shared" si="52"/>
        <v>1</v>
      </c>
      <c r="R76" s="259">
        <f t="shared" si="53"/>
        <v>391</v>
      </c>
      <c r="T76">
        <v>503</v>
      </c>
      <c r="U76">
        <v>335</v>
      </c>
      <c r="V76" t="s">
        <v>898</v>
      </c>
      <c r="W76">
        <v>3965.6170000000002</v>
      </c>
      <c r="X76">
        <v>1090.7539999999999</v>
      </c>
      <c r="Y76">
        <v>3.6360000000000001</v>
      </c>
      <c r="Z76">
        <v>10.497</v>
      </c>
      <c r="AA76">
        <v>125.858572</v>
      </c>
      <c r="AB76">
        <v>2.8180179999999999</v>
      </c>
      <c r="AC76">
        <v>23.925242999999998</v>
      </c>
      <c r="AD76" s="1">
        <v>826</v>
      </c>
      <c r="AE76">
        <v>1</v>
      </c>
      <c r="AF76">
        <v>391</v>
      </c>
      <c r="AG76">
        <v>79</v>
      </c>
      <c r="AH76">
        <v>31.508517000000001</v>
      </c>
      <c r="AI76">
        <v>17901.400000000001</v>
      </c>
      <c r="AJ76">
        <v>0</v>
      </c>
      <c r="AK76">
        <v>2</v>
      </c>
      <c r="AL76">
        <v>379</v>
      </c>
      <c r="AM76" t="s">
        <v>899</v>
      </c>
      <c r="AN76" t="s">
        <v>1311</v>
      </c>
      <c r="AO76">
        <v>3965.6170000000002</v>
      </c>
      <c r="AR76" t="s">
        <v>152</v>
      </c>
      <c r="AS76" t="s">
        <v>172</v>
      </c>
      <c r="AT76" t="s">
        <v>737</v>
      </c>
      <c r="AU76" t="s">
        <v>898</v>
      </c>
      <c r="AV76" t="s">
        <v>49</v>
      </c>
      <c r="AW76">
        <v>1</v>
      </c>
      <c r="BB76">
        <v>0.90900000000000003</v>
      </c>
      <c r="BC76" t="s">
        <v>71</v>
      </c>
      <c r="BF76" t="s">
        <v>152</v>
      </c>
      <c r="BG76" t="s">
        <v>172</v>
      </c>
      <c r="BH76" t="s">
        <v>898</v>
      </c>
      <c r="BI76">
        <v>335</v>
      </c>
      <c r="BJ76">
        <v>1</v>
      </c>
      <c r="BK76" t="s">
        <v>737</v>
      </c>
      <c r="BL76" t="s">
        <v>698</v>
      </c>
      <c r="BM76">
        <v>0.90900000000000003</v>
      </c>
      <c r="BN76" t="s">
        <v>71</v>
      </c>
      <c r="BO76" t="s">
        <v>699</v>
      </c>
      <c r="BP76">
        <v>3965.6170000000002</v>
      </c>
      <c r="BQ76" t="s">
        <v>72</v>
      </c>
    </row>
    <row r="77" spans="1:69" ht="16.5">
      <c r="A77" s="133" t="str">
        <f t="shared" si="36"/>
        <v>강화교통</v>
      </c>
      <c r="B77" s="134" t="str">
        <f t="shared" si="37"/>
        <v>이승호</v>
      </c>
      <c r="C77" s="135" t="str">
        <f t="shared" si="38"/>
        <v>C</v>
      </c>
      <c r="D77" s="136">
        <f t="shared" si="39"/>
        <v>0.86714285714285722</v>
      </c>
      <c r="E77" s="137">
        <f t="shared" si="40"/>
        <v>703</v>
      </c>
      <c r="F77" s="138" t="str">
        <f t="shared" si="41"/>
        <v>800</v>
      </c>
      <c r="G77" s="139" t="str">
        <f t="shared" si="42"/>
        <v>70바3711</v>
      </c>
      <c r="H77" s="140">
        <f t="shared" si="43"/>
        <v>1</v>
      </c>
      <c r="I77" s="141">
        <f t="shared" si="44"/>
        <v>1915.739</v>
      </c>
      <c r="J77" s="142">
        <f t="shared" si="45"/>
        <v>7.6044379644781591E-3</v>
      </c>
      <c r="K77" s="142">
        <f t="shared" si="46"/>
        <v>0.3510087129400109</v>
      </c>
      <c r="L77" s="142">
        <f t="shared" si="47"/>
        <v>0.26882576384361334</v>
      </c>
      <c r="M77" s="143">
        <f t="shared" si="48"/>
        <v>11.612</v>
      </c>
      <c r="N77" s="144">
        <f t="shared" si="49"/>
        <v>0.52199177445361811</v>
      </c>
      <c r="O77" s="144">
        <f t="shared" si="50"/>
        <v>17.904317863759104</v>
      </c>
      <c r="P77" s="256">
        <f t="shared" si="51"/>
        <v>5</v>
      </c>
      <c r="Q77" s="257">
        <f t="shared" si="52"/>
        <v>10</v>
      </c>
      <c r="R77" s="257">
        <f t="shared" si="53"/>
        <v>343</v>
      </c>
      <c r="T77">
        <v>503</v>
      </c>
      <c r="U77">
        <v>703</v>
      </c>
      <c r="V77" t="s">
        <v>1312</v>
      </c>
      <c r="W77">
        <v>1915.739</v>
      </c>
      <c r="X77">
        <v>789.16399999999999</v>
      </c>
      <c r="Y77">
        <v>2.4279999999999999</v>
      </c>
      <c r="Z77">
        <v>11.612</v>
      </c>
      <c r="AA77">
        <v>93.218592000000001</v>
      </c>
      <c r="AB77">
        <v>0.70887500000000003</v>
      </c>
      <c r="AC77">
        <v>32.720537999999998</v>
      </c>
      <c r="AD77" s="1">
        <v>515</v>
      </c>
      <c r="AE77">
        <v>10</v>
      </c>
      <c r="AF77">
        <v>343</v>
      </c>
      <c r="AG77">
        <v>86</v>
      </c>
      <c r="AH77">
        <v>20.551038999999999</v>
      </c>
      <c r="AI77">
        <v>7548.9</v>
      </c>
      <c r="AJ77">
        <v>32.5</v>
      </c>
      <c r="AK77">
        <v>5</v>
      </c>
      <c r="AL77">
        <v>2826</v>
      </c>
      <c r="AM77" t="s">
        <v>1313</v>
      </c>
      <c r="AN77" t="s">
        <v>1314</v>
      </c>
      <c r="AO77">
        <v>1915.739</v>
      </c>
      <c r="AR77" t="s">
        <v>152</v>
      </c>
      <c r="AS77" t="s">
        <v>175</v>
      </c>
      <c r="AT77" t="s">
        <v>1187</v>
      </c>
      <c r="AU77" t="s">
        <v>1312</v>
      </c>
      <c r="AV77" t="s">
        <v>49</v>
      </c>
      <c r="AW77">
        <v>1</v>
      </c>
      <c r="BB77">
        <v>0.86714285714285722</v>
      </c>
      <c r="BC77" t="s">
        <v>72</v>
      </c>
      <c r="BF77" t="s">
        <v>152</v>
      </c>
      <c r="BG77" t="s">
        <v>175</v>
      </c>
      <c r="BH77" t="s">
        <v>1312</v>
      </c>
      <c r="BI77">
        <v>703</v>
      </c>
      <c r="BJ77">
        <v>1</v>
      </c>
      <c r="BK77" t="s">
        <v>1187</v>
      </c>
      <c r="BL77" t="s">
        <v>698</v>
      </c>
      <c r="BM77">
        <v>0.86714285714285722</v>
      </c>
      <c r="BN77" t="s">
        <v>72</v>
      </c>
      <c r="BO77" t="s">
        <v>701</v>
      </c>
      <c r="BP77">
        <v>1915.739</v>
      </c>
      <c r="BQ77" t="s">
        <v>71</v>
      </c>
    </row>
    <row r="78" spans="1:69" ht="16.5">
      <c r="A78" s="116" t="str">
        <f t="shared" si="36"/>
        <v>강화교통</v>
      </c>
      <c r="B78" s="117" t="str">
        <f t="shared" si="37"/>
        <v>이용희</v>
      </c>
      <c r="C78" s="118" t="str">
        <f t="shared" si="38"/>
        <v>A</v>
      </c>
      <c r="D78" s="119">
        <f t="shared" si="39"/>
        <v>0.9689405856882678</v>
      </c>
      <c r="E78" s="120">
        <f t="shared" si="40"/>
        <v>2964</v>
      </c>
      <c r="F78" s="121" t="str">
        <f t="shared" si="41"/>
        <v>60-5</v>
      </c>
      <c r="G78" s="122" t="str">
        <f t="shared" si="42"/>
        <v>78바3206</v>
      </c>
      <c r="H78" s="123">
        <f t="shared" si="43"/>
        <v>2</v>
      </c>
      <c r="I78" s="124">
        <f t="shared" si="44"/>
        <v>3763.3870000000002</v>
      </c>
      <c r="J78" s="125">
        <f t="shared" si="45"/>
        <v>1.7251203865728062E-2</v>
      </c>
      <c r="K78" s="125">
        <f t="shared" si="46"/>
        <v>0.20731365126965257</v>
      </c>
      <c r="L78" s="125">
        <f t="shared" si="47"/>
        <v>0.1270132463124308</v>
      </c>
      <c r="M78" s="126">
        <f t="shared" si="48"/>
        <v>9.4179999999999993</v>
      </c>
      <c r="N78" s="127">
        <f t="shared" si="49"/>
        <v>0</v>
      </c>
      <c r="O78" s="127">
        <f t="shared" si="50"/>
        <v>7.7323963759241341</v>
      </c>
      <c r="P78" s="258">
        <f t="shared" si="51"/>
        <v>1</v>
      </c>
      <c r="Q78" s="259">
        <f t="shared" si="52"/>
        <v>0</v>
      </c>
      <c r="R78" s="259">
        <f t="shared" si="53"/>
        <v>291</v>
      </c>
      <c r="T78">
        <v>503</v>
      </c>
      <c r="U78">
        <v>2964</v>
      </c>
      <c r="V78" t="s">
        <v>900</v>
      </c>
      <c r="W78">
        <v>3763.3870000000002</v>
      </c>
      <c r="X78">
        <v>998.75099999999998</v>
      </c>
      <c r="Y78">
        <v>3.7679999999999998</v>
      </c>
      <c r="Z78">
        <v>9.4179999999999993</v>
      </c>
      <c r="AA78">
        <v>119.7808</v>
      </c>
      <c r="AB78">
        <v>2.0663629999999999</v>
      </c>
      <c r="AC78">
        <v>24.832194999999999</v>
      </c>
      <c r="AD78" s="1">
        <v>478</v>
      </c>
      <c r="AE78">
        <v>0</v>
      </c>
      <c r="AF78">
        <v>291</v>
      </c>
      <c r="AG78">
        <v>85</v>
      </c>
      <c r="AH78">
        <v>31.418949999999999</v>
      </c>
      <c r="AI78">
        <v>19536.5</v>
      </c>
      <c r="AJ78">
        <v>0</v>
      </c>
      <c r="AK78">
        <v>1</v>
      </c>
      <c r="AL78">
        <v>32</v>
      </c>
      <c r="AM78" t="s">
        <v>901</v>
      </c>
      <c r="AN78" t="s">
        <v>1315</v>
      </c>
      <c r="AO78">
        <v>3379.0050000000001</v>
      </c>
      <c r="AR78" t="s">
        <v>152</v>
      </c>
      <c r="AS78" t="s">
        <v>172</v>
      </c>
      <c r="AT78" t="s">
        <v>740</v>
      </c>
      <c r="AU78" t="s">
        <v>900</v>
      </c>
      <c r="AV78" t="s">
        <v>49</v>
      </c>
      <c r="AW78">
        <v>2</v>
      </c>
      <c r="BB78">
        <v>0.9689405856882678</v>
      </c>
      <c r="BC78" t="s">
        <v>69</v>
      </c>
      <c r="BF78" t="s">
        <v>152</v>
      </c>
      <c r="BG78" t="s">
        <v>172</v>
      </c>
      <c r="BH78" t="s">
        <v>900</v>
      </c>
      <c r="BI78">
        <v>2964</v>
      </c>
      <c r="BJ78">
        <v>2</v>
      </c>
      <c r="BK78" t="s">
        <v>740</v>
      </c>
      <c r="BL78" t="s">
        <v>755</v>
      </c>
      <c r="BM78">
        <v>0.9689405856882678</v>
      </c>
      <c r="BN78" t="s">
        <v>69</v>
      </c>
      <c r="BO78" t="s">
        <v>702</v>
      </c>
      <c r="BP78">
        <v>3763.3870000000002</v>
      </c>
      <c r="BQ78" t="s">
        <v>71</v>
      </c>
    </row>
    <row r="79" spans="1:69" ht="16.5">
      <c r="A79" s="133" t="str">
        <f t="shared" si="36"/>
        <v>강화교통</v>
      </c>
      <c r="B79" s="134" t="str">
        <f t="shared" si="37"/>
        <v>이정세</v>
      </c>
      <c r="C79" s="135" t="str">
        <f t="shared" si="38"/>
        <v>B</v>
      </c>
      <c r="D79" s="136">
        <f t="shared" si="39"/>
        <v>0.93</v>
      </c>
      <c r="E79" s="137">
        <f t="shared" si="40"/>
        <v>5786</v>
      </c>
      <c r="F79" s="138" t="str">
        <f t="shared" si="41"/>
        <v>800</v>
      </c>
      <c r="G79" s="139" t="str">
        <f t="shared" si="42"/>
        <v>78바3211</v>
      </c>
      <c r="H79" s="140">
        <f t="shared" si="43"/>
        <v>1</v>
      </c>
      <c r="I79" s="141">
        <f t="shared" si="44"/>
        <v>2965.4119999999998</v>
      </c>
      <c r="J79" s="142">
        <f t="shared" si="45"/>
        <v>6.129813963808275E-3</v>
      </c>
      <c r="K79" s="142">
        <f t="shared" si="46"/>
        <v>0.3336758187632104</v>
      </c>
      <c r="L79" s="142">
        <f t="shared" si="47"/>
        <v>0.26809090945878683</v>
      </c>
      <c r="M79" s="143">
        <f t="shared" si="48"/>
        <v>10.343999999999999</v>
      </c>
      <c r="N79" s="144">
        <f t="shared" si="49"/>
        <v>0.37094339673542837</v>
      </c>
      <c r="O79" s="144">
        <f t="shared" si="50"/>
        <v>14.23073758385007</v>
      </c>
      <c r="P79" s="256">
        <f t="shared" si="51"/>
        <v>1</v>
      </c>
      <c r="Q79" s="257">
        <f t="shared" si="52"/>
        <v>11</v>
      </c>
      <c r="R79" s="257">
        <f t="shared" si="53"/>
        <v>422</v>
      </c>
      <c r="T79">
        <v>503</v>
      </c>
      <c r="U79">
        <v>5786</v>
      </c>
      <c r="V79" t="s">
        <v>1316</v>
      </c>
      <c r="W79">
        <v>2965.4119999999998</v>
      </c>
      <c r="X79">
        <v>1138.876</v>
      </c>
      <c r="Y79">
        <v>2.6040000000000001</v>
      </c>
      <c r="Z79">
        <v>10.343999999999999</v>
      </c>
      <c r="AA79">
        <v>140.248302</v>
      </c>
      <c r="AB79">
        <v>0.85969600000000002</v>
      </c>
      <c r="AC79">
        <v>46.797466999999997</v>
      </c>
      <c r="AD79" s="1">
        <v>795</v>
      </c>
      <c r="AE79">
        <v>11</v>
      </c>
      <c r="AF79">
        <v>422</v>
      </c>
      <c r="AG79">
        <v>83</v>
      </c>
      <c r="AH79">
        <v>21.144013000000001</v>
      </c>
      <c r="AI79">
        <v>7998.3</v>
      </c>
      <c r="AJ79">
        <v>6.9</v>
      </c>
      <c r="AK79">
        <v>1</v>
      </c>
      <c r="AL79">
        <v>426</v>
      </c>
      <c r="AM79" t="s">
        <v>1317</v>
      </c>
      <c r="AN79" t="s">
        <v>1318</v>
      </c>
      <c r="AO79">
        <v>2965.4119999999998</v>
      </c>
      <c r="AR79" t="s">
        <v>152</v>
      </c>
      <c r="AS79" t="s">
        <v>175</v>
      </c>
      <c r="AT79" t="s">
        <v>1191</v>
      </c>
      <c r="AU79" t="s">
        <v>1316</v>
      </c>
      <c r="AV79" t="s">
        <v>49</v>
      </c>
      <c r="AW79">
        <v>1</v>
      </c>
      <c r="BB79">
        <v>0.93</v>
      </c>
      <c r="BC79" t="s">
        <v>71</v>
      </c>
      <c r="BF79" t="s">
        <v>152</v>
      </c>
      <c r="BG79" t="s">
        <v>175</v>
      </c>
      <c r="BH79" t="s">
        <v>1316</v>
      </c>
      <c r="BI79">
        <v>5786</v>
      </c>
      <c r="BJ79">
        <v>1</v>
      </c>
      <c r="BK79" t="s">
        <v>1191</v>
      </c>
      <c r="BL79" t="s">
        <v>698</v>
      </c>
      <c r="BM79">
        <v>0.93</v>
      </c>
      <c r="BN79" t="s">
        <v>71</v>
      </c>
      <c r="BO79" t="s">
        <v>699</v>
      </c>
      <c r="BP79">
        <v>2965.4119999999998</v>
      </c>
      <c r="BQ79" t="s">
        <v>74</v>
      </c>
    </row>
    <row r="80" spans="1:69" ht="16.5">
      <c r="A80" s="116" t="str">
        <f t="shared" si="36"/>
        <v>강화교통</v>
      </c>
      <c r="B80" s="117" t="str">
        <f t="shared" si="37"/>
        <v>이정용</v>
      </c>
      <c r="C80" s="118" t="str">
        <f t="shared" si="38"/>
        <v>B</v>
      </c>
      <c r="D80" s="119">
        <f t="shared" si="39"/>
        <v>0.90197746203606566</v>
      </c>
      <c r="E80" s="120">
        <f t="shared" si="40"/>
        <v>5345</v>
      </c>
      <c r="F80" s="121" t="str">
        <f t="shared" si="41"/>
        <v>17</v>
      </c>
      <c r="G80" s="122" t="str">
        <f t="shared" si="42"/>
        <v>78바3217</v>
      </c>
      <c r="H80" s="123">
        <f t="shared" si="43"/>
        <v>2</v>
      </c>
      <c r="I80" s="124">
        <f t="shared" si="44"/>
        <v>2049.9769999999999</v>
      </c>
      <c r="J80" s="125">
        <f t="shared" si="45"/>
        <v>9.7723962605638075E-3</v>
      </c>
      <c r="K80" s="125">
        <f t="shared" si="46"/>
        <v>0.37282044942229137</v>
      </c>
      <c r="L80" s="125">
        <f t="shared" si="47"/>
        <v>0.13219660513264295</v>
      </c>
      <c r="M80" s="126">
        <f t="shared" si="48"/>
        <v>9.9879999999999995</v>
      </c>
      <c r="N80" s="127">
        <f t="shared" si="49"/>
        <v>9.7562070208592588E-2</v>
      </c>
      <c r="O80" s="127">
        <f t="shared" si="50"/>
        <v>6.9269069848100742</v>
      </c>
      <c r="P80" s="258">
        <f t="shared" si="51"/>
        <v>1</v>
      </c>
      <c r="Q80" s="259">
        <f t="shared" si="52"/>
        <v>2</v>
      </c>
      <c r="R80" s="259">
        <f t="shared" si="53"/>
        <v>142</v>
      </c>
      <c r="T80">
        <v>503</v>
      </c>
      <c r="U80">
        <v>5345</v>
      </c>
      <c r="V80" t="s">
        <v>902</v>
      </c>
      <c r="W80">
        <v>2049.9769999999999</v>
      </c>
      <c r="X80">
        <v>882.36099999999999</v>
      </c>
      <c r="Y80">
        <v>2.323</v>
      </c>
      <c r="Z80">
        <v>9.9879999999999995</v>
      </c>
      <c r="AA80">
        <v>136.26524800000001</v>
      </c>
      <c r="AB80">
        <v>1.3316380000000001</v>
      </c>
      <c r="AC80">
        <v>50.802470999999997</v>
      </c>
      <c r="AD80" s="1">
        <v>271</v>
      </c>
      <c r="AE80">
        <v>2</v>
      </c>
      <c r="AF80">
        <v>142</v>
      </c>
      <c r="AG80">
        <v>87</v>
      </c>
      <c r="AH80">
        <v>15.044019</v>
      </c>
      <c r="AI80">
        <v>209.9</v>
      </c>
      <c r="AJ80">
        <v>0</v>
      </c>
      <c r="AK80">
        <v>1</v>
      </c>
      <c r="AL80">
        <v>250</v>
      </c>
      <c r="AM80" t="s">
        <v>903</v>
      </c>
      <c r="AN80" t="s">
        <v>1319</v>
      </c>
      <c r="AO80">
        <v>1558.3789999999999</v>
      </c>
      <c r="AR80" t="s">
        <v>152</v>
      </c>
      <c r="AS80" t="s">
        <v>171</v>
      </c>
      <c r="AT80" t="s">
        <v>728</v>
      </c>
      <c r="AU80" t="s">
        <v>902</v>
      </c>
      <c r="AV80" t="s">
        <v>49</v>
      </c>
      <c r="AW80">
        <v>2</v>
      </c>
      <c r="BB80">
        <v>0.90197746203606566</v>
      </c>
      <c r="BC80" t="s">
        <v>71</v>
      </c>
      <c r="BF80" t="s">
        <v>152</v>
      </c>
      <c r="BG80" t="s">
        <v>171</v>
      </c>
      <c r="BH80" t="s">
        <v>902</v>
      </c>
      <c r="BI80">
        <v>5345</v>
      </c>
      <c r="BJ80">
        <v>2</v>
      </c>
      <c r="BK80" t="s">
        <v>728</v>
      </c>
      <c r="BL80" t="s">
        <v>733</v>
      </c>
      <c r="BM80">
        <v>0.90197746203606566</v>
      </c>
      <c r="BN80" t="s">
        <v>71</v>
      </c>
      <c r="BO80" t="s">
        <v>699</v>
      </c>
      <c r="BP80">
        <v>2049.9769999999999</v>
      </c>
      <c r="BQ80" t="s">
        <v>72</v>
      </c>
    </row>
    <row r="81" spans="1:69" ht="16.5">
      <c r="A81" s="133" t="str">
        <f t="shared" si="36"/>
        <v>강화교통</v>
      </c>
      <c r="B81" s="134" t="str">
        <f t="shared" si="37"/>
        <v>이제강</v>
      </c>
      <c r="C81" s="135" t="str">
        <f t="shared" si="38"/>
        <v>C</v>
      </c>
      <c r="D81" s="136">
        <f t="shared" si="39"/>
        <v>0.85241379310344834</v>
      </c>
      <c r="E81" s="137">
        <f t="shared" si="40"/>
        <v>6014</v>
      </c>
      <c r="F81" s="138" t="str">
        <f t="shared" si="41"/>
        <v>800</v>
      </c>
      <c r="G81" s="139" t="str">
        <f t="shared" si="42"/>
        <v>70바3704</v>
      </c>
      <c r="H81" s="140">
        <f t="shared" si="43"/>
        <v>1</v>
      </c>
      <c r="I81" s="141">
        <f t="shared" si="44"/>
        <v>3120.0419999999999</v>
      </c>
      <c r="J81" s="142">
        <f t="shared" si="45"/>
        <v>8.4815367801894057E-3</v>
      </c>
      <c r="K81" s="142">
        <f t="shared" si="46"/>
        <v>0.32916539231324365</v>
      </c>
      <c r="L81" s="142">
        <f t="shared" si="47"/>
        <v>0.21121510543768321</v>
      </c>
      <c r="M81" s="143">
        <f t="shared" si="48"/>
        <v>11.862</v>
      </c>
      <c r="N81" s="144">
        <f t="shared" si="49"/>
        <v>6.4101701195048016E-2</v>
      </c>
      <c r="O81" s="144">
        <f t="shared" si="50"/>
        <v>11.698560468096263</v>
      </c>
      <c r="P81" s="256">
        <f t="shared" si="51"/>
        <v>9</v>
      </c>
      <c r="Q81" s="257">
        <f t="shared" si="52"/>
        <v>2</v>
      </c>
      <c r="R81" s="257">
        <f t="shared" si="53"/>
        <v>365</v>
      </c>
      <c r="T81">
        <v>503</v>
      </c>
      <c r="U81">
        <v>6014</v>
      </c>
      <c r="V81" t="s">
        <v>1320</v>
      </c>
      <c r="W81">
        <v>3120.0419999999999</v>
      </c>
      <c r="X81">
        <v>1261.922</v>
      </c>
      <c r="Y81">
        <v>2.472</v>
      </c>
      <c r="Z81">
        <v>11.862</v>
      </c>
      <c r="AA81">
        <v>139.38441</v>
      </c>
      <c r="AB81">
        <v>1.182194</v>
      </c>
      <c r="AC81">
        <v>45.880524000000001</v>
      </c>
      <c r="AD81" s="1">
        <v>659</v>
      </c>
      <c r="AE81">
        <v>2</v>
      </c>
      <c r="AF81">
        <v>365</v>
      </c>
      <c r="AG81">
        <v>85</v>
      </c>
      <c r="AH81">
        <v>22.384440000000001</v>
      </c>
      <c r="AI81">
        <v>7920.1</v>
      </c>
      <c r="AJ81">
        <v>0</v>
      </c>
      <c r="AK81">
        <v>9</v>
      </c>
      <c r="AL81">
        <v>3519</v>
      </c>
      <c r="AM81" t="s">
        <v>1321</v>
      </c>
      <c r="AN81" t="s">
        <v>1322</v>
      </c>
      <c r="AO81">
        <v>3120.0419999999999</v>
      </c>
      <c r="AR81" t="s">
        <v>152</v>
      </c>
      <c r="AS81" t="s">
        <v>175</v>
      </c>
      <c r="AT81" t="s">
        <v>783</v>
      </c>
      <c r="AU81" t="s">
        <v>1320</v>
      </c>
      <c r="AV81" t="s">
        <v>49</v>
      </c>
      <c r="AW81">
        <v>1</v>
      </c>
      <c r="BB81">
        <v>0.85241379310344834</v>
      </c>
      <c r="BC81" t="s">
        <v>72</v>
      </c>
      <c r="BF81" t="s">
        <v>152</v>
      </c>
      <c r="BG81" t="s">
        <v>175</v>
      </c>
      <c r="BH81" t="s">
        <v>1320</v>
      </c>
      <c r="BI81">
        <v>6014</v>
      </c>
      <c r="BJ81">
        <v>1</v>
      </c>
      <c r="BK81" t="s">
        <v>783</v>
      </c>
      <c r="BL81" t="s">
        <v>698</v>
      </c>
      <c r="BM81">
        <v>0.85241379310344834</v>
      </c>
      <c r="BN81" t="s">
        <v>72</v>
      </c>
      <c r="BO81" t="s">
        <v>701</v>
      </c>
      <c r="BP81">
        <v>3120.0419999999999</v>
      </c>
      <c r="BQ81" t="s">
        <v>69</v>
      </c>
    </row>
    <row r="82" spans="1:69" ht="16.5">
      <c r="A82" s="116" t="str">
        <f t="shared" si="36"/>
        <v>강화교통</v>
      </c>
      <c r="B82" s="117" t="str">
        <f t="shared" si="37"/>
        <v>이주영</v>
      </c>
      <c r="C82" s="118" t="str">
        <f t="shared" si="38"/>
        <v>B</v>
      </c>
      <c r="D82" s="119">
        <f t="shared" si="39"/>
        <v>0.92592592592592582</v>
      </c>
      <c r="E82" s="120">
        <f t="shared" si="40"/>
        <v>9128</v>
      </c>
      <c r="F82" s="121" t="str">
        <f t="shared" si="41"/>
        <v>17</v>
      </c>
      <c r="G82" s="122" t="str">
        <f t="shared" si="42"/>
        <v>70바2504</v>
      </c>
      <c r="H82" s="123">
        <f t="shared" si="43"/>
        <v>1</v>
      </c>
      <c r="I82" s="124">
        <f t="shared" si="44"/>
        <v>2210.1379999999999</v>
      </c>
      <c r="J82" s="125">
        <f t="shared" si="45"/>
        <v>2.3597004883351824E-3</v>
      </c>
      <c r="K82" s="125">
        <f t="shared" si="46"/>
        <v>0.35890271845851945</v>
      </c>
      <c r="L82" s="125">
        <f t="shared" si="47"/>
        <v>0.1085905043033512</v>
      </c>
      <c r="M82" s="126">
        <f t="shared" si="48"/>
        <v>8.8140000000000001</v>
      </c>
      <c r="N82" s="127">
        <f t="shared" si="49"/>
        <v>0.135738130379189</v>
      </c>
      <c r="O82" s="127">
        <f t="shared" si="50"/>
        <v>7.7823194750735025</v>
      </c>
      <c r="P82" s="258">
        <f t="shared" si="51"/>
        <v>0</v>
      </c>
      <c r="Q82" s="259">
        <f t="shared" si="52"/>
        <v>3</v>
      </c>
      <c r="R82" s="259">
        <f t="shared" si="53"/>
        <v>172</v>
      </c>
      <c r="T82">
        <v>503</v>
      </c>
      <c r="U82">
        <v>9128</v>
      </c>
      <c r="V82" t="s">
        <v>904</v>
      </c>
      <c r="W82">
        <v>2210.1379999999999</v>
      </c>
      <c r="X82">
        <v>884.03399999999999</v>
      </c>
      <c r="Y82">
        <v>2.5</v>
      </c>
      <c r="Z82">
        <v>8.8140000000000001</v>
      </c>
      <c r="AA82">
        <v>147.01357300000001</v>
      </c>
      <c r="AB82">
        <v>0.34690799999999999</v>
      </c>
      <c r="AC82">
        <v>52.763570999999999</v>
      </c>
      <c r="AD82" s="1">
        <v>240</v>
      </c>
      <c r="AE82">
        <v>3</v>
      </c>
      <c r="AF82">
        <v>172</v>
      </c>
      <c r="AG82">
        <v>66</v>
      </c>
      <c r="AH82">
        <v>15.033564</v>
      </c>
      <c r="AI82">
        <v>29.6</v>
      </c>
      <c r="AJ82">
        <v>0</v>
      </c>
      <c r="AK82">
        <v>0</v>
      </c>
      <c r="AL82">
        <v>0</v>
      </c>
      <c r="AM82" t="s">
        <v>905</v>
      </c>
      <c r="AN82" t="s">
        <v>1323</v>
      </c>
      <c r="AO82">
        <v>2210.1379999999999</v>
      </c>
      <c r="AR82" t="s">
        <v>152</v>
      </c>
      <c r="AS82" t="s">
        <v>171</v>
      </c>
      <c r="AT82" t="s">
        <v>718</v>
      </c>
      <c r="AU82" t="s">
        <v>904</v>
      </c>
      <c r="AV82" t="s">
        <v>49</v>
      </c>
      <c r="AW82">
        <v>1</v>
      </c>
      <c r="BB82">
        <v>0.92592592592592582</v>
      </c>
      <c r="BC82" t="s">
        <v>71</v>
      </c>
      <c r="BF82" t="s">
        <v>152</v>
      </c>
      <c r="BG82" t="s">
        <v>171</v>
      </c>
      <c r="BH82" t="s">
        <v>904</v>
      </c>
      <c r="BI82">
        <v>9128</v>
      </c>
      <c r="BJ82">
        <v>1</v>
      </c>
      <c r="BK82" t="s">
        <v>718</v>
      </c>
      <c r="BL82" t="s">
        <v>698</v>
      </c>
      <c r="BM82">
        <v>0.92592592592592582</v>
      </c>
      <c r="BN82" t="s">
        <v>71</v>
      </c>
      <c r="BO82" t="s">
        <v>699</v>
      </c>
      <c r="BP82">
        <v>2210.1379999999999</v>
      </c>
      <c r="BQ82" t="s">
        <v>69</v>
      </c>
    </row>
    <row r="83" spans="1:69" ht="16.5">
      <c r="A83" s="133" t="str">
        <f t="shared" si="36"/>
        <v>강화교통</v>
      </c>
      <c r="B83" s="134" t="str">
        <f t="shared" si="37"/>
        <v>이희동</v>
      </c>
      <c r="C83" s="135" t="str">
        <f t="shared" si="38"/>
        <v>B</v>
      </c>
      <c r="D83" s="136">
        <f t="shared" si="39"/>
        <v>0.9307804876414465</v>
      </c>
      <c r="E83" s="137">
        <f t="shared" si="40"/>
        <v>8899</v>
      </c>
      <c r="F83" s="138" t="str">
        <f t="shared" si="41"/>
        <v>17</v>
      </c>
      <c r="G83" s="139" t="str">
        <f t="shared" si="42"/>
        <v>78바3234</v>
      </c>
      <c r="H83" s="140">
        <f t="shared" si="43"/>
        <v>5</v>
      </c>
      <c r="I83" s="141">
        <f t="shared" si="44"/>
        <v>2215.6759999999999</v>
      </c>
      <c r="J83" s="142">
        <f t="shared" si="45"/>
        <v>7.642889561741098E-3</v>
      </c>
      <c r="K83" s="142">
        <f t="shared" si="46"/>
        <v>0.34861485013840443</v>
      </c>
      <c r="L83" s="142">
        <f t="shared" si="47"/>
        <v>0.13449619890272765</v>
      </c>
      <c r="M83" s="143">
        <f t="shared" si="48"/>
        <v>9.1980000000000004</v>
      </c>
      <c r="N83" s="144">
        <f t="shared" si="49"/>
        <v>0.40619657386729829</v>
      </c>
      <c r="O83" s="144">
        <f t="shared" si="50"/>
        <v>6.1832145133133185</v>
      </c>
      <c r="P83" s="256">
        <f t="shared" si="51"/>
        <v>1</v>
      </c>
      <c r="Q83" s="257">
        <f t="shared" si="52"/>
        <v>9</v>
      </c>
      <c r="R83" s="257">
        <f t="shared" si="53"/>
        <v>137</v>
      </c>
      <c r="T83">
        <v>503</v>
      </c>
      <c r="U83">
        <v>8899</v>
      </c>
      <c r="V83" t="s">
        <v>906</v>
      </c>
      <c r="W83">
        <v>2215.6759999999999</v>
      </c>
      <c r="X83">
        <v>917.61</v>
      </c>
      <c r="Y83">
        <v>2.415</v>
      </c>
      <c r="Z83">
        <v>9.1980000000000004</v>
      </c>
      <c r="AA83">
        <v>144.7569</v>
      </c>
      <c r="AB83">
        <v>1.1063609999999999</v>
      </c>
      <c r="AC83">
        <v>50.464404999999999</v>
      </c>
      <c r="AD83" s="1">
        <v>298</v>
      </c>
      <c r="AE83">
        <v>9</v>
      </c>
      <c r="AF83">
        <v>137</v>
      </c>
      <c r="AG83">
        <v>73</v>
      </c>
      <c r="AH83">
        <v>15.306184999999999</v>
      </c>
      <c r="AI83">
        <v>129.5</v>
      </c>
      <c r="AJ83">
        <v>0</v>
      </c>
      <c r="AK83">
        <v>1</v>
      </c>
      <c r="AL83">
        <v>106</v>
      </c>
      <c r="AM83" t="s">
        <v>907</v>
      </c>
      <c r="AN83" t="s">
        <v>1324</v>
      </c>
      <c r="AO83">
        <v>496.73099999999999</v>
      </c>
      <c r="AR83" t="s">
        <v>152</v>
      </c>
      <c r="AS83" t="s">
        <v>171</v>
      </c>
      <c r="AT83" t="s">
        <v>732</v>
      </c>
      <c r="AU83" t="s">
        <v>906</v>
      </c>
      <c r="AV83" t="s">
        <v>49</v>
      </c>
      <c r="AW83">
        <v>5</v>
      </c>
      <c r="BB83">
        <v>0.9307804876414465</v>
      </c>
      <c r="BC83" t="s">
        <v>71</v>
      </c>
      <c r="BF83" t="s">
        <v>152</v>
      </c>
      <c r="BG83" t="s">
        <v>171</v>
      </c>
      <c r="BH83" t="s">
        <v>906</v>
      </c>
      <c r="BI83">
        <v>8899</v>
      </c>
      <c r="BJ83">
        <v>5</v>
      </c>
      <c r="BK83" t="s">
        <v>732</v>
      </c>
      <c r="BL83" t="s">
        <v>733</v>
      </c>
      <c r="BM83">
        <v>0.9307804876414465</v>
      </c>
      <c r="BN83" t="s">
        <v>71</v>
      </c>
      <c r="BO83" t="s">
        <v>699</v>
      </c>
      <c r="BP83">
        <v>2215.6759999999999</v>
      </c>
      <c r="BQ83" t="s">
        <v>72</v>
      </c>
    </row>
    <row r="84" spans="1:69" ht="16.5">
      <c r="A84" s="116" t="str">
        <f t="shared" si="36"/>
        <v>강화교통</v>
      </c>
      <c r="B84" s="117" t="str">
        <f t="shared" si="37"/>
        <v>이희찬</v>
      </c>
      <c r="C84" s="118" t="str">
        <f t="shared" si="38"/>
        <v>D</v>
      </c>
      <c r="D84" s="119">
        <f t="shared" si="39"/>
        <v>0.80874921544873735</v>
      </c>
      <c r="E84" s="120">
        <f t="shared" si="40"/>
        <v>5451</v>
      </c>
      <c r="F84" s="121" t="str">
        <f t="shared" si="41"/>
        <v>17</v>
      </c>
      <c r="G84" s="122" t="str">
        <f t="shared" si="42"/>
        <v>78바3217</v>
      </c>
      <c r="H84" s="123">
        <f t="shared" si="43"/>
        <v>3</v>
      </c>
      <c r="I84" s="124">
        <f t="shared" si="44"/>
        <v>2255.8019999999997</v>
      </c>
      <c r="J84" s="125">
        <f t="shared" si="45"/>
        <v>1.9360108377095165E-2</v>
      </c>
      <c r="K84" s="125">
        <f t="shared" si="46"/>
        <v>0.41384591621640643</v>
      </c>
      <c r="L84" s="125">
        <f t="shared" si="47"/>
        <v>0.30410470422492758</v>
      </c>
      <c r="M84" s="126">
        <f t="shared" si="48"/>
        <v>14.083</v>
      </c>
      <c r="N84" s="127">
        <f t="shared" si="49"/>
        <v>0.13299039543364177</v>
      </c>
      <c r="O84" s="127">
        <f t="shared" si="50"/>
        <v>19.859899051423838</v>
      </c>
      <c r="P84" s="258">
        <f t="shared" si="51"/>
        <v>35</v>
      </c>
      <c r="Q84" s="259">
        <f t="shared" si="52"/>
        <v>3</v>
      </c>
      <c r="R84" s="259">
        <f t="shared" si="53"/>
        <v>448</v>
      </c>
      <c r="T84">
        <v>503</v>
      </c>
      <c r="U84">
        <v>5451</v>
      </c>
      <c r="V84" t="s">
        <v>908</v>
      </c>
      <c r="W84">
        <v>2255.8020000000001</v>
      </c>
      <c r="X84">
        <v>1079.575</v>
      </c>
      <c r="Y84">
        <v>2.09</v>
      </c>
      <c r="Z84">
        <v>14.083</v>
      </c>
      <c r="AA84">
        <v>146.89303100000001</v>
      </c>
      <c r="AB84">
        <v>2.8438650000000001</v>
      </c>
      <c r="AC84">
        <v>60.791080999999998</v>
      </c>
      <c r="AD84" s="1">
        <v>686</v>
      </c>
      <c r="AE84">
        <v>3</v>
      </c>
      <c r="AF84">
        <v>448</v>
      </c>
      <c r="AG84">
        <v>86</v>
      </c>
      <c r="AH84">
        <v>15.356766</v>
      </c>
      <c r="AI84">
        <v>2136.3000000000002</v>
      </c>
      <c r="AJ84">
        <v>12.3</v>
      </c>
      <c r="AK84">
        <v>35</v>
      </c>
      <c r="AL84">
        <v>7564</v>
      </c>
      <c r="AM84" t="s">
        <v>909</v>
      </c>
      <c r="AN84" t="s">
        <v>1325</v>
      </c>
      <c r="AO84">
        <v>1958.1869999999999</v>
      </c>
      <c r="AR84" t="s">
        <v>152</v>
      </c>
      <c r="AS84" t="s">
        <v>171</v>
      </c>
      <c r="AT84" t="s">
        <v>728</v>
      </c>
      <c r="AU84" t="s">
        <v>908</v>
      </c>
      <c r="AV84" t="s">
        <v>49</v>
      </c>
      <c r="AW84">
        <v>3</v>
      </c>
      <c r="BB84">
        <v>0.80874921544873735</v>
      </c>
      <c r="BC84" t="s">
        <v>70</v>
      </c>
      <c r="BF84" t="s">
        <v>152</v>
      </c>
      <c r="BG84" t="s">
        <v>171</v>
      </c>
      <c r="BH84" t="s">
        <v>908</v>
      </c>
      <c r="BI84">
        <v>5451</v>
      </c>
      <c r="BJ84">
        <v>3</v>
      </c>
      <c r="BK84" t="s">
        <v>728</v>
      </c>
      <c r="BL84" t="s">
        <v>732</v>
      </c>
      <c r="BM84">
        <v>0.80874921544873735</v>
      </c>
      <c r="BN84" t="s">
        <v>70</v>
      </c>
      <c r="BO84" t="s">
        <v>703</v>
      </c>
      <c r="BP84">
        <v>2255.8019999999997</v>
      </c>
      <c r="BQ84" t="s">
        <v>69</v>
      </c>
    </row>
    <row r="85" spans="1:69" ht="16.5">
      <c r="A85" s="133" t="str">
        <f t="shared" si="36"/>
        <v>강화교통</v>
      </c>
      <c r="B85" s="134" t="str">
        <f t="shared" si="37"/>
        <v>임성주</v>
      </c>
      <c r="C85" s="135" t="str">
        <f t="shared" si="38"/>
        <v>A</v>
      </c>
      <c r="D85" s="136">
        <f t="shared" si="39"/>
        <v>0.98333333333333339</v>
      </c>
      <c r="E85" s="137">
        <f t="shared" si="40"/>
        <v>9882</v>
      </c>
      <c r="F85" s="138" t="str">
        <f t="shared" si="41"/>
        <v>70</v>
      </c>
      <c r="G85" s="139" t="str">
        <f t="shared" si="42"/>
        <v>78바3214</v>
      </c>
      <c r="H85" s="140">
        <f t="shared" si="43"/>
        <v>1</v>
      </c>
      <c r="I85" s="141">
        <f t="shared" si="44"/>
        <v>3629.3090000000002</v>
      </c>
      <c r="J85" s="142">
        <f t="shared" si="45"/>
        <v>1.2708420743011189E-2</v>
      </c>
      <c r="K85" s="142">
        <f t="shared" si="46"/>
        <v>0.27662691875287015</v>
      </c>
      <c r="L85" s="142">
        <f t="shared" si="47"/>
        <v>0.2289692059838388</v>
      </c>
      <c r="M85" s="143">
        <f t="shared" si="48"/>
        <v>10.739000000000001</v>
      </c>
      <c r="N85" s="144">
        <f t="shared" si="49"/>
        <v>0</v>
      </c>
      <c r="O85" s="144">
        <f t="shared" si="50"/>
        <v>2.5624712583028888</v>
      </c>
      <c r="P85" s="256">
        <f t="shared" si="51"/>
        <v>0</v>
      </c>
      <c r="Q85" s="257">
        <f t="shared" si="52"/>
        <v>0</v>
      </c>
      <c r="R85" s="257">
        <f t="shared" si="53"/>
        <v>93</v>
      </c>
      <c r="T85">
        <v>503</v>
      </c>
      <c r="U85">
        <v>9882</v>
      </c>
      <c r="V85" t="s">
        <v>910</v>
      </c>
      <c r="W85">
        <v>3629.3090000000002</v>
      </c>
      <c r="X85">
        <v>1230.2049999999999</v>
      </c>
      <c r="Y85">
        <v>2.95</v>
      </c>
      <c r="Z85">
        <v>10.739000000000001</v>
      </c>
      <c r="AA85">
        <v>161.00190900000001</v>
      </c>
      <c r="AB85">
        <v>2.0460799999999999</v>
      </c>
      <c r="AC85">
        <v>44.537461999999998</v>
      </c>
      <c r="AD85" s="1">
        <v>831</v>
      </c>
      <c r="AE85">
        <v>0</v>
      </c>
      <c r="AF85">
        <v>93</v>
      </c>
      <c r="AG85">
        <v>69</v>
      </c>
      <c r="AH85">
        <v>22.542024000000001</v>
      </c>
      <c r="AI85">
        <v>1885.1</v>
      </c>
      <c r="AJ85">
        <v>0</v>
      </c>
      <c r="AK85">
        <v>0</v>
      </c>
      <c r="AL85">
        <v>0</v>
      </c>
      <c r="AM85" t="s">
        <v>911</v>
      </c>
      <c r="AN85" t="s">
        <v>1326</v>
      </c>
      <c r="AO85">
        <v>3629.3090000000002</v>
      </c>
      <c r="AR85" t="s">
        <v>152</v>
      </c>
      <c r="AS85" t="s">
        <v>173</v>
      </c>
      <c r="AT85" t="s">
        <v>759</v>
      </c>
      <c r="AU85" t="s">
        <v>910</v>
      </c>
      <c r="AV85" t="s">
        <v>49</v>
      </c>
      <c r="AW85">
        <v>1</v>
      </c>
      <c r="BB85">
        <v>0.98333333333333339</v>
      </c>
      <c r="BC85" t="s">
        <v>69</v>
      </c>
      <c r="BF85" t="s">
        <v>152</v>
      </c>
      <c r="BG85" t="s">
        <v>173</v>
      </c>
      <c r="BH85" t="s">
        <v>910</v>
      </c>
      <c r="BI85">
        <v>9882</v>
      </c>
      <c r="BJ85">
        <v>1</v>
      </c>
      <c r="BK85" t="s">
        <v>759</v>
      </c>
      <c r="BL85" t="s">
        <v>698</v>
      </c>
      <c r="BM85">
        <v>0.98333333333333339</v>
      </c>
      <c r="BN85" t="s">
        <v>69</v>
      </c>
      <c r="BO85" t="s">
        <v>702</v>
      </c>
      <c r="BP85">
        <v>3629.3090000000002</v>
      </c>
      <c r="BQ85" t="s">
        <v>71</v>
      </c>
    </row>
    <row r="86" spans="1:69" ht="16.5">
      <c r="A86" s="116" t="str">
        <f t="shared" si="36"/>
        <v>강화교통</v>
      </c>
      <c r="B86" s="117" t="str">
        <f t="shared" si="37"/>
        <v>임승준</v>
      </c>
      <c r="C86" s="118" t="str">
        <f t="shared" si="38"/>
        <v>C</v>
      </c>
      <c r="D86" s="119">
        <f t="shared" si="39"/>
        <v>0.86629501091454864</v>
      </c>
      <c r="E86" s="120">
        <f t="shared" si="40"/>
        <v>7449</v>
      </c>
      <c r="F86" s="121" t="str">
        <f t="shared" si="41"/>
        <v>71</v>
      </c>
      <c r="G86" s="122" t="str">
        <f t="shared" si="42"/>
        <v>78바3237</v>
      </c>
      <c r="H86" s="123">
        <f t="shared" si="43"/>
        <v>2</v>
      </c>
      <c r="I86" s="124">
        <f t="shared" si="44"/>
        <v>3608.8159999999998</v>
      </c>
      <c r="J86" s="125">
        <f t="shared" si="45"/>
        <v>1.5451929336285957E-2</v>
      </c>
      <c r="K86" s="125">
        <f t="shared" si="46"/>
        <v>0.23522760346208843</v>
      </c>
      <c r="L86" s="125">
        <f t="shared" si="47"/>
        <v>0.20339080740054358</v>
      </c>
      <c r="M86" s="126">
        <f t="shared" si="48"/>
        <v>12.170999999999999</v>
      </c>
      <c r="N86" s="127">
        <f t="shared" si="49"/>
        <v>0</v>
      </c>
      <c r="O86" s="127">
        <f t="shared" si="50"/>
        <v>2.9649613612885779</v>
      </c>
      <c r="P86" s="258">
        <f t="shared" si="51"/>
        <v>1</v>
      </c>
      <c r="Q86" s="259">
        <f t="shared" si="52"/>
        <v>0</v>
      </c>
      <c r="R86" s="259">
        <f t="shared" si="53"/>
        <v>107</v>
      </c>
      <c r="T86">
        <v>503</v>
      </c>
      <c r="U86">
        <v>7449</v>
      </c>
      <c r="V86" t="s">
        <v>912</v>
      </c>
      <c r="W86">
        <v>3608.8159999999998</v>
      </c>
      <c r="X86">
        <v>1244.001</v>
      </c>
      <c r="Y86">
        <v>2.9009999999999998</v>
      </c>
      <c r="Z86">
        <v>12.170999999999999</v>
      </c>
      <c r="AA86">
        <v>145.25163499999999</v>
      </c>
      <c r="AB86">
        <v>2.244418</v>
      </c>
      <c r="AC86">
        <v>34.167194000000002</v>
      </c>
      <c r="AD86" s="1">
        <v>734</v>
      </c>
      <c r="AE86">
        <v>0</v>
      </c>
      <c r="AF86">
        <v>107</v>
      </c>
      <c r="AG86">
        <v>73</v>
      </c>
      <c r="AH86">
        <v>24.845268999999998</v>
      </c>
      <c r="AI86">
        <v>2211</v>
      </c>
      <c r="AJ86">
        <v>0</v>
      </c>
      <c r="AK86">
        <v>1</v>
      </c>
      <c r="AL86">
        <v>90</v>
      </c>
      <c r="AM86" t="s">
        <v>913</v>
      </c>
      <c r="AN86" t="s">
        <v>1327</v>
      </c>
      <c r="AO86">
        <v>3444.056</v>
      </c>
      <c r="AR86" t="s">
        <v>152</v>
      </c>
      <c r="AS86" t="s">
        <v>174</v>
      </c>
      <c r="AT86" t="s">
        <v>781</v>
      </c>
      <c r="AU86" t="s">
        <v>912</v>
      </c>
      <c r="AV86" t="s">
        <v>49</v>
      </c>
      <c r="AW86">
        <v>2</v>
      </c>
      <c r="BB86">
        <v>0.86629501091454864</v>
      </c>
      <c r="BC86" t="s">
        <v>72</v>
      </c>
      <c r="BF86" t="s">
        <v>152</v>
      </c>
      <c r="BG86" t="s">
        <v>174</v>
      </c>
      <c r="BH86" t="s">
        <v>912</v>
      </c>
      <c r="BI86">
        <v>7449</v>
      </c>
      <c r="BJ86">
        <v>2</v>
      </c>
      <c r="BK86" t="s">
        <v>781</v>
      </c>
      <c r="BL86" t="s">
        <v>730</v>
      </c>
      <c r="BM86">
        <v>0.86629501091454864</v>
      </c>
      <c r="BN86" t="s">
        <v>72</v>
      </c>
      <c r="BO86" t="s">
        <v>701</v>
      </c>
      <c r="BP86">
        <v>3608.8159999999998</v>
      </c>
      <c r="BQ86" t="s">
        <v>69</v>
      </c>
    </row>
    <row r="87" spans="1:69" ht="16.5">
      <c r="A87" s="133" t="str">
        <f t="shared" si="36"/>
        <v>강화교통</v>
      </c>
      <c r="B87" s="134" t="str">
        <f t="shared" si="37"/>
        <v>장진환</v>
      </c>
      <c r="C87" s="135" t="str">
        <f t="shared" si="38"/>
        <v>A</v>
      </c>
      <c r="D87" s="136">
        <f t="shared" si="39"/>
        <v>0.97699999999999998</v>
      </c>
      <c r="E87" s="137">
        <f t="shared" si="40"/>
        <v>6498</v>
      </c>
      <c r="F87" s="138" t="str">
        <f t="shared" si="41"/>
        <v>60-5</v>
      </c>
      <c r="G87" s="139" t="str">
        <f t="shared" si="42"/>
        <v>78바3233</v>
      </c>
      <c r="H87" s="140">
        <f t="shared" si="43"/>
        <v>1</v>
      </c>
      <c r="I87" s="141">
        <f t="shared" si="44"/>
        <v>1800.8409999999999</v>
      </c>
      <c r="J87" s="142">
        <f t="shared" si="45"/>
        <v>1.4445369175131912E-2</v>
      </c>
      <c r="K87" s="142">
        <f t="shared" si="46"/>
        <v>0.18023184382252272</v>
      </c>
      <c r="L87" s="142">
        <f t="shared" si="47"/>
        <v>0.20212778362998179</v>
      </c>
      <c r="M87" s="143">
        <f t="shared" si="48"/>
        <v>8.4120000000000008</v>
      </c>
      <c r="N87" s="144">
        <f t="shared" si="49"/>
        <v>2.1656548246069476</v>
      </c>
      <c r="O87" s="144">
        <f t="shared" si="50"/>
        <v>1.832477159282802</v>
      </c>
      <c r="P87" s="256">
        <f t="shared" si="51"/>
        <v>0</v>
      </c>
      <c r="Q87" s="257">
        <f t="shared" si="52"/>
        <v>39</v>
      </c>
      <c r="R87" s="257">
        <f t="shared" si="53"/>
        <v>33</v>
      </c>
      <c r="T87">
        <v>503</v>
      </c>
      <c r="U87">
        <v>6498</v>
      </c>
      <c r="V87" t="s">
        <v>914</v>
      </c>
      <c r="W87">
        <v>1800.8409999999999</v>
      </c>
      <c r="X87">
        <v>460.81400000000002</v>
      </c>
      <c r="Y87">
        <v>3.9079999999999999</v>
      </c>
      <c r="Z87">
        <v>8.4120000000000008</v>
      </c>
      <c r="AA87">
        <v>56.803325000000001</v>
      </c>
      <c r="AB87">
        <v>0.82054499999999997</v>
      </c>
      <c r="AC87">
        <v>10.237768000000001</v>
      </c>
      <c r="AD87" s="1">
        <v>364</v>
      </c>
      <c r="AE87">
        <v>39</v>
      </c>
      <c r="AF87">
        <v>33</v>
      </c>
      <c r="AG87">
        <v>78</v>
      </c>
      <c r="AH87">
        <v>31.703091000000001</v>
      </c>
      <c r="AI87">
        <v>8929.7999999999993</v>
      </c>
      <c r="AJ87">
        <v>0</v>
      </c>
      <c r="AK87">
        <v>0</v>
      </c>
      <c r="AL87">
        <v>0</v>
      </c>
      <c r="AM87" t="s">
        <v>915</v>
      </c>
      <c r="AN87" t="s">
        <v>1328</v>
      </c>
      <c r="AO87">
        <v>1800.8409999999999</v>
      </c>
      <c r="AR87" t="s">
        <v>152</v>
      </c>
      <c r="AS87" t="s">
        <v>172</v>
      </c>
      <c r="AT87" t="s">
        <v>745</v>
      </c>
      <c r="AU87" t="s">
        <v>914</v>
      </c>
      <c r="AV87" t="s">
        <v>49</v>
      </c>
      <c r="AW87">
        <v>1</v>
      </c>
      <c r="BB87">
        <v>0.97699999999999998</v>
      </c>
      <c r="BC87" t="s">
        <v>69</v>
      </c>
      <c r="BF87" t="s">
        <v>152</v>
      </c>
      <c r="BG87" t="s">
        <v>172</v>
      </c>
      <c r="BH87" t="s">
        <v>914</v>
      </c>
      <c r="BI87">
        <v>6498</v>
      </c>
      <c r="BJ87">
        <v>1</v>
      </c>
      <c r="BK87" t="s">
        <v>745</v>
      </c>
      <c r="BL87" t="s">
        <v>698</v>
      </c>
      <c r="BM87">
        <v>0.97699999999999998</v>
      </c>
      <c r="BN87" t="s">
        <v>69</v>
      </c>
      <c r="BO87" t="s">
        <v>702</v>
      </c>
      <c r="BP87">
        <v>1800.8409999999999</v>
      </c>
      <c r="BQ87" t="s">
        <v>74</v>
      </c>
    </row>
    <row r="88" spans="1:69" ht="16.5">
      <c r="A88" s="133" t="str">
        <f t="shared" ref="A88:A111" si="54">BF88</f>
        <v>강화교통</v>
      </c>
      <c r="B88" s="134" t="str">
        <f t="shared" ref="B88:B111" si="55">BH88</f>
        <v>전덕기</v>
      </c>
      <c r="C88" s="135" t="str">
        <f t="shared" ref="C88:C111" si="56">BN88</f>
        <v>C</v>
      </c>
      <c r="D88" s="136">
        <f t="shared" ref="D88:D111" si="57">BM88</f>
        <v>0.88468752762584368</v>
      </c>
      <c r="E88" s="137">
        <f t="shared" ref="E88:E111" si="58">U88</f>
        <v>9498</v>
      </c>
      <c r="F88" s="138" t="str">
        <f t="shared" ref="F88:F111" si="59">BG88</f>
        <v>70</v>
      </c>
      <c r="G88" s="139" t="str">
        <f t="shared" ref="G88:G111" si="60">BK88</f>
        <v>78바3203</v>
      </c>
      <c r="H88" s="140">
        <f t="shared" ref="H88:H111" si="61">BJ88</f>
        <v>3</v>
      </c>
      <c r="I88" s="141">
        <f t="shared" ref="I88:I111" si="62">BP88</f>
        <v>3481.04</v>
      </c>
      <c r="J88" s="142">
        <f t="shared" ref="J88:J111" si="63">AB88/AA88</f>
        <v>1.7171137577102966E-2</v>
      </c>
      <c r="K88" s="142">
        <f t="shared" ref="K88:K111" si="64">AC88/AA88</f>
        <v>0.28000398325873793</v>
      </c>
      <c r="L88" s="142">
        <f t="shared" ref="L88:L111" si="65">AD88/I88</f>
        <v>0.25279801438650518</v>
      </c>
      <c r="M88" s="143">
        <f t="shared" ref="M88:M111" si="66">Z88</f>
        <v>12.204000000000001</v>
      </c>
      <c r="N88" s="144">
        <f t="shared" ref="N88:N111" si="67">AE88*100/W88</f>
        <v>0.86181141268126771</v>
      </c>
      <c r="O88" s="144">
        <f t="shared" ref="O88:O111" si="68">AF88*100/W88</f>
        <v>21.114379610691056</v>
      </c>
      <c r="P88" s="256">
        <f t="shared" ref="P88:P111" si="69">AK88</f>
        <v>5</v>
      </c>
      <c r="Q88" s="257">
        <f t="shared" ref="Q88:Q111" si="70">AE88</f>
        <v>30</v>
      </c>
      <c r="R88" s="257">
        <f t="shared" ref="R88:R111" si="71">AF88</f>
        <v>735</v>
      </c>
      <c r="T88">
        <v>503</v>
      </c>
      <c r="U88">
        <v>9498</v>
      </c>
      <c r="V88" t="s">
        <v>916</v>
      </c>
      <c r="W88">
        <v>3481.04</v>
      </c>
      <c r="X88">
        <v>1342.8019999999999</v>
      </c>
      <c r="Y88">
        <v>2.5920000000000001</v>
      </c>
      <c r="Z88">
        <v>12.204000000000001</v>
      </c>
      <c r="AA88">
        <v>152.04636199999999</v>
      </c>
      <c r="AB88">
        <v>2.6108090000000002</v>
      </c>
      <c r="AC88">
        <v>42.573587000000003</v>
      </c>
      <c r="AD88" s="1">
        <v>880</v>
      </c>
      <c r="AE88">
        <v>30</v>
      </c>
      <c r="AF88">
        <v>735</v>
      </c>
      <c r="AG88">
        <v>71</v>
      </c>
      <c r="AH88">
        <v>22.894594999999999</v>
      </c>
      <c r="AI88">
        <v>5774.5</v>
      </c>
      <c r="AJ88">
        <v>0</v>
      </c>
      <c r="AK88">
        <v>5</v>
      </c>
      <c r="AL88">
        <v>645</v>
      </c>
      <c r="AM88" t="s">
        <v>917</v>
      </c>
      <c r="AN88" t="s">
        <v>1329</v>
      </c>
      <c r="AO88">
        <v>1237.1949999999999</v>
      </c>
      <c r="AR88" t="s">
        <v>152</v>
      </c>
      <c r="AS88" t="s">
        <v>173</v>
      </c>
      <c r="AT88" t="s">
        <v>751</v>
      </c>
      <c r="AU88" t="s">
        <v>916</v>
      </c>
      <c r="AV88" t="s">
        <v>49</v>
      </c>
      <c r="AW88">
        <v>3</v>
      </c>
      <c r="BB88">
        <v>0.88468752762584368</v>
      </c>
      <c r="BC88" t="s">
        <v>72</v>
      </c>
      <c r="BF88" t="s">
        <v>152</v>
      </c>
      <c r="BG88" t="s">
        <v>173</v>
      </c>
      <c r="BH88" t="s">
        <v>916</v>
      </c>
      <c r="BI88">
        <v>9498</v>
      </c>
      <c r="BJ88">
        <v>3</v>
      </c>
      <c r="BK88" t="s">
        <v>751</v>
      </c>
      <c r="BL88" t="s">
        <v>747</v>
      </c>
      <c r="BM88">
        <v>0.88468752762584368</v>
      </c>
      <c r="BN88" t="s">
        <v>72</v>
      </c>
      <c r="BO88" t="s">
        <v>701</v>
      </c>
      <c r="BP88">
        <v>3481.04</v>
      </c>
    </row>
    <row r="89" spans="1:69" ht="16.5">
      <c r="A89" s="133" t="str">
        <f t="shared" si="54"/>
        <v>강화교통</v>
      </c>
      <c r="B89" s="134" t="str">
        <f t="shared" si="55"/>
        <v>전종한</v>
      </c>
      <c r="C89" s="135" t="str">
        <f t="shared" si="56"/>
        <v>B</v>
      </c>
      <c r="D89" s="136">
        <f t="shared" si="57"/>
        <v>0.91346035120402314</v>
      </c>
      <c r="E89" s="137">
        <f t="shared" si="58"/>
        <v>6810</v>
      </c>
      <c r="F89" s="138" t="str">
        <f t="shared" si="59"/>
        <v>71</v>
      </c>
      <c r="G89" s="139" t="str">
        <f t="shared" si="60"/>
        <v>78바3225</v>
      </c>
      <c r="H89" s="140">
        <f t="shared" si="61"/>
        <v>2</v>
      </c>
      <c r="I89" s="141">
        <f t="shared" si="62"/>
        <v>3642.2259999999997</v>
      </c>
      <c r="J89" s="142">
        <f t="shared" si="63"/>
        <v>6.636939719575817E-3</v>
      </c>
      <c r="K89" s="142">
        <f t="shared" si="64"/>
        <v>0.26675954843417987</v>
      </c>
      <c r="L89" s="142">
        <f t="shared" si="65"/>
        <v>0.26851711014088642</v>
      </c>
      <c r="M89" s="143">
        <f t="shared" si="66"/>
        <v>10.689</v>
      </c>
      <c r="N89" s="144">
        <f t="shared" si="67"/>
        <v>2.7455737233219465E-2</v>
      </c>
      <c r="O89" s="144">
        <f t="shared" si="68"/>
        <v>19.905409494084111</v>
      </c>
      <c r="P89" s="256">
        <f t="shared" si="69"/>
        <v>3</v>
      </c>
      <c r="Q89" s="257">
        <f t="shared" si="70"/>
        <v>1</v>
      </c>
      <c r="R89" s="257">
        <f t="shared" si="71"/>
        <v>725</v>
      </c>
      <c r="T89">
        <v>503</v>
      </c>
      <c r="U89">
        <v>6810</v>
      </c>
      <c r="V89" t="s">
        <v>918</v>
      </c>
      <c r="W89">
        <v>3642.2260000000001</v>
      </c>
      <c r="X89">
        <v>1145.18</v>
      </c>
      <c r="Y89">
        <v>3.18</v>
      </c>
      <c r="Z89">
        <v>10.689</v>
      </c>
      <c r="AA89">
        <v>143.88830400000001</v>
      </c>
      <c r="AB89">
        <v>0.95497799999999999</v>
      </c>
      <c r="AC89">
        <v>38.383578999999997</v>
      </c>
      <c r="AD89" s="1">
        <v>978</v>
      </c>
      <c r="AE89">
        <v>1</v>
      </c>
      <c r="AF89">
        <v>725</v>
      </c>
      <c r="AG89">
        <v>94</v>
      </c>
      <c r="AH89">
        <v>25.31287</v>
      </c>
      <c r="AI89">
        <v>5933.7</v>
      </c>
      <c r="AJ89">
        <v>15</v>
      </c>
      <c r="AK89">
        <v>3</v>
      </c>
      <c r="AL89">
        <v>112</v>
      </c>
      <c r="AM89" t="s">
        <v>919</v>
      </c>
      <c r="AN89" t="s">
        <v>1330</v>
      </c>
      <c r="AO89">
        <v>3521.6689999999999</v>
      </c>
      <c r="AR89" t="s">
        <v>152</v>
      </c>
      <c r="AS89" t="s">
        <v>174</v>
      </c>
      <c r="AT89" t="s">
        <v>774</v>
      </c>
      <c r="AU89" t="s">
        <v>918</v>
      </c>
      <c r="AV89" t="s">
        <v>49</v>
      </c>
      <c r="AW89">
        <v>2</v>
      </c>
      <c r="BB89">
        <v>0.91346035120402314</v>
      </c>
      <c r="BC89" t="s">
        <v>71</v>
      </c>
      <c r="BF89" t="s">
        <v>152</v>
      </c>
      <c r="BG89" t="s">
        <v>174</v>
      </c>
      <c r="BH89" t="s">
        <v>918</v>
      </c>
      <c r="BI89">
        <v>6810</v>
      </c>
      <c r="BJ89">
        <v>2</v>
      </c>
      <c r="BK89" t="s">
        <v>774</v>
      </c>
      <c r="BL89" t="s">
        <v>755</v>
      </c>
      <c r="BM89">
        <v>0.91346035120402314</v>
      </c>
      <c r="BN89" t="s">
        <v>71</v>
      </c>
      <c r="BO89" t="s">
        <v>699</v>
      </c>
      <c r="BP89">
        <v>3642.2259999999997</v>
      </c>
    </row>
    <row r="90" spans="1:69" ht="16.5">
      <c r="A90" s="133" t="str">
        <f t="shared" si="54"/>
        <v>강화교통</v>
      </c>
      <c r="B90" s="134" t="str">
        <f t="shared" si="55"/>
        <v>전판남</v>
      </c>
      <c r="C90" s="135" t="str">
        <f t="shared" si="56"/>
        <v>B</v>
      </c>
      <c r="D90" s="136">
        <f t="shared" si="57"/>
        <v>0.91479999999999995</v>
      </c>
      <c r="E90" s="137">
        <f t="shared" si="58"/>
        <v>29</v>
      </c>
      <c r="F90" s="138" t="str">
        <f t="shared" si="59"/>
        <v>17</v>
      </c>
      <c r="G90" s="139" t="str">
        <f t="shared" si="60"/>
        <v>78바3238</v>
      </c>
      <c r="H90" s="140">
        <f t="shared" si="61"/>
        <v>1</v>
      </c>
      <c r="I90" s="141">
        <f t="shared" si="62"/>
        <v>2046.33</v>
      </c>
      <c r="J90" s="142">
        <f t="shared" si="63"/>
        <v>2.8363876951373102E-3</v>
      </c>
      <c r="K90" s="142">
        <f t="shared" si="64"/>
        <v>0.34208612289474788</v>
      </c>
      <c r="L90" s="142">
        <f t="shared" si="65"/>
        <v>0.10799822120576838</v>
      </c>
      <c r="M90" s="143">
        <f t="shared" si="66"/>
        <v>8.5860000000000003</v>
      </c>
      <c r="N90" s="144">
        <f t="shared" si="67"/>
        <v>0.14660392018882584</v>
      </c>
      <c r="O90" s="144">
        <f t="shared" si="68"/>
        <v>2.5411346166063149</v>
      </c>
      <c r="P90" s="256">
        <f t="shared" si="69"/>
        <v>0</v>
      </c>
      <c r="Q90" s="257">
        <f t="shared" si="70"/>
        <v>3</v>
      </c>
      <c r="R90" s="257">
        <f t="shared" si="71"/>
        <v>52</v>
      </c>
      <c r="T90">
        <v>503</v>
      </c>
      <c r="U90">
        <v>29</v>
      </c>
      <c r="V90" t="s">
        <v>920</v>
      </c>
      <c r="W90">
        <v>2046.33</v>
      </c>
      <c r="X90">
        <v>894.90700000000004</v>
      </c>
      <c r="Y90">
        <v>2.2869999999999999</v>
      </c>
      <c r="Z90">
        <v>8.5860000000000003</v>
      </c>
      <c r="AA90">
        <v>141.99469300000001</v>
      </c>
      <c r="AB90">
        <v>0.402752</v>
      </c>
      <c r="AC90">
        <v>48.574413999999997</v>
      </c>
      <c r="AD90" s="1">
        <v>221</v>
      </c>
      <c r="AE90">
        <v>3</v>
      </c>
      <c r="AF90">
        <v>52</v>
      </c>
      <c r="AG90">
        <v>69</v>
      </c>
      <c r="AH90">
        <v>14.411313</v>
      </c>
      <c r="AI90">
        <v>40</v>
      </c>
      <c r="AJ90">
        <v>0</v>
      </c>
      <c r="AK90">
        <v>0</v>
      </c>
      <c r="AL90">
        <v>0</v>
      </c>
      <c r="AM90" t="s">
        <v>921</v>
      </c>
      <c r="AN90" t="s">
        <v>1331</v>
      </c>
      <c r="AO90">
        <v>2046.33</v>
      </c>
      <c r="AR90" t="s">
        <v>152</v>
      </c>
      <c r="AS90" t="s">
        <v>171</v>
      </c>
      <c r="AT90" t="s">
        <v>733</v>
      </c>
      <c r="AU90" t="s">
        <v>920</v>
      </c>
      <c r="AV90" t="s">
        <v>49</v>
      </c>
      <c r="AW90">
        <v>1</v>
      </c>
      <c r="BB90">
        <v>0.91479999999999995</v>
      </c>
      <c r="BC90" t="s">
        <v>71</v>
      </c>
      <c r="BF90" t="s">
        <v>152</v>
      </c>
      <c r="BG90" t="s">
        <v>171</v>
      </c>
      <c r="BH90" t="s">
        <v>920</v>
      </c>
      <c r="BI90">
        <v>29</v>
      </c>
      <c r="BJ90">
        <v>1</v>
      </c>
      <c r="BK90" t="s">
        <v>733</v>
      </c>
      <c r="BL90" t="s">
        <v>698</v>
      </c>
      <c r="BM90">
        <v>0.91479999999999995</v>
      </c>
      <c r="BN90" t="s">
        <v>71</v>
      </c>
      <c r="BO90" t="s">
        <v>699</v>
      </c>
      <c r="BP90">
        <v>2046.33</v>
      </c>
    </row>
    <row r="91" spans="1:69" ht="16.5">
      <c r="A91" s="133" t="str">
        <f t="shared" si="54"/>
        <v>강화교통</v>
      </c>
      <c r="B91" s="134" t="str">
        <f t="shared" si="55"/>
        <v>정상복</v>
      </c>
      <c r="C91" s="135" t="str">
        <f t="shared" si="56"/>
        <v>B</v>
      </c>
      <c r="D91" s="136">
        <f t="shared" si="57"/>
        <v>0.9372413793103449</v>
      </c>
      <c r="E91" s="137">
        <f t="shared" si="58"/>
        <v>4337</v>
      </c>
      <c r="F91" s="138" t="str">
        <f t="shared" si="59"/>
        <v>800</v>
      </c>
      <c r="G91" s="139" t="str">
        <f t="shared" si="60"/>
        <v>78바3210</v>
      </c>
      <c r="H91" s="140">
        <f t="shared" si="61"/>
        <v>1</v>
      </c>
      <c r="I91" s="141">
        <f t="shared" si="62"/>
        <v>3516.2089999999998</v>
      </c>
      <c r="J91" s="142">
        <f t="shared" si="63"/>
        <v>8.1196987263601611E-3</v>
      </c>
      <c r="K91" s="142">
        <f t="shared" si="64"/>
        <v>0.32867335355655686</v>
      </c>
      <c r="L91" s="142">
        <f t="shared" si="65"/>
        <v>5.2329085102734228E-2</v>
      </c>
      <c r="M91" s="143">
        <f t="shared" si="66"/>
        <v>10.291</v>
      </c>
      <c r="N91" s="144">
        <f t="shared" si="67"/>
        <v>0</v>
      </c>
      <c r="O91" s="144">
        <f t="shared" si="68"/>
        <v>21.927024246852223</v>
      </c>
      <c r="P91" s="256">
        <f t="shared" si="69"/>
        <v>1</v>
      </c>
      <c r="Q91" s="257">
        <f t="shared" si="70"/>
        <v>0</v>
      </c>
      <c r="R91" s="257">
        <f t="shared" si="71"/>
        <v>771</v>
      </c>
      <c r="T91">
        <v>503</v>
      </c>
      <c r="U91">
        <v>4337</v>
      </c>
      <c r="V91" t="s">
        <v>1332</v>
      </c>
      <c r="W91">
        <v>3516.2089999999998</v>
      </c>
      <c r="X91">
        <v>1293.8920000000001</v>
      </c>
      <c r="Y91">
        <v>2.718</v>
      </c>
      <c r="Z91">
        <v>10.291</v>
      </c>
      <c r="AA91">
        <v>162.46107699999999</v>
      </c>
      <c r="AB91">
        <v>1.3191349999999999</v>
      </c>
      <c r="AC91">
        <v>53.396627000000002</v>
      </c>
      <c r="AD91" s="1">
        <v>184</v>
      </c>
      <c r="AE91">
        <v>0</v>
      </c>
      <c r="AF91">
        <v>771</v>
      </c>
      <c r="AG91">
        <v>84</v>
      </c>
      <c r="AH91">
        <v>21.643393</v>
      </c>
      <c r="AI91">
        <v>10302</v>
      </c>
      <c r="AJ91">
        <v>7.2</v>
      </c>
      <c r="AK91">
        <v>1</v>
      </c>
      <c r="AL91">
        <v>100</v>
      </c>
      <c r="AM91" t="s">
        <v>1333</v>
      </c>
      <c r="AN91" t="s">
        <v>1334</v>
      </c>
      <c r="AO91">
        <v>3516.2089999999998</v>
      </c>
      <c r="AR91" t="s">
        <v>152</v>
      </c>
      <c r="AS91" t="s">
        <v>175</v>
      </c>
      <c r="AT91" t="s">
        <v>787</v>
      </c>
      <c r="AU91" t="s">
        <v>1332</v>
      </c>
      <c r="AV91" t="s">
        <v>49</v>
      </c>
      <c r="AW91">
        <v>1</v>
      </c>
      <c r="BB91">
        <v>0.9372413793103449</v>
      </c>
      <c r="BC91" t="s">
        <v>71</v>
      </c>
      <c r="BF91" t="s">
        <v>152</v>
      </c>
      <c r="BG91" t="s">
        <v>175</v>
      </c>
      <c r="BH91" t="s">
        <v>1332</v>
      </c>
      <c r="BI91">
        <v>4337</v>
      </c>
      <c r="BJ91">
        <v>1</v>
      </c>
      <c r="BK91" t="s">
        <v>787</v>
      </c>
      <c r="BL91" t="s">
        <v>698</v>
      </c>
      <c r="BM91">
        <v>0.9372413793103449</v>
      </c>
      <c r="BN91" t="s">
        <v>71</v>
      </c>
      <c r="BO91" t="s">
        <v>699</v>
      </c>
      <c r="BP91">
        <v>3516.2089999999998</v>
      </c>
    </row>
    <row r="92" spans="1:69" ht="16.5">
      <c r="A92" s="133" t="str">
        <f t="shared" si="54"/>
        <v>강화교통</v>
      </c>
      <c r="B92" s="134" t="str">
        <f t="shared" si="55"/>
        <v>정연복</v>
      </c>
      <c r="C92" s="135" t="str">
        <f t="shared" si="56"/>
        <v>B</v>
      </c>
      <c r="D92" s="136">
        <f t="shared" si="57"/>
        <v>0.92499999999999993</v>
      </c>
      <c r="E92" s="137">
        <f t="shared" si="58"/>
        <v>9106</v>
      </c>
      <c r="F92" s="138" t="str">
        <f t="shared" si="59"/>
        <v>70</v>
      </c>
      <c r="G92" s="139" t="str">
        <f t="shared" si="60"/>
        <v>78바3201</v>
      </c>
      <c r="H92" s="140">
        <f t="shared" si="61"/>
        <v>1</v>
      </c>
      <c r="I92" s="141">
        <f t="shared" si="62"/>
        <v>3489.596</v>
      </c>
      <c r="J92" s="142">
        <f t="shared" si="63"/>
        <v>1.0484220149541704E-2</v>
      </c>
      <c r="K92" s="142">
        <f t="shared" si="64"/>
        <v>0.27929803816792637</v>
      </c>
      <c r="L92" s="142">
        <f t="shared" si="65"/>
        <v>0.1828291871036074</v>
      </c>
      <c r="M92" s="143">
        <f t="shared" si="66"/>
        <v>10.125</v>
      </c>
      <c r="N92" s="144">
        <f t="shared" si="67"/>
        <v>0</v>
      </c>
      <c r="O92" s="144">
        <f t="shared" si="68"/>
        <v>10.77488626190539</v>
      </c>
      <c r="P92" s="256">
        <f t="shared" si="69"/>
        <v>0</v>
      </c>
      <c r="Q92" s="257">
        <f t="shared" si="70"/>
        <v>0</v>
      </c>
      <c r="R92" s="257">
        <f t="shared" si="71"/>
        <v>376</v>
      </c>
      <c r="T92">
        <v>503</v>
      </c>
      <c r="U92">
        <v>9106</v>
      </c>
      <c r="V92" t="s">
        <v>922</v>
      </c>
      <c r="W92">
        <v>3489.596</v>
      </c>
      <c r="X92">
        <v>1257.356</v>
      </c>
      <c r="Y92">
        <v>2.7749999999999999</v>
      </c>
      <c r="Z92">
        <v>10.125</v>
      </c>
      <c r="AA92">
        <v>155.072192</v>
      </c>
      <c r="AB92">
        <v>1.6258109999999999</v>
      </c>
      <c r="AC92">
        <v>43.311359000000003</v>
      </c>
      <c r="AD92" s="1">
        <v>638</v>
      </c>
      <c r="AE92">
        <v>0</v>
      </c>
      <c r="AF92">
        <v>376</v>
      </c>
      <c r="AG92">
        <v>71</v>
      </c>
      <c r="AH92">
        <v>22.503041</v>
      </c>
      <c r="AI92">
        <v>1025.2</v>
      </c>
      <c r="AJ92">
        <v>0</v>
      </c>
      <c r="AK92">
        <v>0</v>
      </c>
      <c r="AL92">
        <v>0</v>
      </c>
      <c r="AM92" t="s">
        <v>923</v>
      </c>
      <c r="AN92" t="s">
        <v>1335</v>
      </c>
      <c r="AO92">
        <v>3489.596</v>
      </c>
      <c r="AR92" t="s">
        <v>152</v>
      </c>
      <c r="AS92" t="s">
        <v>173</v>
      </c>
      <c r="AT92" t="s">
        <v>747</v>
      </c>
      <c r="AU92" t="s">
        <v>922</v>
      </c>
      <c r="AV92" t="s">
        <v>49</v>
      </c>
      <c r="AW92">
        <v>1</v>
      </c>
      <c r="BB92">
        <v>0.92499999999999993</v>
      </c>
      <c r="BC92" t="s">
        <v>71</v>
      </c>
      <c r="BF92" t="s">
        <v>152</v>
      </c>
      <c r="BG92" t="s">
        <v>173</v>
      </c>
      <c r="BH92" t="s">
        <v>922</v>
      </c>
      <c r="BI92">
        <v>9106</v>
      </c>
      <c r="BJ92">
        <v>1</v>
      </c>
      <c r="BK92" t="s">
        <v>747</v>
      </c>
      <c r="BL92" t="s">
        <v>698</v>
      </c>
      <c r="BM92">
        <v>0.92499999999999993</v>
      </c>
      <c r="BN92" t="s">
        <v>71</v>
      </c>
      <c r="BO92" t="s">
        <v>699</v>
      </c>
      <c r="BP92">
        <v>3489.596</v>
      </c>
    </row>
    <row r="93" spans="1:69" ht="16.5">
      <c r="A93" s="133" t="str">
        <f t="shared" si="54"/>
        <v>강화교통</v>
      </c>
      <c r="B93" s="134" t="str">
        <f t="shared" si="55"/>
        <v>정찬희</v>
      </c>
      <c r="C93" s="135" t="str">
        <f t="shared" si="56"/>
        <v>B</v>
      </c>
      <c r="D93" s="136">
        <f t="shared" si="57"/>
        <v>0.93499999999999994</v>
      </c>
      <c r="E93" s="137">
        <f t="shared" si="58"/>
        <v>1002</v>
      </c>
      <c r="F93" s="138" t="str">
        <f t="shared" si="59"/>
        <v>71</v>
      </c>
      <c r="G93" s="139" t="str">
        <f t="shared" si="60"/>
        <v>78바3208</v>
      </c>
      <c r="H93" s="140">
        <f t="shared" si="61"/>
        <v>1</v>
      </c>
      <c r="I93" s="141">
        <f t="shared" si="62"/>
        <v>3529.4470000000001</v>
      </c>
      <c r="J93" s="142">
        <f t="shared" si="63"/>
        <v>1.0660543524263927E-2</v>
      </c>
      <c r="K93" s="142">
        <f t="shared" si="64"/>
        <v>0.24635373234567873</v>
      </c>
      <c r="L93" s="142">
        <f t="shared" si="65"/>
        <v>0.24366423408539636</v>
      </c>
      <c r="M93" s="143">
        <f t="shared" si="66"/>
        <v>9.7629999999999999</v>
      </c>
      <c r="N93" s="144">
        <f t="shared" si="67"/>
        <v>0.11333220190018437</v>
      </c>
      <c r="O93" s="144">
        <f t="shared" si="68"/>
        <v>6.3749363568853701</v>
      </c>
      <c r="P93" s="256">
        <f t="shared" si="69"/>
        <v>4</v>
      </c>
      <c r="Q93" s="257">
        <f t="shared" si="70"/>
        <v>4</v>
      </c>
      <c r="R93" s="257">
        <f t="shared" si="71"/>
        <v>225</v>
      </c>
      <c r="T93">
        <v>503</v>
      </c>
      <c r="U93">
        <v>1002</v>
      </c>
      <c r="V93" t="s">
        <v>924</v>
      </c>
      <c r="W93">
        <v>3529.4470000000001</v>
      </c>
      <c r="X93">
        <v>1110.248</v>
      </c>
      <c r="Y93">
        <v>3.1789999999999998</v>
      </c>
      <c r="Z93">
        <v>9.7629999999999999</v>
      </c>
      <c r="AA93">
        <v>141.72026</v>
      </c>
      <c r="AB93">
        <v>1.510815</v>
      </c>
      <c r="AC93">
        <v>34.913314999999997</v>
      </c>
      <c r="AD93" s="1">
        <v>860</v>
      </c>
      <c r="AE93">
        <v>4</v>
      </c>
      <c r="AF93">
        <v>225</v>
      </c>
      <c r="AG93">
        <v>75</v>
      </c>
      <c r="AH93">
        <v>24.904322000000001</v>
      </c>
      <c r="AI93">
        <v>3158.5</v>
      </c>
      <c r="AJ93">
        <v>0</v>
      </c>
      <c r="AK93">
        <v>4</v>
      </c>
      <c r="AL93">
        <v>1001</v>
      </c>
      <c r="AM93" t="s">
        <v>925</v>
      </c>
      <c r="AN93" t="s">
        <v>1336</v>
      </c>
      <c r="AO93">
        <v>3529.4470000000001</v>
      </c>
      <c r="AR93" t="s">
        <v>152</v>
      </c>
      <c r="AS93" t="s">
        <v>174</v>
      </c>
      <c r="AT93" t="s">
        <v>768</v>
      </c>
      <c r="AU93" t="s">
        <v>924</v>
      </c>
      <c r="AV93" t="s">
        <v>49</v>
      </c>
      <c r="AW93">
        <v>1</v>
      </c>
      <c r="BB93">
        <v>0.93499999999999994</v>
      </c>
      <c r="BC93" t="s">
        <v>71</v>
      </c>
      <c r="BF93" t="s">
        <v>152</v>
      </c>
      <c r="BG93" t="s">
        <v>174</v>
      </c>
      <c r="BH93" t="s">
        <v>924</v>
      </c>
      <c r="BI93">
        <v>1002</v>
      </c>
      <c r="BJ93">
        <v>1</v>
      </c>
      <c r="BK93" t="s">
        <v>768</v>
      </c>
      <c r="BL93" t="s">
        <v>698</v>
      </c>
      <c r="BM93">
        <v>0.93499999999999994</v>
      </c>
      <c r="BN93" t="s">
        <v>71</v>
      </c>
      <c r="BO93" t="s">
        <v>699</v>
      </c>
      <c r="BP93">
        <v>3529.4470000000001</v>
      </c>
    </row>
    <row r="94" spans="1:69" ht="16.5">
      <c r="A94" s="133" t="str">
        <f t="shared" si="54"/>
        <v>강화교통</v>
      </c>
      <c r="B94" s="134" t="str">
        <f t="shared" si="55"/>
        <v>정해현</v>
      </c>
      <c r="C94" s="135" t="str">
        <f t="shared" si="56"/>
        <v>C</v>
      </c>
      <c r="D94" s="136">
        <f t="shared" si="57"/>
        <v>0.88143412510780206</v>
      </c>
      <c r="E94" s="137">
        <f t="shared" si="58"/>
        <v>6163</v>
      </c>
      <c r="F94" s="138" t="str">
        <f t="shared" si="59"/>
        <v>71</v>
      </c>
      <c r="G94" s="139" t="str">
        <f t="shared" si="60"/>
        <v>78바3219</v>
      </c>
      <c r="H94" s="140">
        <f t="shared" si="61"/>
        <v>2</v>
      </c>
      <c r="I94" s="141">
        <f t="shared" si="62"/>
        <v>2956.9070000000002</v>
      </c>
      <c r="J94" s="142">
        <f t="shared" si="63"/>
        <v>9.8593204571137891E-3</v>
      </c>
      <c r="K94" s="142">
        <f t="shared" si="64"/>
        <v>0.27399423626227937</v>
      </c>
      <c r="L94" s="142">
        <f t="shared" si="65"/>
        <v>0.22658812062739883</v>
      </c>
      <c r="M94" s="143">
        <f t="shared" si="66"/>
        <v>11.659000000000001</v>
      </c>
      <c r="N94" s="144">
        <f t="shared" si="67"/>
        <v>3.3819122481701318E-2</v>
      </c>
      <c r="O94" s="144">
        <f t="shared" si="68"/>
        <v>6.9329201087487702</v>
      </c>
      <c r="P94" s="256">
        <f t="shared" si="69"/>
        <v>4</v>
      </c>
      <c r="Q94" s="257">
        <f t="shared" si="70"/>
        <v>1</v>
      </c>
      <c r="R94" s="257">
        <f t="shared" si="71"/>
        <v>205</v>
      </c>
      <c r="T94">
        <v>503</v>
      </c>
      <c r="U94">
        <v>6163</v>
      </c>
      <c r="V94" t="s">
        <v>926</v>
      </c>
      <c r="W94">
        <v>2956.9070000000002</v>
      </c>
      <c r="X94">
        <v>1002.235</v>
      </c>
      <c r="Y94">
        <v>2.95</v>
      </c>
      <c r="Z94">
        <v>11.659000000000001</v>
      </c>
      <c r="AA94">
        <v>119.370803</v>
      </c>
      <c r="AB94">
        <v>1.1769149999999999</v>
      </c>
      <c r="AC94">
        <v>32.706912000000003</v>
      </c>
      <c r="AD94" s="1">
        <v>670</v>
      </c>
      <c r="AE94">
        <v>1</v>
      </c>
      <c r="AF94">
        <v>205</v>
      </c>
      <c r="AG94">
        <v>74</v>
      </c>
      <c r="AH94">
        <v>24.770772000000001</v>
      </c>
      <c r="AI94">
        <v>1955.6</v>
      </c>
      <c r="AJ94">
        <v>0</v>
      </c>
      <c r="AK94">
        <v>4</v>
      </c>
      <c r="AL94">
        <v>255</v>
      </c>
      <c r="AM94" t="s">
        <v>927</v>
      </c>
      <c r="AN94" t="s">
        <v>1337</v>
      </c>
      <c r="AO94">
        <v>2809.482</v>
      </c>
      <c r="AR94" t="s">
        <v>152</v>
      </c>
      <c r="AS94" t="s">
        <v>174</v>
      </c>
      <c r="AT94" t="s">
        <v>770</v>
      </c>
      <c r="AU94" t="s">
        <v>926</v>
      </c>
      <c r="AV94" t="s">
        <v>49</v>
      </c>
      <c r="AW94">
        <v>2</v>
      </c>
      <c r="BB94">
        <v>0.88143412510780206</v>
      </c>
      <c r="BC94" t="s">
        <v>72</v>
      </c>
      <c r="BF94" t="s">
        <v>152</v>
      </c>
      <c r="BG94" t="s">
        <v>174</v>
      </c>
      <c r="BH94" t="s">
        <v>926</v>
      </c>
      <c r="BI94">
        <v>6163</v>
      </c>
      <c r="BJ94">
        <v>2</v>
      </c>
      <c r="BK94" t="s">
        <v>770</v>
      </c>
      <c r="BL94" t="s">
        <v>730</v>
      </c>
      <c r="BM94">
        <v>0.88143412510780206</v>
      </c>
      <c r="BN94" t="s">
        <v>72</v>
      </c>
      <c r="BO94" t="s">
        <v>701</v>
      </c>
      <c r="BP94">
        <v>2956.9070000000002</v>
      </c>
    </row>
    <row r="95" spans="1:69" ht="16.5">
      <c r="A95" s="133" t="str">
        <f t="shared" si="54"/>
        <v>강화교통</v>
      </c>
      <c r="B95" s="134" t="str">
        <f t="shared" si="55"/>
        <v>정희경</v>
      </c>
      <c r="C95" s="135" t="str">
        <f t="shared" si="56"/>
        <v>C</v>
      </c>
      <c r="D95" s="136">
        <f t="shared" si="57"/>
        <v>0.85428571428571431</v>
      </c>
      <c r="E95" s="137">
        <f t="shared" si="58"/>
        <v>1536</v>
      </c>
      <c r="F95" s="138" t="str">
        <f t="shared" si="59"/>
        <v>800</v>
      </c>
      <c r="G95" s="139" t="str">
        <f t="shared" si="60"/>
        <v>78바3212</v>
      </c>
      <c r="H95" s="140">
        <f t="shared" si="61"/>
        <v>1</v>
      </c>
      <c r="I95" s="141">
        <f t="shared" si="62"/>
        <v>3150.7420000000002</v>
      </c>
      <c r="J95" s="142">
        <f t="shared" si="63"/>
        <v>5.3473036386081111E-3</v>
      </c>
      <c r="K95" s="142">
        <f t="shared" si="64"/>
        <v>0.34563467222842192</v>
      </c>
      <c r="L95" s="142">
        <f t="shared" si="65"/>
        <v>0.14631474109908077</v>
      </c>
      <c r="M95" s="143">
        <f t="shared" si="66"/>
        <v>11.62</v>
      </c>
      <c r="N95" s="144">
        <f t="shared" si="67"/>
        <v>0.72998677771775655</v>
      </c>
      <c r="O95" s="144">
        <f t="shared" si="68"/>
        <v>7.9981159993423763</v>
      </c>
      <c r="P95" s="256">
        <f t="shared" si="69"/>
        <v>2</v>
      </c>
      <c r="Q95" s="257">
        <f t="shared" si="70"/>
        <v>23</v>
      </c>
      <c r="R95" s="257">
        <f t="shared" si="71"/>
        <v>252</v>
      </c>
      <c r="T95">
        <v>503</v>
      </c>
      <c r="U95">
        <v>1536</v>
      </c>
      <c r="V95" t="s">
        <v>1338</v>
      </c>
      <c r="W95">
        <v>3150.7420000000002</v>
      </c>
      <c r="X95">
        <v>1317.1289999999999</v>
      </c>
      <c r="Y95">
        <v>2.3919999999999999</v>
      </c>
      <c r="Z95">
        <v>11.62</v>
      </c>
      <c r="AA95">
        <v>153.70830900000001</v>
      </c>
      <c r="AB95">
        <v>0.82192500000000002</v>
      </c>
      <c r="AC95">
        <v>53.126921000000003</v>
      </c>
      <c r="AD95" s="1">
        <v>461</v>
      </c>
      <c r="AE95">
        <v>23</v>
      </c>
      <c r="AF95">
        <v>252</v>
      </c>
      <c r="AG95">
        <v>82</v>
      </c>
      <c r="AH95">
        <v>20.498189</v>
      </c>
      <c r="AI95">
        <v>8411.5</v>
      </c>
      <c r="AJ95">
        <v>19.100000000000001</v>
      </c>
      <c r="AK95">
        <v>2</v>
      </c>
      <c r="AL95">
        <v>53</v>
      </c>
      <c r="AM95" t="s">
        <v>1339</v>
      </c>
      <c r="AN95" t="s">
        <v>1340</v>
      </c>
      <c r="AO95">
        <v>3150.7420000000002</v>
      </c>
      <c r="AR95" t="s">
        <v>152</v>
      </c>
      <c r="AS95" t="s">
        <v>175</v>
      </c>
      <c r="AT95" t="s">
        <v>1193</v>
      </c>
      <c r="AU95" t="s">
        <v>1338</v>
      </c>
      <c r="AV95" t="s">
        <v>49</v>
      </c>
      <c r="AW95">
        <v>1</v>
      </c>
      <c r="BB95">
        <v>0.85428571428571431</v>
      </c>
      <c r="BC95" t="s">
        <v>72</v>
      </c>
      <c r="BF95" t="s">
        <v>152</v>
      </c>
      <c r="BG95" t="s">
        <v>175</v>
      </c>
      <c r="BH95" t="s">
        <v>1338</v>
      </c>
      <c r="BI95">
        <v>1536</v>
      </c>
      <c r="BJ95">
        <v>1</v>
      </c>
      <c r="BK95" t="s">
        <v>1193</v>
      </c>
      <c r="BL95" t="s">
        <v>698</v>
      </c>
      <c r="BM95">
        <v>0.85428571428571431</v>
      </c>
      <c r="BN95" t="s">
        <v>72</v>
      </c>
      <c r="BO95" t="s">
        <v>701</v>
      </c>
      <c r="BP95">
        <v>3150.7420000000002</v>
      </c>
    </row>
    <row r="96" spans="1:69" ht="16.5">
      <c r="A96" s="133" t="str">
        <f t="shared" si="54"/>
        <v>강화교통</v>
      </c>
      <c r="B96" s="134" t="str">
        <f t="shared" si="55"/>
        <v>조규봉</v>
      </c>
      <c r="C96" s="135" t="str">
        <f t="shared" si="56"/>
        <v>C</v>
      </c>
      <c r="D96" s="136">
        <f t="shared" si="57"/>
        <v>0.88642857142857157</v>
      </c>
      <c r="E96" s="137">
        <f t="shared" si="58"/>
        <v>6048</v>
      </c>
      <c r="F96" s="138" t="str">
        <f t="shared" si="59"/>
        <v>800</v>
      </c>
      <c r="G96" s="139" t="str">
        <f t="shared" si="60"/>
        <v>70바3720</v>
      </c>
      <c r="H96" s="140">
        <f t="shared" si="61"/>
        <v>1</v>
      </c>
      <c r="I96" s="141">
        <f t="shared" si="62"/>
        <v>3247.45</v>
      </c>
      <c r="J96" s="142">
        <f t="shared" si="63"/>
        <v>1.4849057522682757E-2</v>
      </c>
      <c r="K96" s="142">
        <f t="shared" si="64"/>
        <v>0.3291679751434472</v>
      </c>
      <c r="L96" s="142">
        <f t="shared" si="65"/>
        <v>0.18845555743737394</v>
      </c>
      <c r="M96" s="143">
        <f t="shared" si="66"/>
        <v>10.458</v>
      </c>
      <c r="N96" s="144">
        <f t="shared" si="67"/>
        <v>0.18476035042879799</v>
      </c>
      <c r="O96" s="144">
        <f t="shared" si="68"/>
        <v>13.179571663920923</v>
      </c>
      <c r="P96" s="256">
        <f t="shared" si="69"/>
        <v>0</v>
      </c>
      <c r="Q96" s="257">
        <f t="shared" si="70"/>
        <v>6</v>
      </c>
      <c r="R96" s="257">
        <f t="shared" si="71"/>
        <v>428</v>
      </c>
      <c r="T96">
        <v>503</v>
      </c>
      <c r="U96">
        <v>6048</v>
      </c>
      <c r="V96" t="s">
        <v>1341</v>
      </c>
      <c r="W96">
        <v>3247.45</v>
      </c>
      <c r="X96">
        <v>1308.3150000000001</v>
      </c>
      <c r="Y96">
        <v>2.4820000000000002</v>
      </c>
      <c r="Z96">
        <v>10.458</v>
      </c>
      <c r="AA96">
        <v>161.081065</v>
      </c>
      <c r="AB96">
        <v>2.391902</v>
      </c>
      <c r="AC96">
        <v>53.022728000000001</v>
      </c>
      <c r="AD96" s="1">
        <v>612</v>
      </c>
      <c r="AE96">
        <v>6</v>
      </c>
      <c r="AF96">
        <v>428</v>
      </c>
      <c r="AG96">
        <v>81</v>
      </c>
      <c r="AH96">
        <v>20.160345</v>
      </c>
      <c r="AI96">
        <v>7561.9</v>
      </c>
      <c r="AJ96">
        <v>0</v>
      </c>
      <c r="AK96">
        <v>0</v>
      </c>
      <c r="AL96">
        <v>0</v>
      </c>
      <c r="AM96" t="s">
        <v>1342</v>
      </c>
      <c r="AN96" t="s">
        <v>1343</v>
      </c>
      <c r="AO96">
        <v>3247.45</v>
      </c>
      <c r="AR96" t="s">
        <v>152</v>
      </c>
      <c r="AS96" t="s">
        <v>175</v>
      </c>
      <c r="AT96" t="s">
        <v>1188</v>
      </c>
      <c r="AU96" t="s">
        <v>1341</v>
      </c>
      <c r="AV96" t="s">
        <v>49</v>
      </c>
      <c r="AW96">
        <v>1</v>
      </c>
      <c r="BB96">
        <v>0.88642857142857157</v>
      </c>
      <c r="BC96" t="s">
        <v>72</v>
      </c>
      <c r="BF96" t="s">
        <v>152</v>
      </c>
      <c r="BG96" t="s">
        <v>175</v>
      </c>
      <c r="BH96" t="s">
        <v>1341</v>
      </c>
      <c r="BI96">
        <v>6048</v>
      </c>
      <c r="BJ96">
        <v>1</v>
      </c>
      <c r="BK96" t="s">
        <v>1188</v>
      </c>
      <c r="BL96" t="s">
        <v>698</v>
      </c>
      <c r="BM96">
        <v>0.88642857142857157</v>
      </c>
      <c r="BN96" t="s">
        <v>72</v>
      </c>
      <c r="BO96" t="s">
        <v>701</v>
      </c>
      <c r="BP96">
        <v>3247.45</v>
      </c>
    </row>
    <row r="97" spans="1:68" ht="16.5">
      <c r="A97" s="133" t="str">
        <f t="shared" si="54"/>
        <v>강화교통</v>
      </c>
      <c r="B97" s="134" t="str">
        <f t="shared" si="55"/>
        <v>조성만</v>
      </c>
      <c r="C97" s="135" t="str">
        <f t="shared" si="56"/>
        <v>C</v>
      </c>
      <c r="D97" s="136">
        <f t="shared" si="57"/>
        <v>0.85323529411764698</v>
      </c>
      <c r="E97" s="137">
        <f t="shared" si="58"/>
        <v>6538</v>
      </c>
      <c r="F97" s="138" t="str">
        <f t="shared" si="59"/>
        <v>71</v>
      </c>
      <c r="G97" s="139" t="str">
        <f t="shared" si="60"/>
        <v>78바3237</v>
      </c>
      <c r="H97" s="140">
        <f t="shared" si="61"/>
        <v>1</v>
      </c>
      <c r="I97" s="141">
        <f t="shared" si="62"/>
        <v>3214.5740000000001</v>
      </c>
      <c r="J97" s="142">
        <f t="shared" si="63"/>
        <v>1.005802876408567E-2</v>
      </c>
      <c r="K97" s="142">
        <f t="shared" si="64"/>
        <v>0.25132731526026458</v>
      </c>
      <c r="L97" s="142">
        <f t="shared" si="65"/>
        <v>0.1533640227289837</v>
      </c>
      <c r="M97" s="143">
        <f t="shared" si="66"/>
        <v>12.157999999999999</v>
      </c>
      <c r="N97" s="144">
        <f t="shared" si="67"/>
        <v>3.1108321040361802E-2</v>
      </c>
      <c r="O97" s="144">
        <f t="shared" si="68"/>
        <v>3.2352653881976274</v>
      </c>
      <c r="P97" s="256">
        <f t="shared" si="69"/>
        <v>0</v>
      </c>
      <c r="Q97" s="257">
        <f t="shared" si="70"/>
        <v>1</v>
      </c>
      <c r="R97" s="257">
        <f t="shared" si="71"/>
        <v>104</v>
      </c>
      <c r="T97">
        <v>503</v>
      </c>
      <c r="U97">
        <v>6538</v>
      </c>
      <c r="V97" t="s">
        <v>928</v>
      </c>
      <c r="W97">
        <v>3214.5740000000001</v>
      </c>
      <c r="X97">
        <v>1108.172</v>
      </c>
      <c r="Y97">
        <v>2.9009999999999998</v>
      </c>
      <c r="Z97">
        <v>12.157999999999999</v>
      </c>
      <c r="AA97">
        <v>131.568027</v>
      </c>
      <c r="AB97">
        <v>1.323315</v>
      </c>
      <c r="AC97">
        <v>33.066639000000002</v>
      </c>
      <c r="AD97" s="1">
        <v>493</v>
      </c>
      <c r="AE97">
        <v>1</v>
      </c>
      <c r="AF97">
        <v>104</v>
      </c>
      <c r="AG97">
        <v>71</v>
      </c>
      <c r="AH97">
        <v>24.432790000000001</v>
      </c>
      <c r="AI97">
        <v>1581.2</v>
      </c>
      <c r="AJ97">
        <v>0</v>
      </c>
      <c r="AK97">
        <v>0</v>
      </c>
      <c r="AL97">
        <v>0</v>
      </c>
      <c r="AM97" t="s">
        <v>929</v>
      </c>
      <c r="AN97" t="s">
        <v>1344</v>
      </c>
      <c r="AO97">
        <v>3214.5740000000001</v>
      </c>
      <c r="AR97" t="s">
        <v>152</v>
      </c>
      <c r="AS97" t="s">
        <v>174</v>
      </c>
      <c r="AT97" t="s">
        <v>781</v>
      </c>
      <c r="AU97" t="s">
        <v>928</v>
      </c>
      <c r="AV97" t="s">
        <v>49</v>
      </c>
      <c r="AW97">
        <v>1</v>
      </c>
      <c r="BB97">
        <v>0.85323529411764698</v>
      </c>
      <c r="BC97" t="s">
        <v>72</v>
      </c>
      <c r="BF97" t="s">
        <v>152</v>
      </c>
      <c r="BG97" t="s">
        <v>174</v>
      </c>
      <c r="BH97" t="s">
        <v>928</v>
      </c>
      <c r="BI97">
        <v>6538</v>
      </c>
      <c r="BJ97">
        <v>1</v>
      </c>
      <c r="BK97" t="s">
        <v>781</v>
      </c>
      <c r="BL97" t="s">
        <v>698</v>
      </c>
      <c r="BM97">
        <v>0.85323529411764698</v>
      </c>
      <c r="BN97" t="s">
        <v>72</v>
      </c>
      <c r="BO97" t="s">
        <v>701</v>
      </c>
      <c r="BP97">
        <v>3214.5740000000001</v>
      </c>
    </row>
    <row r="98" spans="1:68" ht="16.5">
      <c r="A98" s="133" t="str">
        <f t="shared" si="54"/>
        <v>강화교통</v>
      </c>
      <c r="B98" s="134" t="str">
        <f t="shared" si="55"/>
        <v>조영주</v>
      </c>
      <c r="C98" s="135" t="str">
        <f t="shared" si="56"/>
        <v>C</v>
      </c>
      <c r="D98" s="136">
        <f t="shared" si="57"/>
        <v>0.86235927628131825</v>
      </c>
      <c r="E98" s="137">
        <f t="shared" si="58"/>
        <v>1362</v>
      </c>
      <c r="F98" s="138" t="str">
        <f t="shared" si="59"/>
        <v>60-5</v>
      </c>
      <c r="G98" s="139" t="str">
        <f t="shared" si="60"/>
        <v>78바3205</v>
      </c>
      <c r="H98" s="140">
        <f t="shared" si="61"/>
        <v>10</v>
      </c>
      <c r="I98" s="141">
        <f t="shared" si="62"/>
        <v>3605.3620000000005</v>
      </c>
      <c r="J98" s="142">
        <f t="shared" si="63"/>
        <v>1.2852465694938132E-2</v>
      </c>
      <c r="K98" s="142">
        <f t="shared" si="64"/>
        <v>0.28768395378529588</v>
      </c>
      <c r="L98" s="142">
        <f t="shared" si="65"/>
        <v>0.24629981677290655</v>
      </c>
      <c r="M98" s="143">
        <f t="shared" si="66"/>
        <v>13.946999999999999</v>
      </c>
      <c r="N98" s="144">
        <f t="shared" si="67"/>
        <v>0.52699285120329109</v>
      </c>
      <c r="O98" s="144">
        <f t="shared" si="68"/>
        <v>24.629981677290658</v>
      </c>
      <c r="P98" s="256">
        <f t="shared" si="69"/>
        <v>13</v>
      </c>
      <c r="Q98" s="257">
        <f t="shared" si="70"/>
        <v>19</v>
      </c>
      <c r="R98" s="257">
        <f t="shared" si="71"/>
        <v>888</v>
      </c>
      <c r="T98">
        <v>503</v>
      </c>
      <c r="U98">
        <v>1362</v>
      </c>
      <c r="V98" t="s">
        <v>930</v>
      </c>
      <c r="W98">
        <v>3605.3620000000001</v>
      </c>
      <c r="X98">
        <v>1285.578</v>
      </c>
      <c r="Y98">
        <v>2.8039999999999998</v>
      </c>
      <c r="Z98">
        <v>13.946999999999999</v>
      </c>
      <c r="AA98">
        <v>134.71080499999999</v>
      </c>
      <c r="AB98">
        <v>1.731366</v>
      </c>
      <c r="AC98">
        <v>38.754137</v>
      </c>
      <c r="AD98" s="1">
        <v>888</v>
      </c>
      <c r="AE98">
        <v>19</v>
      </c>
      <c r="AF98">
        <v>888</v>
      </c>
      <c r="AG98">
        <v>108</v>
      </c>
      <c r="AH98">
        <v>26.763718000000001</v>
      </c>
      <c r="AI98">
        <v>20320.8</v>
      </c>
      <c r="AJ98">
        <v>2321.6</v>
      </c>
      <c r="AK98">
        <v>13</v>
      </c>
      <c r="AL98">
        <v>3212</v>
      </c>
      <c r="AM98" t="s">
        <v>931</v>
      </c>
      <c r="AN98" t="s">
        <v>1345</v>
      </c>
      <c r="AO98">
        <v>517.505</v>
      </c>
      <c r="AR98" t="s">
        <v>152</v>
      </c>
      <c r="AS98" t="s">
        <v>172</v>
      </c>
      <c r="AT98" t="s">
        <v>737</v>
      </c>
      <c r="AU98" t="s">
        <v>930</v>
      </c>
      <c r="AV98" t="s">
        <v>49</v>
      </c>
      <c r="AW98">
        <v>10</v>
      </c>
      <c r="BB98">
        <v>0.86235927628131825</v>
      </c>
      <c r="BC98" t="s">
        <v>72</v>
      </c>
      <c r="BF98" t="s">
        <v>152</v>
      </c>
      <c r="BG98" t="s">
        <v>172</v>
      </c>
      <c r="BH98" t="s">
        <v>930</v>
      </c>
      <c r="BI98">
        <v>1362</v>
      </c>
      <c r="BJ98">
        <v>10</v>
      </c>
      <c r="BK98" t="s">
        <v>737</v>
      </c>
      <c r="BL98" t="s">
        <v>743</v>
      </c>
      <c r="BM98">
        <v>0.86235927628131825</v>
      </c>
      <c r="BN98" t="s">
        <v>72</v>
      </c>
      <c r="BO98" t="s">
        <v>701</v>
      </c>
      <c r="BP98">
        <v>3605.3620000000005</v>
      </c>
    </row>
    <row r="99" spans="1:68" ht="16.5">
      <c r="A99" s="133" t="str">
        <f t="shared" si="54"/>
        <v>강화교통</v>
      </c>
      <c r="B99" s="134" t="str">
        <f t="shared" si="55"/>
        <v>조정진</v>
      </c>
      <c r="C99" s="135" t="str">
        <f t="shared" si="56"/>
        <v>C</v>
      </c>
      <c r="D99" s="136">
        <f t="shared" si="57"/>
        <v>0.86523312240437977</v>
      </c>
      <c r="E99" s="137">
        <f t="shared" si="58"/>
        <v>819</v>
      </c>
      <c r="F99" s="138" t="str">
        <f t="shared" si="59"/>
        <v>60-5</v>
      </c>
      <c r="G99" s="139" t="str">
        <f t="shared" si="60"/>
        <v>78바3205</v>
      </c>
      <c r="H99" s="140">
        <f t="shared" si="61"/>
        <v>7</v>
      </c>
      <c r="I99" s="141">
        <f t="shared" si="62"/>
        <v>3468.5800000000004</v>
      </c>
      <c r="J99" s="142">
        <f t="shared" si="63"/>
        <v>1.3701243187190163E-2</v>
      </c>
      <c r="K99" s="142">
        <f t="shared" si="64"/>
        <v>0.27304131312270458</v>
      </c>
      <c r="L99" s="142">
        <f t="shared" si="65"/>
        <v>0.25658915175662661</v>
      </c>
      <c r="M99" s="143">
        <f t="shared" si="66"/>
        <v>12.819000000000001</v>
      </c>
      <c r="N99" s="144">
        <f t="shared" si="67"/>
        <v>0.4324536265561123</v>
      </c>
      <c r="O99" s="144">
        <f t="shared" si="68"/>
        <v>25.197631307336145</v>
      </c>
      <c r="P99" s="256">
        <f t="shared" si="69"/>
        <v>4</v>
      </c>
      <c r="Q99" s="257">
        <f t="shared" si="70"/>
        <v>15</v>
      </c>
      <c r="R99" s="257">
        <f t="shared" si="71"/>
        <v>874</v>
      </c>
      <c r="T99">
        <v>503</v>
      </c>
      <c r="U99">
        <v>819</v>
      </c>
      <c r="V99" t="s">
        <v>932</v>
      </c>
      <c r="W99">
        <v>3468.58</v>
      </c>
      <c r="X99">
        <v>1173.2650000000001</v>
      </c>
      <c r="Y99">
        <v>2.956</v>
      </c>
      <c r="Z99">
        <v>12.819000000000001</v>
      </c>
      <c r="AA99">
        <v>128.10830200000001</v>
      </c>
      <c r="AB99">
        <v>1.7552430000000001</v>
      </c>
      <c r="AC99">
        <v>34.978859</v>
      </c>
      <c r="AD99" s="1">
        <v>890</v>
      </c>
      <c r="AE99">
        <v>15</v>
      </c>
      <c r="AF99">
        <v>874</v>
      </c>
      <c r="AG99">
        <v>91</v>
      </c>
      <c r="AH99">
        <v>27.075372000000002</v>
      </c>
      <c r="AI99">
        <v>20760.8</v>
      </c>
      <c r="AJ99">
        <v>329.6</v>
      </c>
      <c r="AK99">
        <v>4</v>
      </c>
      <c r="AL99">
        <v>138</v>
      </c>
      <c r="AM99" t="s">
        <v>933</v>
      </c>
      <c r="AN99" t="s">
        <v>1346</v>
      </c>
      <c r="AO99">
        <v>1418.9970000000001</v>
      </c>
      <c r="AR99" t="s">
        <v>152</v>
      </c>
      <c r="AS99" t="s">
        <v>172</v>
      </c>
      <c r="AT99" t="s">
        <v>737</v>
      </c>
      <c r="AU99" t="s">
        <v>932</v>
      </c>
      <c r="AV99" t="s">
        <v>49</v>
      </c>
      <c r="AW99">
        <v>7</v>
      </c>
      <c r="BB99">
        <v>0.86523312240437977</v>
      </c>
      <c r="BC99" t="s">
        <v>72</v>
      </c>
      <c r="BF99" t="s">
        <v>152</v>
      </c>
      <c r="BG99" t="s">
        <v>172</v>
      </c>
      <c r="BH99" t="s">
        <v>932</v>
      </c>
      <c r="BI99">
        <v>819</v>
      </c>
      <c r="BJ99">
        <v>7</v>
      </c>
      <c r="BK99" t="s">
        <v>737</v>
      </c>
      <c r="BL99" t="s">
        <v>771</v>
      </c>
      <c r="BM99">
        <v>0.86523312240437977</v>
      </c>
      <c r="BN99" t="s">
        <v>72</v>
      </c>
      <c r="BO99" t="s">
        <v>701</v>
      </c>
      <c r="BP99">
        <v>3468.5800000000004</v>
      </c>
    </row>
    <row r="100" spans="1:68" ht="16.5">
      <c r="A100" s="133" t="str">
        <f t="shared" si="54"/>
        <v>강화교통</v>
      </c>
      <c r="B100" s="134" t="str">
        <f t="shared" si="55"/>
        <v>주우연</v>
      </c>
      <c r="C100" s="135" t="str">
        <f t="shared" si="56"/>
        <v>A</v>
      </c>
      <c r="D100" s="136">
        <f t="shared" si="57"/>
        <v>0.97475000000000001</v>
      </c>
      <c r="E100" s="137">
        <f t="shared" si="58"/>
        <v>9696</v>
      </c>
      <c r="F100" s="138" t="str">
        <f t="shared" si="59"/>
        <v>60-5</v>
      </c>
      <c r="G100" s="139" t="str">
        <f t="shared" si="60"/>
        <v>78바3233</v>
      </c>
      <c r="H100" s="140">
        <f t="shared" si="61"/>
        <v>1</v>
      </c>
      <c r="I100" s="141">
        <f t="shared" si="62"/>
        <v>2125.9459999999999</v>
      </c>
      <c r="J100" s="142">
        <f t="shared" si="63"/>
        <v>2.3909248991830417E-2</v>
      </c>
      <c r="K100" s="142">
        <f t="shared" si="64"/>
        <v>0.18523710478823882</v>
      </c>
      <c r="L100" s="142">
        <f t="shared" si="65"/>
        <v>0.16604372829789657</v>
      </c>
      <c r="M100" s="143">
        <f t="shared" si="66"/>
        <v>9.2309999999999999</v>
      </c>
      <c r="N100" s="144">
        <f t="shared" si="67"/>
        <v>2.0696668683023933</v>
      </c>
      <c r="O100" s="144">
        <f t="shared" si="68"/>
        <v>3.1515381858240992</v>
      </c>
      <c r="P100" s="256">
        <f t="shared" si="69"/>
        <v>6</v>
      </c>
      <c r="Q100" s="257">
        <f t="shared" si="70"/>
        <v>44</v>
      </c>
      <c r="R100" s="257">
        <f t="shared" si="71"/>
        <v>67</v>
      </c>
      <c r="T100">
        <v>503</v>
      </c>
      <c r="U100">
        <v>9696</v>
      </c>
      <c r="V100" t="s">
        <v>934</v>
      </c>
      <c r="W100">
        <v>2125.9459999999999</v>
      </c>
      <c r="X100">
        <v>545.23800000000006</v>
      </c>
      <c r="Y100">
        <v>3.899</v>
      </c>
      <c r="Z100">
        <v>9.2309999999999999</v>
      </c>
      <c r="AA100">
        <v>65.002208999999993</v>
      </c>
      <c r="AB100">
        <v>1.554154</v>
      </c>
      <c r="AC100">
        <v>12.040820999999999</v>
      </c>
      <c r="AD100" s="1">
        <v>353</v>
      </c>
      <c r="AE100">
        <v>44</v>
      </c>
      <c r="AF100">
        <v>67</v>
      </c>
      <c r="AG100">
        <v>92</v>
      </c>
      <c r="AH100">
        <v>32.705750000000002</v>
      </c>
      <c r="AI100">
        <v>14451</v>
      </c>
      <c r="AJ100">
        <v>1157.7</v>
      </c>
      <c r="AK100">
        <v>6</v>
      </c>
      <c r="AL100">
        <v>442</v>
      </c>
      <c r="AM100" t="s">
        <v>935</v>
      </c>
      <c r="AN100" t="s">
        <v>1347</v>
      </c>
      <c r="AO100">
        <v>2125.9459999999999</v>
      </c>
      <c r="AR100" t="s">
        <v>152</v>
      </c>
      <c r="AS100" t="s">
        <v>172</v>
      </c>
      <c r="AT100" t="s">
        <v>745</v>
      </c>
      <c r="AU100" t="s">
        <v>934</v>
      </c>
      <c r="AV100" t="s">
        <v>49</v>
      </c>
      <c r="AW100">
        <v>1</v>
      </c>
      <c r="BB100">
        <v>0.97475000000000001</v>
      </c>
      <c r="BC100" t="s">
        <v>69</v>
      </c>
      <c r="BF100" t="s">
        <v>152</v>
      </c>
      <c r="BG100" t="s">
        <v>172</v>
      </c>
      <c r="BH100" t="s">
        <v>934</v>
      </c>
      <c r="BI100">
        <v>9696</v>
      </c>
      <c r="BJ100">
        <v>1</v>
      </c>
      <c r="BK100" t="s">
        <v>745</v>
      </c>
      <c r="BL100" t="s">
        <v>698</v>
      </c>
      <c r="BM100">
        <v>0.97475000000000001</v>
      </c>
      <c r="BN100" t="s">
        <v>69</v>
      </c>
      <c r="BO100" t="s">
        <v>702</v>
      </c>
      <c r="BP100">
        <v>2125.9459999999999</v>
      </c>
    </row>
    <row r="101" spans="1:68" ht="16.5">
      <c r="A101" s="133" t="str">
        <f t="shared" si="54"/>
        <v>강화교통</v>
      </c>
      <c r="B101" s="134" t="str">
        <f t="shared" si="55"/>
        <v>최재영</v>
      </c>
      <c r="C101" s="135" t="str">
        <f t="shared" si="56"/>
        <v>B</v>
      </c>
      <c r="D101" s="136">
        <f t="shared" si="57"/>
        <v>0.90555555555555545</v>
      </c>
      <c r="E101" s="137">
        <f t="shared" si="58"/>
        <v>1198</v>
      </c>
      <c r="F101" s="138" t="str">
        <f t="shared" si="59"/>
        <v>17</v>
      </c>
      <c r="G101" s="139" t="str">
        <f t="shared" si="60"/>
        <v>70바2541</v>
      </c>
      <c r="H101" s="140">
        <f t="shared" si="61"/>
        <v>1</v>
      </c>
      <c r="I101" s="141">
        <f t="shared" si="62"/>
        <v>2343.5650000000001</v>
      </c>
      <c r="J101" s="142">
        <f t="shared" si="63"/>
        <v>7.8085630091920986E-3</v>
      </c>
      <c r="K101" s="142">
        <f t="shared" si="64"/>
        <v>0.3591105522148722</v>
      </c>
      <c r="L101" s="142">
        <f t="shared" si="65"/>
        <v>0.18646805187822826</v>
      </c>
      <c r="M101" s="143">
        <f t="shared" si="66"/>
        <v>9.5879999999999992</v>
      </c>
      <c r="N101" s="144">
        <f t="shared" si="67"/>
        <v>0.12801010426422993</v>
      </c>
      <c r="O101" s="144">
        <f t="shared" si="68"/>
        <v>5.9311348309093193</v>
      </c>
      <c r="P101" s="256">
        <f t="shared" si="69"/>
        <v>1</v>
      </c>
      <c r="Q101" s="257">
        <f t="shared" si="70"/>
        <v>3</v>
      </c>
      <c r="R101" s="257">
        <f t="shared" si="71"/>
        <v>139</v>
      </c>
      <c r="T101">
        <v>503</v>
      </c>
      <c r="U101">
        <v>1198</v>
      </c>
      <c r="V101" t="s">
        <v>936</v>
      </c>
      <c r="W101">
        <v>2343.5650000000001</v>
      </c>
      <c r="X101">
        <v>958.46299999999997</v>
      </c>
      <c r="Y101">
        <v>2.4449999999999998</v>
      </c>
      <c r="Z101">
        <v>9.5879999999999992</v>
      </c>
      <c r="AA101">
        <v>150.612731</v>
      </c>
      <c r="AB101">
        <v>1.176069</v>
      </c>
      <c r="AC101">
        <v>54.086621000000001</v>
      </c>
      <c r="AD101" s="1">
        <v>437</v>
      </c>
      <c r="AE101">
        <v>3</v>
      </c>
      <c r="AF101">
        <v>139</v>
      </c>
      <c r="AG101">
        <v>68</v>
      </c>
      <c r="AH101">
        <v>15.560205</v>
      </c>
      <c r="AI101">
        <v>123.3</v>
      </c>
      <c r="AJ101">
        <v>0</v>
      </c>
      <c r="AK101">
        <v>1</v>
      </c>
      <c r="AL101">
        <v>24</v>
      </c>
      <c r="AM101" t="s">
        <v>937</v>
      </c>
      <c r="AN101" t="s">
        <v>1348</v>
      </c>
      <c r="AO101">
        <v>2343.5650000000001</v>
      </c>
      <c r="AR101" t="s">
        <v>152</v>
      </c>
      <c r="AS101" t="s">
        <v>171</v>
      </c>
      <c r="AT101" t="s">
        <v>720</v>
      </c>
      <c r="AU101" t="s">
        <v>936</v>
      </c>
      <c r="AV101" t="s">
        <v>49</v>
      </c>
      <c r="AW101">
        <v>1</v>
      </c>
      <c r="BB101">
        <v>0.90555555555555545</v>
      </c>
      <c r="BC101" t="s">
        <v>71</v>
      </c>
      <c r="BF101" t="s">
        <v>152</v>
      </c>
      <c r="BG101" t="s">
        <v>171</v>
      </c>
      <c r="BH101" t="s">
        <v>936</v>
      </c>
      <c r="BI101">
        <v>1198</v>
      </c>
      <c r="BJ101">
        <v>1</v>
      </c>
      <c r="BK101" t="s">
        <v>720</v>
      </c>
      <c r="BL101" t="s">
        <v>698</v>
      </c>
      <c r="BM101">
        <v>0.90555555555555545</v>
      </c>
      <c r="BN101" t="s">
        <v>71</v>
      </c>
      <c r="BO101" t="s">
        <v>699</v>
      </c>
      <c r="BP101">
        <v>2343.5650000000001</v>
      </c>
    </row>
    <row r="102" spans="1:68" ht="16.5">
      <c r="A102" s="133" t="str">
        <f t="shared" si="54"/>
        <v>강화교통</v>
      </c>
      <c r="B102" s="134" t="str">
        <f t="shared" si="55"/>
        <v>최종수</v>
      </c>
      <c r="C102" s="135" t="str">
        <f t="shared" si="56"/>
        <v>B</v>
      </c>
      <c r="D102" s="136">
        <f t="shared" si="57"/>
        <v>0.93454562598539948</v>
      </c>
      <c r="E102" s="137">
        <f t="shared" si="58"/>
        <v>1710</v>
      </c>
      <c r="F102" s="138" t="str">
        <f t="shared" si="59"/>
        <v>71</v>
      </c>
      <c r="G102" s="139" t="str">
        <f t="shared" si="60"/>
        <v>78바3219</v>
      </c>
      <c r="H102" s="140">
        <f t="shared" si="61"/>
        <v>7</v>
      </c>
      <c r="I102" s="141">
        <f t="shared" si="62"/>
        <v>3482.3850000000007</v>
      </c>
      <c r="J102" s="142">
        <f t="shared" si="63"/>
        <v>6.6434574100190345E-3</v>
      </c>
      <c r="K102" s="142">
        <f t="shared" si="64"/>
        <v>0.25808846478190728</v>
      </c>
      <c r="L102" s="142">
        <f t="shared" si="65"/>
        <v>0.15851205423868983</v>
      </c>
      <c r="M102" s="143">
        <f t="shared" si="66"/>
        <v>8.5510000000000002</v>
      </c>
      <c r="N102" s="144">
        <f t="shared" si="67"/>
        <v>2.8715951854835119E-2</v>
      </c>
      <c r="O102" s="144">
        <f t="shared" si="68"/>
        <v>5.4560308524186727</v>
      </c>
      <c r="P102" s="256">
        <f t="shared" si="69"/>
        <v>1</v>
      </c>
      <c r="Q102" s="257">
        <f t="shared" si="70"/>
        <v>1</v>
      </c>
      <c r="R102" s="257">
        <f t="shared" si="71"/>
        <v>190</v>
      </c>
      <c r="T102">
        <v>503</v>
      </c>
      <c r="U102">
        <v>1710</v>
      </c>
      <c r="V102" t="s">
        <v>938</v>
      </c>
      <c r="W102">
        <v>3482.3850000000002</v>
      </c>
      <c r="X102">
        <v>1194.9059999999999</v>
      </c>
      <c r="Y102">
        <v>2.9140000000000001</v>
      </c>
      <c r="Z102">
        <v>8.5510000000000002</v>
      </c>
      <c r="AA102">
        <v>158.25524799999999</v>
      </c>
      <c r="AB102">
        <v>1.0513619999999999</v>
      </c>
      <c r="AC102">
        <v>40.843854</v>
      </c>
      <c r="AD102" s="1">
        <v>552</v>
      </c>
      <c r="AE102">
        <v>1</v>
      </c>
      <c r="AF102">
        <v>190</v>
      </c>
      <c r="AG102">
        <v>78</v>
      </c>
      <c r="AH102">
        <v>22.004861999999999</v>
      </c>
      <c r="AI102">
        <v>2071.9</v>
      </c>
      <c r="AJ102">
        <v>0</v>
      </c>
      <c r="AK102">
        <v>1</v>
      </c>
      <c r="AL102">
        <v>8</v>
      </c>
      <c r="AM102" t="s">
        <v>939</v>
      </c>
      <c r="AN102" t="s">
        <v>1349</v>
      </c>
      <c r="AO102">
        <v>825.88</v>
      </c>
      <c r="AR102" t="s">
        <v>152</v>
      </c>
      <c r="AS102" t="s">
        <v>174</v>
      </c>
      <c r="AT102" t="s">
        <v>770</v>
      </c>
      <c r="AU102" t="s">
        <v>938</v>
      </c>
      <c r="AV102" t="s">
        <v>49</v>
      </c>
      <c r="AW102">
        <v>7</v>
      </c>
      <c r="BB102">
        <v>0.93454562598539948</v>
      </c>
      <c r="BC102" t="s">
        <v>71</v>
      </c>
      <c r="BF102" t="s">
        <v>152</v>
      </c>
      <c r="BG102" t="s">
        <v>174</v>
      </c>
      <c r="BH102" t="s">
        <v>938</v>
      </c>
      <c r="BI102">
        <v>1710</v>
      </c>
      <c r="BJ102">
        <v>7</v>
      </c>
      <c r="BK102" t="s">
        <v>770</v>
      </c>
      <c r="BL102" t="s">
        <v>781</v>
      </c>
      <c r="BM102">
        <v>0.93454562598539948</v>
      </c>
      <c r="BN102" t="s">
        <v>71</v>
      </c>
      <c r="BO102" t="s">
        <v>699</v>
      </c>
      <c r="BP102">
        <v>3482.3850000000007</v>
      </c>
    </row>
    <row r="103" spans="1:68" ht="16.5">
      <c r="A103" s="133" t="str">
        <f t="shared" si="54"/>
        <v>강화교통</v>
      </c>
      <c r="B103" s="134" t="str">
        <f t="shared" si="55"/>
        <v>태승환</v>
      </c>
      <c r="C103" s="135" t="str">
        <f t="shared" si="56"/>
        <v>D</v>
      </c>
      <c r="D103" s="136">
        <f t="shared" si="57"/>
        <v>0.84847869800544995</v>
      </c>
      <c r="E103" s="137">
        <f t="shared" si="58"/>
        <v>3150</v>
      </c>
      <c r="F103" s="138" t="str">
        <f t="shared" si="59"/>
        <v>71</v>
      </c>
      <c r="G103" s="139" t="str">
        <f t="shared" si="60"/>
        <v>78바3223</v>
      </c>
      <c r="H103" s="140">
        <f t="shared" si="61"/>
        <v>2</v>
      </c>
      <c r="I103" s="141">
        <f t="shared" si="62"/>
        <v>2095.1410000000001</v>
      </c>
      <c r="J103" s="142">
        <f t="shared" si="63"/>
        <v>9.0620528070530695E-3</v>
      </c>
      <c r="K103" s="142">
        <f t="shared" si="64"/>
        <v>0.2936956633736722</v>
      </c>
      <c r="L103" s="142">
        <f t="shared" si="65"/>
        <v>0.33697016095814075</v>
      </c>
      <c r="M103" s="143">
        <f t="shared" si="66"/>
        <v>12.63</v>
      </c>
      <c r="N103" s="144">
        <f t="shared" si="67"/>
        <v>9.5458969109954883E-2</v>
      </c>
      <c r="O103" s="144">
        <f t="shared" si="68"/>
        <v>9.2117905191106466</v>
      </c>
      <c r="P103" s="256">
        <f t="shared" si="69"/>
        <v>17</v>
      </c>
      <c r="Q103" s="257">
        <f t="shared" si="70"/>
        <v>2</v>
      </c>
      <c r="R103" s="257">
        <f t="shared" si="71"/>
        <v>193</v>
      </c>
      <c r="T103">
        <v>503</v>
      </c>
      <c r="U103">
        <v>3150</v>
      </c>
      <c r="V103" t="s">
        <v>940</v>
      </c>
      <c r="W103">
        <v>2095.1410000000001</v>
      </c>
      <c r="X103">
        <v>735.30600000000004</v>
      </c>
      <c r="Y103">
        <v>2.8490000000000002</v>
      </c>
      <c r="Z103">
        <v>12.63</v>
      </c>
      <c r="AA103">
        <v>84.784431999999995</v>
      </c>
      <c r="AB103">
        <v>0.76832100000000003</v>
      </c>
      <c r="AC103">
        <v>24.90082</v>
      </c>
      <c r="AD103" s="1">
        <v>706</v>
      </c>
      <c r="AE103">
        <v>2</v>
      </c>
      <c r="AF103">
        <v>193</v>
      </c>
      <c r="AG103">
        <v>80</v>
      </c>
      <c r="AH103">
        <v>24.711387999999999</v>
      </c>
      <c r="AI103">
        <v>7433.6</v>
      </c>
      <c r="AJ103">
        <v>0</v>
      </c>
      <c r="AK103">
        <v>17</v>
      </c>
      <c r="AL103">
        <v>5925</v>
      </c>
      <c r="AM103" t="s">
        <v>941</v>
      </c>
      <c r="AN103" t="s">
        <v>1350</v>
      </c>
      <c r="AO103">
        <v>1844.0319999999999</v>
      </c>
      <c r="AR103" t="s">
        <v>152</v>
      </c>
      <c r="AS103" t="s">
        <v>174</v>
      </c>
      <c r="AT103" t="s">
        <v>771</v>
      </c>
      <c r="AU103" t="s">
        <v>940</v>
      </c>
      <c r="AV103" t="s">
        <v>49</v>
      </c>
      <c r="AW103">
        <v>2</v>
      </c>
      <c r="BB103">
        <v>0.84847869800544995</v>
      </c>
      <c r="BC103" t="s">
        <v>70</v>
      </c>
      <c r="BF103" t="s">
        <v>152</v>
      </c>
      <c r="BG103" t="s">
        <v>174</v>
      </c>
      <c r="BH103" t="s">
        <v>940</v>
      </c>
      <c r="BI103">
        <v>3150</v>
      </c>
      <c r="BJ103">
        <v>2</v>
      </c>
      <c r="BK103" t="s">
        <v>771</v>
      </c>
      <c r="BL103" t="s">
        <v>755</v>
      </c>
      <c r="BM103">
        <v>0.84847869800544995</v>
      </c>
      <c r="BN103" t="s">
        <v>70</v>
      </c>
      <c r="BO103" t="s">
        <v>703</v>
      </c>
      <c r="BP103">
        <v>2095.1410000000001</v>
      </c>
    </row>
    <row r="104" spans="1:68" ht="16.5">
      <c r="A104" s="133" t="str">
        <f t="shared" si="54"/>
        <v>강화교통</v>
      </c>
      <c r="B104" s="134" t="str">
        <f t="shared" si="55"/>
        <v>한금섭</v>
      </c>
      <c r="C104" s="135" t="str">
        <f t="shared" si="56"/>
        <v>A</v>
      </c>
      <c r="D104" s="136">
        <f t="shared" si="57"/>
        <v>0.95964285714285713</v>
      </c>
      <c r="E104" s="137">
        <f t="shared" si="58"/>
        <v>4880</v>
      </c>
      <c r="F104" s="138" t="str">
        <f t="shared" si="59"/>
        <v>70</v>
      </c>
      <c r="G104" s="139" t="str">
        <f t="shared" si="60"/>
        <v>78바3221</v>
      </c>
      <c r="H104" s="140">
        <f t="shared" si="61"/>
        <v>1</v>
      </c>
      <c r="I104" s="141">
        <f t="shared" si="62"/>
        <v>2687.971</v>
      </c>
      <c r="J104" s="142">
        <f t="shared" si="63"/>
        <v>2.0096425324764133E-2</v>
      </c>
      <c r="K104" s="142">
        <f t="shared" si="64"/>
        <v>0.28359504480903647</v>
      </c>
      <c r="L104" s="142">
        <f t="shared" si="65"/>
        <v>0.36012293287390379</v>
      </c>
      <c r="M104" s="143">
        <f t="shared" si="66"/>
        <v>12.473000000000001</v>
      </c>
      <c r="N104" s="144">
        <f t="shared" si="67"/>
        <v>0.11160834696505283</v>
      </c>
      <c r="O104" s="144">
        <f t="shared" si="68"/>
        <v>3.9434949260985332</v>
      </c>
      <c r="P104" s="256">
        <f t="shared" si="69"/>
        <v>1</v>
      </c>
      <c r="Q104" s="257">
        <f t="shared" si="70"/>
        <v>3</v>
      </c>
      <c r="R104" s="257">
        <f t="shared" si="71"/>
        <v>106</v>
      </c>
      <c r="T104">
        <v>503</v>
      </c>
      <c r="U104">
        <v>4880</v>
      </c>
      <c r="V104" t="s">
        <v>942</v>
      </c>
      <c r="W104">
        <v>2687.971</v>
      </c>
      <c r="X104">
        <v>1000.215</v>
      </c>
      <c r="Y104">
        <v>2.6869999999999998</v>
      </c>
      <c r="Z104">
        <v>12.473000000000001</v>
      </c>
      <c r="AA104">
        <v>117.28080799999999</v>
      </c>
      <c r="AB104">
        <v>2.3569249999999999</v>
      </c>
      <c r="AC104">
        <v>33.260255999999998</v>
      </c>
      <c r="AD104" s="1">
        <v>968</v>
      </c>
      <c r="AE104">
        <v>3</v>
      </c>
      <c r="AF104">
        <v>106</v>
      </c>
      <c r="AG104">
        <v>96</v>
      </c>
      <c r="AH104">
        <v>22.919103</v>
      </c>
      <c r="AI104">
        <v>5459.8</v>
      </c>
      <c r="AJ104">
        <v>86.9</v>
      </c>
      <c r="AK104">
        <v>1</v>
      </c>
      <c r="AL104">
        <v>50</v>
      </c>
      <c r="AM104" t="s">
        <v>943</v>
      </c>
      <c r="AN104" t="s">
        <v>1351</v>
      </c>
      <c r="AO104">
        <v>2687.971</v>
      </c>
      <c r="AR104" t="s">
        <v>152</v>
      </c>
      <c r="AS104" t="s">
        <v>173</v>
      </c>
      <c r="AT104" t="s">
        <v>764</v>
      </c>
      <c r="AU104" t="s">
        <v>942</v>
      </c>
      <c r="AV104" t="s">
        <v>49</v>
      </c>
      <c r="AW104">
        <v>1</v>
      </c>
      <c r="BB104">
        <v>0.95964285714285713</v>
      </c>
      <c r="BC104" t="s">
        <v>69</v>
      </c>
      <c r="BF104" t="s">
        <v>152</v>
      </c>
      <c r="BG104" t="s">
        <v>173</v>
      </c>
      <c r="BH104" t="s">
        <v>942</v>
      </c>
      <c r="BI104">
        <v>4880</v>
      </c>
      <c r="BJ104">
        <v>1</v>
      </c>
      <c r="BK104" t="s">
        <v>764</v>
      </c>
      <c r="BL104" t="s">
        <v>698</v>
      </c>
      <c r="BM104">
        <v>0.95964285714285713</v>
      </c>
      <c r="BN104" t="s">
        <v>69</v>
      </c>
      <c r="BO104" t="s">
        <v>702</v>
      </c>
      <c r="BP104">
        <v>2687.971</v>
      </c>
    </row>
    <row r="105" spans="1:68" ht="16.5">
      <c r="A105" s="133" t="str">
        <f t="shared" si="54"/>
        <v>강화교통</v>
      </c>
      <c r="B105" s="134" t="str">
        <f t="shared" si="55"/>
        <v>한재만</v>
      </c>
      <c r="C105" s="135" t="str">
        <f t="shared" si="56"/>
        <v>A</v>
      </c>
      <c r="D105" s="136">
        <f t="shared" si="57"/>
        <v>0.99096774193548387</v>
      </c>
      <c r="E105" s="137">
        <f t="shared" si="58"/>
        <v>2844</v>
      </c>
      <c r="F105" s="138" t="str">
        <f t="shared" si="59"/>
        <v>70</v>
      </c>
      <c r="G105" s="139" t="str">
        <f t="shared" si="60"/>
        <v>78바3222</v>
      </c>
      <c r="H105" s="140">
        <f t="shared" si="61"/>
        <v>1</v>
      </c>
      <c r="I105" s="141">
        <f t="shared" si="62"/>
        <v>3515.7240000000002</v>
      </c>
      <c r="J105" s="142">
        <f t="shared" si="63"/>
        <v>1.0348150081934415E-2</v>
      </c>
      <c r="K105" s="142">
        <f t="shared" si="64"/>
        <v>0.31113324191561198</v>
      </c>
      <c r="L105" s="142">
        <f t="shared" si="65"/>
        <v>0.19597670351825114</v>
      </c>
      <c r="M105" s="143">
        <f t="shared" si="66"/>
        <v>8.6240000000000006</v>
      </c>
      <c r="N105" s="144">
        <f t="shared" si="67"/>
        <v>0</v>
      </c>
      <c r="O105" s="144">
        <f t="shared" si="68"/>
        <v>6.3144888506606316</v>
      </c>
      <c r="P105" s="256">
        <f t="shared" si="69"/>
        <v>19</v>
      </c>
      <c r="Q105" s="257">
        <f t="shared" si="70"/>
        <v>0</v>
      </c>
      <c r="R105" s="257">
        <f t="shared" si="71"/>
        <v>222</v>
      </c>
      <c r="T105">
        <v>503</v>
      </c>
      <c r="U105">
        <v>2844</v>
      </c>
      <c r="V105" t="s">
        <v>944</v>
      </c>
      <c r="W105">
        <v>3515.7240000000002</v>
      </c>
      <c r="X105">
        <v>1144.367</v>
      </c>
      <c r="Y105">
        <v>3.0720000000000001</v>
      </c>
      <c r="Z105">
        <v>8.6240000000000006</v>
      </c>
      <c r="AA105">
        <v>161.91609</v>
      </c>
      <c r="AB105">
        <v>1.675532</v>
      </c>
      <c r="AC105">
        <v>50.377478000000004</v>
      </c>
      <c r="AD105" s="1">
        <v>689</v>
      </c>
      <c r="AE105">
        <v>0</v>
      </c>
      <c r="AF105">
        <v>222</v>
      </c>
      <c r="AG105">
        <v>79</v>
      </c>
      <c r="AH105">
        <v>21.713246000000002</v>
      </c>
      <c r="AI105">
        <v>1562.9</v>
      </c>
      <c r="AJ105">
        <v>0</v>
      </c>
      <c r="AK105">
        <v>19</v>
      </c>
      <c r="AL105">
        <v>5304</v>
      </c>
      <c r="AM105" t="s">
        <v>945</v>
      </c>
      <c r="AN105" t="s">
        <v>1352</v>
      </c>
      <c r="AO105">
        <v>3515.7240000000002</v>
      </c>
      <c r="AR105" t="s">
        <v>152</v>
      </c>
      <c r="AS105" t="s">
        <v>173</v>
      </c>
      <c r="AT105" t="s">
        <v>766</v>
      </c>
      <c r="AU105" t="s">
        <v>944</v>
      </c>
      <c r="AV105" t="s">
        <v>49</v>
      </c>
      <c r="AW105">
        <v>1</v>
      </c>
      <c r="BB105">
        <v>0.99096774193548387</v>
      </c>
      <c r="BC105" t="s">
        <v>69</v>
      </c>
      <c r="BF105" t="s">
        <v>152</v>
      </c>
      <c r="BG105" t="s">
        <v>173</v>
      </c>
      <c r="BH105" t="s">
        <v>944</v>
      </c>
      <c r="BI105">
        <v>2844</v>
      </c>
      <c r="BJ105">
        <v>1</v>
      </c>
      <c r="BK105" t="s">
        <v>766</v>
      </c>
      <c r="BL105" t="s">
        <v>698</v>
      </c>
      <c r="BM105">
        <v>0.99096774193548387</v>
      </c>
      <c r="BN105" t="s">
        <v>69</v>
      </c>
      <c r="BO105" t="s">
        <v>702</v>
      </c>
      <c r="BP105">
        <v>3515.7240000000002</v>
      </c>
    </row>
    <row r="106" spans="1:68" ht="16.5">
      <c r="A106" s="133" t="str">
        <f t="shared" si="54"/>
        <v>강화교통</v>
      </c>
      <c r="B106" s="134" t="str">
        <f t="shared" si="55"/>
        <v>한재열</v>
      </c>
      <c r="C106" s="135" t="str">
        <f t="shared" si="56"/>
        <v>D</v>
      </c>
      <c r="D106" s="136">
        <f t="shared" si="57"/>
        <v>0.84088235294117653</v>
      </c>
      <c r="E106" s="137">
        <f t="shared" si="58"/>
        <v>4474</v>
      </c>
      <c r="F106" s="138" t="str">
        <f t="shared" si="59"/>
        <v>71</v>
      </c>
      <c r="G106" s="139" t="str">
        <f t="shared" si="60"/>
        <v>78바3223</v>
      </c>
      <c r="H106" s="140">
        <f t="shared" si="61"/>
        <v>1</v>
      </c>
      <c r="I106" s="141">
        <f t="shared" si="62"/>
        <v>1857.423</v>
      </c>
      <c r="J106" s="142">
        <f t="shared" si="63"/>
        <v>1.1032420415593004E-2</v>
      </c>
      <c r="K106" s="142">
        <f t="shared" si="64"/>
        <v>0.2667254167485259</v>
      </c>
      <c r="L106" s="142">
        <f t="shared" si="65"/>
        <v>0.27349720553691864</v>
      </c>
      <c r="M106" s="143">
        <f t="shared" si="66"/>
        <v>12.355</v>
      </c>
      <c r="N106" s="144">
        <f t="shared" si="67"/>
        <v>0.16151409775802281</v>
      </c>
      <c r="O106" s="144">
        <f t="shared" si="68"/>
        <v>26.70366416265977</v>
      </c>
      <c r="P106" s="256">
        <f t="shared" si="69"/>
        <v>3</v>
      </c>
      <c r="Q106" s="257">
        <f t="shared" si="70"/>
        <v>3</v>
      </c>
      <c r="R106" s="257">
        <f t="shared" si="71"/>
        <v>496</v>
      </c>
      <c r="T106">
        <v>503</v>
      </c>
      <c r="U106">
        <v>4474</v>
      </c>
      <c r="V106" t="s">
        <v>946</v>
      </c>
      <c r="W106">
        <v>1857.423</v>
      </c>
      <c r="X106">
        <v>649.625</v>
      </c>
      <c r="Y106">
        <v>2.859</v>
      </c>
      <c r="Z106">
        <v>12.355</v>
      </c>
      <c r="AA106">
        <v>73.897201999999993</v>
      </c>
      <c r="AB106">
        <v>0.81526500000000002</v>
      </c>
      <c r="AC106">
        <v>19.710262</v>
      </c>
      <c r="AD106" s="1">
        <v>508</v>
      </c>
      <c r="AE106">
        <v>3</v>
      </c>
      <c r="AF106">
        <v>496</v>
      </c>
      <c r="AG106">
        <v>79</v>
      </c>
      <c r="AH106">
        <v>25.135227</v>
      </c>
      <c r="AI106">
        <v>5196.6000000000004</v>
      </c>
      <c r="AJ106">
        <v>0</v>
      </c>
      <c r="AK106">
        <v>3</v>
      </c>
      <c r="AL106">
        <v>1053</v>
      </c>
      <c r="AM106" t="s">
        <v>947</v>
      </c>
      <c r="AN106" t="s">
        <v>1353</v>
      </c>
      <c r="AO106">
        <v>1857.423</v>
      </c>
      <c r="AR106" t="s">
        <v>152</v>
      </c>
      <c r="AS106" t="s">
        <v>174</v>
      </c>
      <c r="AT106" t="s">
        <v>771</v>
      </c>
      <c r="AU106" t="s">
        <v>946</v>
      </c>
      <c r="AV106" t="s">
        <v>49</v>
      </c>
      <c r="AW106">
        <v>1</v>
      </c>
      <c r="BB106">
        <v>0.84088235294117653</v>
      </c>
      <c r="BC106" t="s">
        <v>70</v>
      </c>
      <c r="BF106" t="s">
        <v>152</v>
      </c>
      <c r="BG106" t="s">
        <v>174</v>
      </c>
      <c r="BH106" t="s">
        <v>946</v>
      </c>
      <c r="BI106">
        <v>4474</v>
      </c>
      <c r="BJ106">
        <v>1</v>
      </c>
      <c r="BK106" t="s">
        <v>771</v>
      </c>
      <c r="BL106" t="s">
        <v>698</v>
      </c>
      <c r="BM106">
        <v>0.84088235294117653</v>
      </c>
      <c r="BN106" t="s">
        <v>70</v>
      </c>
      <c r="BO106" t="s">
        <v>703</v>
      </c>
      <c r="BP106">
        <v>1857.423</v>
      </c>
    </row>
    <row r="107" spans="1:68" ht="16.5">
      <c r="A107" s="133" t="str">
        <f t="shared" si="54"/>
        <v>강화교통</v>
      </c>
      <c r="B107" s="134" t="str">
        <f t="shared" si="55"/>
        <v>한정호</v>
      </c>
      <c r="C107" s="135" t="str">
        <f t="shared" si="56"/>
        <v>A</v>
      </c>
      <c r="D107" s="136">
        <f t="shared" si="57"/>
        <v>0.9536</v>
      </c>
      <c r="E107" s="137">
        <f t="shared" si="58"/>
        <v>5240</v>
      </c>
      <c r="F107" s="138" t="str">
        <f t="shared" si="59"/>
        <v>17</v>
      </c>
      <c r="G107" s="139" t="str">
        <f t="shared" si="60"/>
        <v>70바3702</v>
      </c>
      <c r="H107" s="140">
        <f t="shared" si="61"/>
        <v>1</v>
      </c>
      <c r="I107" s="141">
        <f t="shared" si="62"/>
        <v>1965.0119999999999</v>
      </c>
      <c r="J107" s="142">
        <f t="shared" si="63"/>
        <v>6.7261904775421898E-3</v>
      </c>
      <c r="K107" s="142">
        <f t="shared" si="64"/>
        <v>0.36093907756267735</v>
      </c>
      <c r="L107" s="142">
        <f t="shared" si="65"/>
        <v>9.4655910498256501E-2</v>
      </c>
      <c r="M107" s="143">
        <f t="shared" si="66"/>
        <v>8.9819999999999993</v>
      </c>
      <c r="N107" s="144">
        <f t="shared" si="67"/>
        <v>5.0890274461428228E-2</v>
      </c>
      <c r="O107" s="144">
        <f t="shared" si="68"/>
        <v>1.7811596061499879</v>
      </c>
      <c r="P107" s="256">
        <f t="shared" si="69"/>
        <v>1</v>
      </c>
      <c r="Q107" s="257">
        <f t="shared" si="70"/>
        <v>1</v>
      </c>
      <c r="R107" s="257">
        <f t="shared" si="71"/>
        <v>35</v>
      </c>
      <c r="T107">
        <v>503</v>
      </c>
      <c r="U107">
        <v>5240</v>
      </c>
      <c r="V107" t="s">
        <v>948</v>
      </c>
      <c r="W107">
        <v>1965.0119999999999</v>
      </c>
      <c r="X107">
        <v>824.173</v>
      </c>
      <c r="Y107">
        <v>2.3839999999999999</v>
      </c>
      <c r="Z107">
        <v>8.9819999999999993</v>
      </c>
      <c r="AA107">
        <v>132.10746900000001</v>
      </c>
      <c r="AB107">
        <v>0.88858000000000004</v>
      </c>
      <c r="AC107">
        <v>47.682747999999997</v>
      </c>
      <c r="AD107" s="1">
        <v>186</v>
      </c>
      <c r="AE107">
        <v>1</v>
      </c>
      <c r="AF107">
        <v>35</v>
      </c>
      <c r="AG107">
        <v>68</v>
      </c>
      <c r="AH107">
        <v>14.874344000000001</v>
      </c>
      <c r="AI107">
        <v>54.3</v>
      </c>
      <c r="AJ107">
        <v>0</v>
      </c>
      <c r="AK107">
        <v>1</v>
      </c>
      <c r="AL107">
        <v>269</v>
      </c>
      <c r="AM107" t="s">
        <v>949</v>
      </c>
      <c r="AN107" t="s">
        <v>1354</v>
      </c>
      <c r="AO107">
        <v>1965.0119999999999</v>
      </c>
      <c r="AR107" t="s">
        <v>152</v>
      </c>
      <c r="AS107" t="s">
        <v>171</v>
      </c>
      <c r="AT107" t="s">
        <v>721</v>
      </c>
      <c r="AU107" t="s">
        <v>948</v>
      </c>
      <c r="AV107" t="s">
        <v>49</v>
      </c>
      <c r="AW107">
        <v>1</v>
      </c>
      <c r="BB107">
        <v>0.9536</v>
      </c>
      <c r="BC107" t="s">
        <v>69</v>
      </c>
      <c r="BF107" t="s">
        <v>152</v>
      </c>
      <c r="BG107" t="s">
        <v>171</v>
      </c>
      <c r="BH107" t="s">
        <v>948</v>
      </c>
      <c r="BI107">
        <v>5240</v>
      </c>
      <c r="BJ107">
        <v>1</v>
      </c>
      <c r="BK107" t="s">
        <v>721</v>
      </c>
      <c r="BL107" t="s">
        <v>698</v>
      </c>
      <c r="BM107">
        <v>0.9536</v>
      </c>
      <c r="BN107" t="s">
        <v>69</v>
      </c>
      <c r="BO107" t="s">
        <v>702</v>
      </c>
      <c r="BP107">
        <v>1965.0119999999999</v>
      </c>
    </row>
    <row r="108" spans="1:68" ht="16.5">
      <c r="A108" s="133" t="str">
        <f t="shared" si="54"/>
        <v>강화교통</v>
      </c>
      <c r="B108" s="134" t="str">
        <f t="shared" si="55"/>
        <v>허태록</v>
      </c>
      <c r="C108" s="135" t="str">
        <f t="shared" si="56"/>
        <v>C</v>
      </c>
      <c r="D108" s="136">
        <f t="shared" si="57"/>
        <v>0.87471642025055263</v>
      </c>
      <c r="E108" s="137">
        <f t="shared" si="58"/>
        <v>9725</v>
      </c>
      <c r="F108" s="138" t="str">
        <f t="shared" si="59"/>
        <v>70</v>
      </c>
      <c r="G108" s="139" t="str">
        <f t="shared" si="60"/>
        <v>78바3203</v>
      </c>
      <c r="H108" s="140">
        <f t="shared" si="61"/>
        <v>3</v>
      </c>
      <c r="I108" s="141">
        <f t="shared" si="62"/>
        <v>3429.5839999999998</v>
      </c>
      <c r="J108" s="142">
        <f t="shared" si="63"/>
        <v>1.3064306941650625E-2</v>
      </c>
      <c r="K108" s="142">
        <f t="shared" si="64"/>
        <v>0.3103747895105618</v>
      </c>
      <c r="L108" s="142">
        <f t="shared" si="65"/>
        <v>0.26329723954858664</v>
      </c>
      <c r="M108" s="143">
        <f t="shared" si="66"/>
        <v>13.618</v>
      </c>
      <c r="N108" s="144">
        <f t="shared" si="67"/>
        <v>0.64147721706189442</v>
      </c>
      <c r="O108" s="144">
        <f t="shared" si="68"/>
        <v>20.731377333227588</v>
      </c>
      <c r="P108" s="256">
        <f t="shared" si="69"/>
        <v>13</v>
      </c>
      <c r="Q108" s="257">
        <f t="shared" si="70"/>
        <v>22</v>
      </c>
      <c r="R108" s="257">
        <f t="shared" si="71"/>
        <v>711</v>
      </c>
      <c r="T108">
        <v>503</v>
      </c>
      <c r="U108">
        <v>9725</v>
      </c>
      <c r="V108" t="s">
        <v>950</v>
      </c>
      <c r="W108">
        <v>3429.5839999999998</v>
      </c>
      <c r="X108">
        <v>1343.0609999999999</v>
      </c>
      <c r="Y108">
        <v>2.5539999999999998</v>
      </c>
      <c r="Z108">
        <v>13.618</v>
      </c>
      <c r="AA108">
        <v>147.13386700000001</v>
      </c>
      <c r="AB108">
        <v>1.922202</v>
      </c>
      <c r="AC108">
        <v>45.666643000000001</v>
      </c>
      <c r="AD108" s="1">
        <v>903</v>
      </c>
      <c r="AE108">
        <v>22</v>
      </c>
      <c r="AF108">
        <v>711</v>
      </c>
      <c r="AG108">
        <v>82</v>
      </c>
      <c r="AH108">
        <v>23.309276000000001</v>
      </c>
      <c r="AI108">
        <v>15194</v>
      </c>
      <c r="AJ108">
        <v>0</v>
      </c>
      <c r="AK108">
        <v>13</v>
      </c>
      <c r="AL108">
        <v>5335</v>
      </c>
      <c r="AM108" t="s">
        <v>951</v>
      </c>
      <c r="AN108" t="s">
        <v>1355</v>
      </c>
      <c r="AO108">
        <v>1152.6600000000001</v>
      </c>
      <c r="AR108" t="s">
        <v>152</v>
      </c>
      <c r="AS108" t="s">
        <v>173</v>
      </c>
      <c r="AT108" t="s">
        <v>751</v>
      </c>
      <c r="AU108" t="s">
        <v>950</v>
      </c>
      <c r="AV108" t="s">
        <v>49</v>
      </c>
      <c r="AW108">
        <v>3</v>
      </c>
      <c r="BB108">
        <v>0.87471642025055263</v>
      </c>
      <c r="BC108" t="s">
        <v>72</v>
      </c>
      <c r="BF108" t="s">
        <v>152</v>
      </c>
      <c r="BG108" t="s">
        <v>173</v>
      </c>
      <c r="BH108" t="s">
        <v>950</v>
      </c>
      <c r="BI108">
        <v>9725</v>
      </c>
      <c r="BJ108">
        <v>3</v>
      </c>
      <c r="BK108" t="s">
        <v>751</v>
      </c>
      <c r="BL108" t="s">
        <v>749</v>
      </c>
      <c r="BM108">
        <v>0.87471642025055263</v>
      </c>
      <c r="BN108" t="s">
        <v>72</v>
      </c>
      <c r="BO108" t="s">
        <v>701</v>
      </c>
      <c r="BP108">
        <v>3429.5839999999998</v>
      </c>
    </row>
    <row r="109" spans="1:68" ht="16.5">
      <c r="A109" s="133" t="str">
        <f t="shared" si="54"/>
        <v>강화교통</v>
      </c>
      <c r="B109" s="134" t="str">
        <f t="shared" si="55"/>
        <v>홍성운</v>
      </c>
      <c r="C109" s="135" t="str">
        <f t="shared" si="56"/>
        <v>B</v>
      </c>
      <c r="D109" s="136">
        <f t="shared" si="57"/>
        <v>0.94607142857142867</v>
      </c>
      <c r="E109" s="137">
        <f t="shared" si="58"/>
        <v>2007</v>
      </c>
      <c r="F109" s="138" t="str">
        <f t="shared" si="59"/>
        <v>800</v>
      </c>
      <c r="G109" s="139" t="str">
        <f t="shared" si="60"/>
        <v>78바3228</v>
      </c>
      <c r="H109" s="140">
        <f t="shared" si="61"/>
        <v>1</v>
      </c>
      <c r="I109" s="141">
        <f t="shared" si="62"/>
        <v>3129.13</v>
      </c>
      <c r="J109" s="142">
        <f t="shared" si="63"/>
        <v>1.0897716627218137E-2</v>
      </c>
      <c r="K109" s="142">
        <f t="shared" si="64"/>
        <v>0.34737650576830281</v>
      </c>
      <c r="L109" s="142">
        <f t="shared" si="65"/>
        <v>0.27132142160920125</v>
      </c>
      <c r="M109" s="143">
        <f t="shared" si="66"/>
        <v>9.3550000000000004</v>
      </c>
      <c r="N109" s="144">
        <f t="shared" si="67"/>
        <v>0.83090188007529242</v>
      </c>
      <c r="O109" s="144">
        <f t="shared" si="68"/>
        <v>31.797975795189078</v>
      </c>
      <c r="P109" s="256">
        <f t="shared" si="69"/>
        <v>13</v>
      </c>
      <c r="Q109" s="257">
        <f t="shared" si="70"/>
        <v>26</v>
      </c>
      <c r="R109" s="257">
        <f t="shared" si="71"/>
        <v>995</v>
      </c>
      <c r="T109">
        <v>503</v>
      </c>
      <c r="U109">
        <v>2007</v>
      </c>
      <c r="V109" t="s">
        <v>1356</v>
      </c>
      <c r="W109">
        <v>3129.13</v>
      </c>
      <c r="X109">
        <v>1181.2560000000001</v>
      </c>
      <c r="Y109">
        <v>2.649</v>
      </c>
      <c r="Z109">
        <v>9.3550000000000004</v>
      </c>
      <c r="AA109">
        <v>158.69581299999999</v>
      </c>
      <c r="AB109">
        <v>1.729422</v>
      </c>
      <c r="AC109">
        <v>55.127197000000002</v>
      </c>
      <c r="AD109" s="1">
        <v>849</v>
      </c>
      <c r="AE109">
        <v>26</v>
      </c>
      <c r="AF109">
        <v>995</v>
      </c>
      <c r="AG109">
        <v>94</v>
      </c>
      <c r="AH109">
        <v>19.717784999999999</v>
      </c>
      <c r="AI109">
        <v>9905.1</v>
      </c>
      <c r="AJ109">
        <v>136.30000000000001</v>
      </c>
      <c r="AK109">
        <v>13</v>
      </c>
      <c r="AL109">
        <v>975</v>
      </c>
      <c r="AM109" t="s">
        <v>1357</v>
      </c>
      <c r="AN109" t="s">
        <v>1358</v>
      </c>
      <c r="AO109">
        <v>3129.13</v>
      </c>
      <c r="AR109" t="s">
        <v>152</v>
      </c>
      <c r="AS109" t="s">
        <v>175</v>
      </c>
      <c r="AT109" t="s">
        <v>1195</v>
      </c>
      <c r="AU109" t="s">
        <v>1356</v>
      </c>
      <c r="AV109" t="s">
        <v>49</v>
      </c>
      <c r="AW109">
        <v>1</v>
      </c>
      <c r="BB109">
        <v>0.94607142857142867</v>
      </c>
      <c r="BC109" t="s">
        <v>71</v>
      </c>
      <c r="BF109" t="s">
        <v>152</v>
      </c>
      <c r="BG109" t="s">
        <v>175</v>
      </c>
      <c r="BH109" t="s">
        <v>1356</v>
      </c>
      <c r="BI109">
        <v>2007</v>
      </c>
      <c r="BJ109">
        <v>1</v>
      </c>
      <c r="BK109" t="s">
        <v>1195</v>
      </c>
      <c r="BL109" t="s">
        <v>698</v>
      </c>
      <c r="BM109">
        <v>0.94607142857142867</v>
      </c>
      <c r="BN109" t="s">
        <v>71</v>
      </c>
      <c r="BO109" t="s">
        <v>699</v>
      </c>
      <c r="BP109">
        <v>3129.13</v>
      </c>
    </row>
    <row r="110" spans="1:68" ht="16.5">
      <c r="A110" s="133" t="str">
        <f t="shared" si="54"/>
        <v>강화교통</v>
      </c>
      <c r="B110" s="134" t="str">
        <f t="shared" si="55"/>
        <v>황용주</v>
      </c>
      <c r="C110" s="135" t="str">
        <f t="shared" si="56"/>
        <v>B</v>
      </c>
      <c r="D110" s="136">
        <f t="shared" si="57"/>
        <v>0.92321428571428577</v>
      </c>
      <c r="E110" s="137">
        <f t="shared" si="58"/>
        <v>1707</v>
      </c>
      <c r="F110" s="138" t="str">
        <f t="shared" si="59"/>
        <v>17</v>
      </c>
      <c r="G110" s="139" t="str">
        <f t="shared" si="60"/>
        <v>70바3719</v>
      </c>
      <c r="H110" s="140">
        <f t="shared" si="61"/>
        <v>1</v>
      </c>
      <c r="I110" s="141">
        <f t="shared" si="62"/>
        <v>1946.01</v>
      </c>
      <c r="J110" s="142">
        <f t="shared" si="63"/>
        <v>4.7171342855036168E-3</v>
      </c>
      <c r="K110" s="142">
        <f t="shared" si="64"/>
        <v>0.33456275127775292</v>
      </c>
      <c r="L110" s="142">
        <f t="shared" si="65"/>
        <v>0.29444864106556495</v>
      </c>
      <c r="M110" s="143">
        <f t="shared" si="66"/>
        <v>6.9480000000000004</v>
      </c>
      <c r="N110" s="144">
        <f t="shared" si="67"/>
        <v>0.2055487895745654</v>
      </c>
      <c r="O110" s="144">
        <f t="shared" si="68"/>
        <v>0.35971038175548942</v>
      </c>
      <c r="P110" s="256">
        <f t="shared" si="69"/>
        <v>0</v>
      </c>
      <c r="Q110" s="257">
        <f t="shared" si="70"/>
        <v>4</v>
      </c>
      <c r="R110" s="257">
        <f t="shared" si="71"/>
        <v>7</v>
      </c>
      <c r="T110">
        <v>503</v>
      </c>
      <c r="U110">
        <v>1707</v>
      </c>
      <c r="V110" t="s">
        <v>952</v>
      </c>
      <c r="W110">
        <v>1946.01</v>
      </c>
      <c r="X110">
        <v>752.75</v>
      </c>
      <c r="Y110">
        <v>2.585</v>
      </c>
      <c r="Z110">
        <v>6.9480000000000004</v>
      </c>
      <c r="AA110">
        <v>132.312748</v>
      </c>
      <c r="AB110">
        <v>0.62413700000000005</v>
      </c>
      <c r="AC110">
        <v>44.266916999999999</v>
      </c>
      <c r="AD110" s="1">
        <v>573</v>
      </c>
      <c r="AE110">
        <v>4</v>
      </c>
      <c r="AF110">
        <v>7</v>
      </c>
      <c r="AG110">
        <v>62</v>
      </c>
      <c r="AH110">
        <v>14.707653000000001</v>
      </c>
      <c r="AI110">
        <v>0</v>
      </c>
      <c r="AJ110">
        <v>0</v>
      </c>
      <c r="AK110">
        <v>0</v>
      </c>
      <c r="AL110">
        <v>0</v>
      </c>
      <c r="AM110" t="s">
        <v>953</v>
      </c>
      <c r="AN110" t="s">
        <v>1359</v>
      </c>
      <c r="AO110">
        <v>1946.01</v>
      </c>
      <c r="AR110" t="s">
        <v>152</v>
      </c>
      <c r="AS110" t="s">
        <v>171</v>
      </c>
      <c r="AT110" t="s">
        <v>725</v>
      </c>
      <c r="AU110" t="s">
        <v>952</v>
      </c>
      <c r="AV110" t="s">
        <v>49</v>
      </c>
      <c r="AW110">
        <v>1</v>
      </c>
      <c r="BB110">
        <v>0.92321428571428577</v>
      </c>
      <c r="BC110" t="s">
        <v>71</v>
      </c>
      <c r="BF110" t="s">
        <v>152</v>
      </c>
      <c r="BG110" t="s">
        <v>171</v>
      </c>
      <c r="BH110" t="s">
        <v>952</v>
      </c>
      <c r="BI110">
        <v>1707</v>
      </c>
      <c r="BJ110">
        <v>1</v>
      </c>
      <c r="BK110" t="s">
        <v>725</v>
      </c>
      <c r="BL110" t="s">
        <v>698</v>
      </c>
      <c r="BM110">
        <v>0.92321428571428577</v>
      </c>
      <c r="BN110" t="s">
        <v>71</v>
      </c>
      <c r="BO110" t="s">
        <v>699</v>
      </c>
      <c r="BP110">
        <v>1946.01</v>
      </c>
    </row>
    <row r="111" spans="1:68" ht="16.5">
      <c r="A111" s="133" t="str">
        <f t="shared" si="54"/>
        <v>강화교통</v>
      </c>
      <c r="B111" s="134" t="str">
        <f t="shared" si="55"/>
        <v>황원구</v>
      </c>
      <c r="C111" s="135" t="str">
        <f t="shared" si="56"/>
        <v>C</v>
      </c>
      <c r="D111" s="136">
        <f t="shared" si="57"/>
        <v>0.85593079276834017</v>
      </c>
      <c r="E111" s="137">
        <f t="shared" si="58"/>
        <v>6980</v>
      </c>
      <c r="F111" s="138" t="str">
        <f t="shared" si="59"/>
        <v>800</v>
      </c>
      <c r="G111" s="139" t="str">
        <f t="shared" si="60"/>
        <v>70바3711</v>
      </c>
      <c r="H111" s="140">
        <f t="shared" si="61"/>
        <v>7</v>
      </c>
      <c r="I111" s="141">
        <f t="shared" si="62"/>
        <v>3288.2809999999999</v>
      </c>
      <c r="J111" s="142">
        <f t="shared" si="63"/>
        <v>1.0970126637505347E-2</v>
      </c>
      <c r="K111" s="142">
        <f t="shared" si="64"/>
        <v>0.32296154328946403</v>
      </c>
      <c r="L111" s="142">
        <f t="shared" si="65"/>
        <v>0.16665242416934561</v>
      </c>
      <c r="M111" s="143">
        <f t="shared" si="66"/>
        <v>13.541</v>
      </c>
      <c r="N111" s="144">
        <f t="shared" si="67"/>
        <v>1.2468520786392647</v>
      </c>
      <c r="O111" s="144">
        <f t="shared" si="68"/>
        <v>26.761703151281779</v>
      </c>
      <c r="P111" s="256">
        <f t="shared" si="69"/>
        <v>14</v>
      </c>
      <c r="Q111" s="257">
        <f t="shared" si="70"/>
        <v>41</v>
      </c>
      <c r="R111" s="257">
        <f t="shared" si="71"/>
        <v>880</v>
      </c>
      <c r="T111">
        <v>503</v>
      </c>
      <c r="U111">
        <v>6980</v>
      </c>
      <c r="V111" t="s">
        <v>954</v>
      </c>
      <c r="W111">
        <v>3288.2809999999999</v>
      </c>
      <c r="X111">
        <v>1254.29</v>
      </c>
      <c r="Y111">
        <v>2.6219999999999999</v>
      </c>
      <c r="Z111">
        <v>13.541</v>
      </c>
      <c r="AA111">
        <v>139.06275199999999</v>
      </c>
      <c r="AB111">
        <v>1.525536</v>
      </c>
      <c r="AC111">
        <v>44.911921</v>
      </c>
      <c r="AD111" s="1">
        <v>548</v>
      </c>
      <c r="AE111">
        <v>41</v>
      </c>
      <c r="AF111">
        <v>880</v>
      </c>
      <c r="AG111">
        <v>99</v>
      </c>
      <c r="AH111">
        <v>23.646021999999999</v>
      </c>
      <c r="AI111">
        <v>15158.5</v>
      </c>
      <c r="AJ111">
        <v>334.7</v>
      </c>
      <c r="AK111">
        <v>14</v>
      </c>
      <c r="AL111">
        <v>4157</v>
      </c>
      <c r="AM111" t="s">
        <v>955</v>
      </c>
      <c r="AN111" t="s">
        <v>1360</v>
      </c>
      <c r="AO111">
        <v>633.03499999999997</v>
      </c>
      <c r="AR111" t="s">
        <v>152</v>
      </c>
      <c r="AS111" t="s">
        <v>175</v>
      </c>
      <c r="AT111" t="s">
        <v>1187</v>
      </c>
      <c r="AU111" t="s">
        <v>954</v>
      </c>
      <c r="AV111" t="s">
        <v>49</v>
      </c>
      <c r="AW111">
        <v>7</v>
      </c>
      <c r="BB111">
        <v>0.85593079276834017</v>
      </c>
      <c r="BC111" t="s">
        <v>72</v>
      </c>
      <c r="BF111" t="s">
        <v>152</v>
      </c>
      <c r="BG111" t="s">
        <v>175</v>
      </c>
      <c r="BH111" t="s">
        <v>954</v>
      </c>
      <c r="BI111">
        <v>6980</v>
      </c>
      <c r="BJ111">
        <v>7</v>
      </c>
      <c r="BK111" t="s">
        <v>1187</v>
      </c>
      <c r="BL111" t="s">
        <v>1191</v>
      </c>
      <c r="BM111">
        <v>0.85593079276834017</v>
      </c>
      <c r="BN111" t="s">
        <v>72</v>
      </c>
      <c r="BO111" t="s">
        <v>701</v>
      </c>
      <c r="BP111">
        <v>3288.2809999999999</v>
      </c>
    </row>
  </sheetData>
  <autoFilter ref="A4:BQ4" xr:uid="{F9C938EB-A06C-4A4D-9BCC-2BAE941546B0}"/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11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1361</v>
      </c>
      <c r="B2" s="35"/>
      <c r="C2" s="107"/>
      <c r="D2" s="114"/>
      <c r="E2" s="10"/>
      <c r="F2" s="38"/>
      <c r="G2" s="10"/>
      <c r="H2" s="10"/>
      <c r="I2" s="10"/>
      <c r="J2" s="10"/>
    </row>
    <row r="4" spans="1:18" ht="26.25">
      <c r="A4" s="280" t="s">
        <v>1362</v>
      </c>
      <c r="B4" s="36"/>
      <c r="C4" s="109"/>
      <c r="D4" s="113"/>
      <c r="E4" s="11"/>
      <c r="F4" s="8"/>
      <c r="H4" s="11"/>
    </row>
    <row r="5" spans="1:18" ht="26.25">
      <c r="A5" s="179" t="s">
        <v>1363</v>
      </c>
    </row>
    <row r="6" spans="1:18" ht="17.25">
      <c r="A6" s="180" t="s">
        <v>1364</v>
      </c>
    </row>
    <row r="7" spans="1:18" ht="17.25">
      <c r="A7" s="180"/>
    </row>
    <row r="8" spans="1:18" ht="17.25">
      <c r="A8" s="199" t="s">
        <v>1365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</row>
    <row r="9" spans="1:18">
      <c r="A9" s="200"/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</row>
    <row r="10" spans="1:18">
      <c r="A10" s="200" t="s">
        <v>1366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</row>
    <row r="11" spans="1:18">
      <c r="A11" s="200"/>
      <c r="B11" s="200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</row>
    <row r="13" spans="1:18" ht="37.5" customHeight="1">
      <c r="A13" s="260" t="s">
        <v>0</v>
      </c>
      <c r="B13" s="261" t="s">
        <v>77</v>
      </c>
      <c r="C13" s="262" t="s">
        <v>68</v>
      </c>
      <c r="D13" s="262" t="s">
        <v>681</v>
      </c>
      <c r="E13" s="263" t="s">
        <v>667</v>
      </c>
      <c r="F13" s="261" t="s">
        <v>672</v>
      </c>
      <c r="G13" s="263" t="s">
        <v>670</v>
      </c>
      <c r="H13" s="263" t="s">
        <v>674</v>
      </c>
      <c r="I13" s="264" t="s">
        <v>676</v>
      </c>
      <c r="J13" s="263" t="s">
        <v>12</v>
      </c>
      <c r="K13" s="263" t="s">
        <v>13</v>
      </c>
      <c r="L13" s="263" t="s">
        <v>14</v>
      </c>
      <c r="M13" s="263" t="s">
        <v>117</v>
      </c>
      <c r="N13" s="263" t="s">
        <v>7</v>
      </c>
      <c r="O13" s="263" t="s">
        <v>8</v>
      </c>
      <c r="P13" s="263" t="s">
        <v>704</v>
      </c>
      <c r="Q13" s="265" t="s">
        <v>706</v>
      </c>
      <c r="R13" s="265" t="s">
        <v>707</v>
      </c>
    </row>
    <row r="14" spans="1:18" ht="16.5">
      <c r="A14" s="266" t="s">
        <v>152</v>
      </c>
      <c r="B14" s="267" t="s">
        <v>1216</v>
      </c>
      <c r="C14" s="268" t="s">
        <v>70</v>
      </c>
      <c r="D14" s="269">
        <v>0.8417241379310344</v>
      </c>
      <c r="E14" s="270">
        <v>8368</v>
      </c>
      <c r="F14" s="271" t="s">
        <v>175</v>
      </c>
      <c r="G14" s="272" t="s">
        <v>787</v>
      </c>
      <c r="H14" s="273">
        <v>1</v>
      </c>
      <c r="I14" s="274">
        <v>3324.0549999999998</v>
      </c>
      <c r="J14" s="275">
        <v>1.4707560408180519E-2</v>
      </c>
      <c r="K14" s="275">
        <v>0.35673814351530297</v>
      </c>
      <c r="L14" s="275">
        <v>0.22833557206484251</v>
      </c>
      <c r="M14" s="276">
        <v>13.093</v>
      </c>
      <c r="N14" s="277">
        <v>0</v>
      </c>
      <c r="O14" s="277">
        <v>12.334332614833389</v>
      </c>
      <c r="P14" s="278">
        <v>4</v>
      </c>
      <c r="Q14" s="279">
        <v>0</v>
      </c>
      <c r="R14" s="279">
        <v>410</v>
      </c>
    </row>
    <row r="15" spans="1:18" ht="16.5">
      <c r="A15" s="266" t="s">
        <v>152</v>
      </c>
      <c r="B15" s="267" t="s">
        <v>693</v>
      </c>
      <c r="C15" s="268" t="s">
        <v>73</v>
      </c>
      <c r="D15" s="269">
        <v>0.78054835804176792</v>
      </c>
      <c r="E15" s="270">
        <v>2724</v>
      </c>
      <c r="F15" s="271" t="s">
        <v>174</v>
      </c>
      <c r="G15" s="272" t="s">
        <v>781</v>
      </c>
      <c r="H15" s="273">
        <v>6</v>
      </c>
      <c r="I15" s="274">
        <v>3167.6270000000004</v>
      </c>
      <c r="J15" s="275">
        <v>1.1358492254837619E-2</v>
      </c>
      <c r="K15" s="275">
        <v>0.34168079322808165</v>
      </c>
      <c r="L15" s="275">
        <v>0.2939108676621332</v>
      </c>
      <c r="M15" s="276">
        <v>14.959</v>
      </c>
      <c r="N15" s="277">
        <v>0.34726310894559237</v>
      </c>
      <c r="O15" s="277">
        <v>38.009525742772105</v>
      </c>
      <c r="P15" s="278">
        <v>26</v>
      </c>
      <c r="Q15" s="279">
        <v>11</v>
      </c>
      <c r="R15" s="279">
        <v>1204</v>
      </c>
    </row>
    <row r="16" spans="1:18" ht="16.5">
      <c r="A16" s="266" t="s">
        <v>152</v>
      </c>
      <c r="B16" s="267" t="s">
        <v>820</v>
      </c>
      <c r="C16" s="268" t="s">
        <v>70</v>
      </c>
      <c r="D16" s="269">
        <v>0.81657142857142861</v>
      </c>
      <c r="E16" s="270">
        <v>4106</v>
      </c>
      <c r="F16" s="271" t="s">
        <v>174</v>
      </c>
      <c r="G16" s="272" t="s">
        <v>779</v>
      </c>
      <c r="H16" s="273">
        <v>1</v>
      </c>
      <c r="I16" s="274">
        <v>3630.8359999999998</v>
      </c>
      <c r="J16" s="275">
        <v>1.1645351652634653E-2</v>
      </c>
      <c r="K16" s="275">
        <v>0.27301517080803628</v>
      </c>
      <c r="L16" s="275">
        <v>0.15395903312625522</v>
      </c>
      <c r="M16" s="276">
        <v>12.332000000000001</v>
      </c>
      <c r="N16" s="277">
        <v>0.16525119834660668</v>
      </c>
      <c r="O16" s="277">
        <v>28.037619986140935</v>
      </c>
      <c r="P16" s="278">
        <v>4</v>
      </c>
      <c r="Q16" s="279">
        <v>6</v>
      </c>
      <c r="R16" s="279">
        <v>1018</v>
      </c>
    </row>
    <row r="17" spans="1:18" ht="16.5">
      <c r="A17" s="266" t="s">
        <v>152</v>
      </c>
      <c r="B17" s="267" t="s">
        <v>824</v>
      </c>
      <c r="C17" s="268" t="s">
        <v>70</v>
      </c>
      <c r="D17" s="269">
        <v>0.81393939393939396</v>
      </c>
      <c r="E17" s="270">
        <v>1713</v>
      </c>
      <c r="F17" s="271" t="s">
        <v>174</v>
      </c>
      <c r="G17" s="272" t="s">
        <v>777</v>
      </c>
      <c r="H17" s="273">
        <v>1</v>
      </c>
      <c r="I17" s="274">
        <v>5266.3580000000002</v>
      </c>
      <c r="J17" s="275">
        <v>6.490758942211715E-3</v>
      </c>
      <c r="K17" s="275">
        <v>0.30466386187112843</v>
      </c>
      <c r="L17" s="275">
        <v>0.19273281459407052</v>
      </c>
      <c r="M17" s="276">
        <v>14.456</v>
      </c>
      <c r="N17" s="277">
        <v>0.18988454639809901</v>
      </c>
      <c r="O17" s="277">
        <v>57.629959831823051</v>
      </c>
      <c r="P17" s="278">
        <v>35</v>
      </c>
      <c r="Q17" s="279">
        <v>10</v>
      </c>
      <c r="R17" s="279">
        <v>3035</v>
      </c>
    </row>
    <row r="18" spans="1:18" ht="16.5">
      <c r="A18" s="266" t="s">
        <v>152</v>
      </c>
      <c r="B18" s="267" t="s">
        <v>838</v>
      </c>
      <c r="C18" s="268" t="s">
        <v>70</v>
      </c>
      <c r="D18" s="269">
        <v>0.84785714285714298</v>
      </c>
      <c r="E18" s="270">
        <v>3993</v>
      </c>
      <c r="F18" s="271" t="s">
        <v>171</v>
      </c>
      <c r="G18" s="272" t="s">
        <v>725</v>
      </c>
      <c r="H18" s="273">
        <v>1</v>
      </c>
      <c r="I18" s="274">
        <v>2327.5949999999998</v>
      </c>
      <c r="J18" s="275">
        <v>4.0062508005355296E-3</v>
      </c>
      <c r="K18" s="275">
        <v>0.37770191323758578</v>
      </c>
      <c r="L18" s="275">
        <v>0.25305089588180074</v>
      </c>
      <c r="M18" s="276">
        <v>8.9930000000000003</v>
      </c>
      <c r="N18" s="277">
        <v>4.2962800659049366E-2</v>
      </c>
      <c r="O18" s="277">
        <v>0.42962800659049366</v>
      </c>
      <c r="P18" s="278">
        <v>0</v>
      </c>
      <c r="Q18" s="279">
        <v>1</v>
      </c>
      <c r="R18" s="279">
        <v>10</v>
      </c>
    </row>
    <row r="19" spans="1:18" ht="16.5">
      <c r="A19" s="266" t="s">
        <v>152</v>
      </c>
      <c r="B19" s="267" t="s">
        <v>840</v>
      </c>
      <c r="C19" s="268" t="s">
        <v>70</v>
      </c>
      <c r="D19" s="269">
        <v>0.8488</v>
      </c>
      <c r="E19" s="270">
        <v>3217</v>
      </c>
      <c r="F19" s="271" t="s">
        <v>171</v>
      </c>
      <c r="G19" s="272" t="s">
        <v>735</v>
      </c>
      <c r="H19" s="273">
        <v>1</v>
      </c>
      <c r="I19" s="274">
        <v>2056.848</v>
      </c>
      <c r="J19" s="275">
        <v>4.7342355712328386E-3</v>
      </c>
      <c r="K19" s="275">
        <v>0.37392525249503239</v>
      </c>
      <c r="L19" s="275">
        <v>0.17210800214697441</v>
      </c>
      <c r="M19" s="276">
        <v>10.419</v>
      </c>
      <c r="N19" s="277">
        <v>9.7236159405070285E-2</v>
      </c>
      <c r="O19" s="277">
        <v>1.6530147098861949</v>
      </c>
      <c r="P19" s="278">
        <v>1</v>
      </c>
      <c r="Q19" s="279">
        <v>2</v>
      </c>
      <c r="R19" s="279">
        <v>34</v>
      </c>
    </row>
    <row r="20" spans="1:18" ht="16.5">
      <c r="A20" s="266" t="s">
        <v>152</v>
      </c>
      <c r="B20" s="267" t="s">
        <v>854</v>
      </c>
      <c r="C20" s="268" t="s">
        <v>70</v>
      </c>
      <c r="D20" s="269">
        <v>0.82827561594258026</v>
      </c>
      <c r="E20" s="270">
        <v>4156</v>
      </c>
      <c r="F20" s="271" t="s">
        <v>175</v>
      </c>
      <c r="G20" s="272" t="s">
        <v>792</v>
      </c>
      <c r="H20" s="273">
        <v>7</v>
      </c>
      <c r="I20" s="274">
        <v>2615.384</v>
      </c>
      <c r="J20" s="275">
        <v>1.5215120441365509E-2</v>
      </c>
      <c r="K20" s="275">
        <v>0.35599355809689071</v>
      </c>
      <c r="L20" s="275">
        <v>0.20341181256748531</v>
      </c>
      <c r="M20" s="276">
        <v>13.898999999999999</v>
      </c>
      <c r="N20" s="277">
        <v>0.49705894048445659</v>
      </c>
      <c r="O20" s="277">
        <v>23.667652627682973</v>
      </c>
      <c r="P20" s="278">
        <v>22</v>
      </c>
      <c r="Q20" s="279">
        <v>13</v>
      </c>
      <c r="R20" s="279">
        <v>619</v>
      </c>
    </row>
    <row r="21" spans="1:18" ht="16.5">
      <c r="A21" s="266" t="s">
        <v>152</v>
      </c>
      <c r="B21" s="267" t="s">
        <v>864</v>
      </c>
      <c r="C21" s="268" t="s">
        <v>73</v>
      </c>
      <c r="D21" s="269">
        <v>0.79093165057032766</v>
      </c>
      <c r="E21" s="270">
        <v>1862</v>
      </c>
      <c r="F21" s="271" t="s">
        <v>174</v>
      </c>
      <c r="G21" s="272" t="s">
        <v>775</v>
      </c>
      <c r="H21" s="273">
        <v>9</v>
      </c>
      <c r="I21" s="274">
        <v>3348.6790000000001</v>
      </c>
      <c r="J21" s="275">
        <v>8.7674987792039985E-3</v>
      </c>
      <c r="K21" s="275">
        <v>0.37276995952122061</v>
      </c>
      <c r="L21" s="275">
        <v>0.22307303865195799</v>
      </c>
      <c r="M21" s="276">
        <v>17.565000000000001</v>
      </c>
      <c r="N21" s="277">
        <v>0.62711296006574535</v>
      </c>
      <c r="O21" s="277">
        <v>34.192587584537065</v>
      </c>
      <c r="P21" s="278">
        <v>36</v>
      </c>
      <c r="Q21" s="279">
        <v>21</v>
      </c>
      <c r="R21" s="279">
        <v>1145</v>
      </c>
    </row>
    <row r="22" spans="1:18" ht="16.5">
      <c r="A22" s="266" t="s">
        <v>152</v>
      </c>
      <c r="B22" s="267" t="s">
        <v>1292</v>
      </c>
      <c r="C22" s="268" t="s">
        <v>70</v>
      </c>
      <c r="D22" s="269">
        <v>0.83892857142857158</v>
      </c>
      <c r="E22" s="270">
        <v>9396</v>
      </c>
      <c r="F22" s="271" t="s">
        <v>175</v>
      </c>
      <c r="G22" s="272" t="s">
        <v>1195</v>
      </c>
      <c r="H22" s="273">
        <v>1</v>
      </c>
      <c r="I22" s="274">
        <v>2921.08</v>
      </c>
      <c r="J22" s="275">
        <v>6.714765366971528E-3</v>
      </c>
      <c r="K22" s="275">
        <v>0.34734300573024829</v>
      </c>
      <c r="L22" s="275">
        <v>0.31700603886233858</v>
      </c>
      <c r="M22" s="276">
        <v>12.429</v>
      </c>
      <c r="N22" s="277">
        <v>2.5333095978199847</v>
      </c>
      <c r="O22" s="277">
        <v>47.516671915866738</v>
      </c>
      <c r="P22" s="278">
        <v>4</v>
      </c>
      <c r="Q22" s="279">
        <v>74</v>
      </c>
      <c r="R22" s="279">
        <v>1388</v>
      </c>
    </row>
    <row r="23" spans="1:18" ht="16.5">
      <c r="A23" s="266" t="s">
        <v>152</v>
      </c>
      <c r="B23" s="267" t="s">
        <v>908</v>
      </c>
      <c r="C23" s="268" t="s">
        <v>70</v>
      </c>
      <c r="D23" s="269">
        <v>0.80874921544873735</v>
      </c>
      <c r="E23" s="270">
        <v>5451</v>
      </c>
      <c r="F23" s="271" t="s">
        <v>171</v>
      </c>
      <c r="G23" s="272" t="s">
        <v>728</v>
      </c>
      <c r="H23" s="273">
        <v>3</v>
      </c>
      <c r="I23" s="274">
        <v>2255.8019999999997</v>
      </c>
      <c r="J23" s="275">
        <v>1.9360108377095165E-2</v>
      </c>
      <c r="K23" s="275">
        <v>0.41384591621640643</v>
      </c>
      <c r="L23" s="275">
        <v>0.30410470422492752</v>
      </c>
      <c r="M23" s="276">
        <v>14.083</v>
      </c>
      <c r="N23" s="277">
        <v>0.1329903954336418</v>
      </c>
      <c r="O23" s="277">
        <v>19.859899051423842</v>
      </c>
      <c r="P23" s="278">
        <v>35</v>
      </c>
      <c r="Q23" s="279">
        <v>3</v>
      </c>
      <c r="R23" s="279">
        <v>448</v>
      </c>
    </row>
    <row r="24" spans="1:18" ht="16.5">
      <c r="A24" s="266" t="s">
        <v>152</v>
      </c>
      <c r="B24" s="267" t="s">
        <v>940</v>
      </c>
      <c r="C24" s="268" t="s">
        <v>70</v>
      </c>
      <c r="D24" s="269">
        <v>0.84847869800544995</v>
      </c>
      <c r="E24" s="270">
        <v>3150</v>
      </c>
      <c r="F24" s="271" t="s">
        <v>174</v>
      </c>
      <c r="G24" s="272" t="s">
        <v>771</v>
      </c>
      <c r="H24" s="273">
        <v>2</v>
      </c>
      <c r="I24" s="274">
        <v>2095.1410000000001</v>
      </c>
      <c r="J24" s="275">
        <v>9.0620528070530695E-3</v>
      </c>
      <c r="K24" s="275">
        <v>0.2936956633736722</v>
      </c>
      <c r="L24" s="275">
        <v>0.33697016095814075</v>
      </c>
      <c r="M24" s="276">
        <v>12.63</v>
      </c>
      <c r="N24" s="277">
        <v>9.5458969109954883E-2</v>
      </c>
      <c r="O24" s="277">
        <v>9.2117905191106466</v>
      </c>
      <c r="P24" s="278">
        <v>17</v>
      </c>
      <c r="Q24" s="279">
        <v>2</v>
      </c>
      <c r="R24" s="279">
        <v>193</v>
      </c>
    </row>
    <row r="25" spans="1:18" ht="16.5">
      <c r="A25" s="266" t="s">
        <v>152</v>
      </c>
      <c r="B25" s="267" t="s">
        <v>946</v>
      </c>
      <c r="C25" s="268" t="s">
        <v>70</v>
      </c>
      <c r="D25" s="269">
        <v>0.84088235294117653</v>
      </c>
      <c r="E25" s="270">
        <v>4474</v>
      </c>
      <c r="F25" s="271" t="s">
        <v>174</v>
      </c>
      <c r="G25" s="272" t="s">
        <v>771</v>
      </c>
      <c r="H25" s="273">
        <v>1</v>
      </c>
      <c r="I25" s="274">
        <v>1857.423</v>
      </c>
      <c r="J25" s="275">
        <v>1.1032420415593004E-2</v>
      </c>
      <c r="K25" s="275">
        <v>0.2667254167485259</v>
      </c>
      <c r="L25" s="275">
        <v>0.27349720553691864</v>
      </c>
      <c r="M25" s="276">
        <v>12.355</v>
      </c>
      <c r="N25" s="277">
        <v>0.16151409775802281</v>
      </c>
      <c r="O25" s="277">
        <v>26.70366416265977</v>
      </c>
      <c r="P25" s="278">
        <v>3</v>
      </c>
      <c r="Q25" s="279">
        <v>3</v>
      </c>
      <c r="R25" s="279">
        <v>496</v>
      </c>
    </row>
    <row r="26" spans="1:18" ht="16.5" customHeight="1"/>
  </sheetData>
  <phoneticPr fontId="2" type="noConversion"/>
  <conditionalFormatting sqref="C14:D2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2024-03-27T07:52:25Z</dcterms:modified>
</cp:coreProperties>
</file>