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9B9A5BC-4E7E-4BEF-BCCF-227E310AB9F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운전자별!$A$1:$R$81</definedName>
    <definedName name="_xlnm.Print_Area" localSheetId="1">종합!$A$1:$L$83</definedName>
    <definedName name="_xlnm.Print_Area" localSheetId="4">차량별!$A$1:$T$34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7" i="7" l="1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F5" i="12"/>
  <c r="E5" i="12"/>
  <c r="F34" i="60" l="1"/>
  <c r="F33" i="60"/>
  <c r="F32" i="60"/>
  <c r="F31" i="60"/>
  <c r="F28" i="60"/>
  <c r="F27" i="60"/>
  <c r="F30" i="60"/>
  <c r="F29" i="60"/>
  <c r="B38" i="12"/>
  <c r="B37" i="12"/>
  <c r="B36" i="12"/>
  <c r="B20" i="12"/>
  <c r="J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B75" i="12" s="1"/>
  <c r="D52" i="12"/>
  <c r="N60" i="12" s="1"/>
  <c r="C52" i="12"/>
  <c r="K52" i="12"/>
  <c r="I52" i="12"/>
  <c r="J52" i="12"/>
  <c r="H52" i="12"/>
  <c r="G52" i="12"/>
  <c r="B73" i="12" l="1"/>
  <c r="M60" i="12"/>
  <c r="B74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58" i="12"/>
  <c r="M53" i="12"/>
  <c r="C53" i="12"/>
  <c r="M59" i="12"/>
  <c r="M57" i="12"/>
  <c r="M56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64" i="12"/>
  <c r="B65" i="12"/>
  <c r="B63" i="12"/>
  <c r="D63" i="12" s="1"/>
  <c r="H63" i="12" l="1"/>
  <c r="J63" i="12"/>
  <c r="D66" i="12"/>
  <c r="H66" i="12"/>
  <c r="I66" i="12"/>
  <c r="J66" i="12"/>
  <c r="G66" i="12"/>
  <c r="E66" i="12"/>
  <c r="F66" i="12"/>
  <c r="I6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K68" i="12"/>
  <c r="I68" i="12"/>
  <c r="F68" i="12"/>
  <c r="J68" i="12"/>
  <c r="E68" i="12"/>
  <c r="G68" i="12"/>
  <c r="G74" i="12" s="1"/>
  <c r="I65" i="12"/>
  <c r="H65" i="12"/>
  <c r="D65" i="12"/>
  <c r="D73" i="12" s="1"/>
  <c r="J65" i="12"/>
  <c r="G65" i="12"/>
  <c r="F65" i="12"/>
  <c r="E65" i="12"/>
  <c r="K65" i="12"/>
  <c r="G63" i="12"/>
  <c r="J71" i="12"/>
  <c r="E71" i="12"/>
  <c r="K71" i="12"/>
  <c r="H71" i="12"/>
  <c r="I71" i="12"/>
  <c r="D71" i="12"/>
  <c r="D75" i="12" s="1"/>
  <c r="G71" i="12"/>
  <c r="F71" i="12"/>
  <c r="F75" i="12" s="1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J74" i="12" l="1"/>
  <c r="H75" i="12"/>
  <c r="G73" i="12"/>
  <c r="H73" i="12"/>
  <c r="D74" i="12"/>
  <c r="G75" i="12"/>
  <c r="F73" i="12"/>
  <c r="E73" i="12"/>
  <c r="E75" i="12"/>
  <c r="I75" i="12"/>
  <c r="F74" i="12"/>
  <c r="J73" i="12"/>
  <c r="I74" i="12"/>
  <c r="H74" i="12"/>
  <c r="J75" i="12"/>
  <c r="I73" i="12"/>
  <c r="E74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I36" i="12"/>
  <c r="G37" i="12"/>
  <c r="E36" i="12"/>
  <c r="H36" i="12"/>
  <c r="F36" i="12"/>
  <c r="G36" i="12"/>
  <c r="N26" i="12"/>
  <c r="N24" i="12"/>
  <c r="O24" i="12" s="1"/>
  <c r="N21" i="12"/>
  <c r="N23" i="12"/>
  <c r="N25" i="12"/>
  <c r="F39" i="12" a="1"/>
  <c r="G39" i="12" a="1"/>
  <c r="I39" i="12" a="1"/>
  <c r="H39" i="12" a="1"/>
  <c r="D39" i="12" a="1"/>
  <c r="E39" i="12" a="1"/>
  <c r="F39" i="12" l="1"/>
  <c r="E39" i="12"/>
  <c r="D39" i="12"/>
  <c r="I39" i="12"/>
  <c r="H39" i="12"/>
  <c r="G39" i="12"/>
  <c r="E20" i="12"/>
  <c r="F20" i="12" s="1"/>
  <c r="G20" i="12" s="1"/>
  <c r="H20" i="12" s="1"/>
  <c r="I20" i="12" s="1"/>
  <c r="N38" i="12"/>
  <c r="O21" i="12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<sst xmlns="http://schemas.openxmlformats.org/spreadsheetml/2006/main" count="4510" uniqueCount="1070">
  <si>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</si>
  <si>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</si>
  <si>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</si>
  <si>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</si>
  <si>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</si>
  <si>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</si>
  <si>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</si>
  <si>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</si>
  <si>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</si>
  <si>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</si>
  <si>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</si>
  <si>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</si>
  <si>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</si>
  <si>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</si>
  <si>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</si>
  <si>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</si>
  <si>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</si>
  <si>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</si>
  <si>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</si>
  <si>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</si>
  <si>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</si>
  <si>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</si>
  <si>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</si>
  <si>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</si>
  <si>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</si>
  <si>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</si>
  <si>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</si>
  <si>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</si>
  <si>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</si>
  <si>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</si>
  <si>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</si>
  <si>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</si>
  <si>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</si>
  <si>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</si>
  <si>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</si>
  <si>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</si>
  <si>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</si>
  <si>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</si>
  <si>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</si>
  <si>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</si>
  <si>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</si>
  <si>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</si>
  <si>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</si>
  <si>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</si>
  <si>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</si>
  <si>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</si>
  <si>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</si>
  <si>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</si>
  <si>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</si>
  <si>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</si>
  <si>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</si>
  <si>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</si>
  <si>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</si>
  <si>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</si>
  <si>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</si>
  <si>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</si>
  <si>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</si>
  <si>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</si>
  <si>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</si>
  <si>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</si>
  <si>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</si>
  <si>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</si>
  <si>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</si>
  <si>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</si>
  <si>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</si>
  <si>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</si>
  <si>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</si>
  <si>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</si>
  <si>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</si>
  <si>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</si>
  <si>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</si>
  <si>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</si>
  <si>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</si>
  <si>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</si>
  <si>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</si>
  <si>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</si>
  <si>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</si>
  <si>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</si>
  <si>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</si>
  <si>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</si>
  <si>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</si>
  <si>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</si>
  <si>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</si>
  <si>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</si>
  <si>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</si>
  <si>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</si>
  <si>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</si>
  <si>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</si>
  <si>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</si>
  <si>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</si>
  <si>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</si>
  <si>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</si>
  <si>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</si>
  <si>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</si>
  <si>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</si>
  <si>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</si>
  <si>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</si>
  <si>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</si>
  <si>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</si>
  <si>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</si>
  <si>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</si>
  <si>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</si>
  <si>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</si>
  <si>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</si>
  <si>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</si>
  <si>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</si>
  <si>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</si>
  <si>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</si>
  <si>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</si>
  <si>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</si>
  <si>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</si>
  <si>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</si>
  <si>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</si>
  <si>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</si>
  <si>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</si>
  <si>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</si>
  <si>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</si>
  <si>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</si>
  <si>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</si>
  <si>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</si>
  <si>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</si>
  <si>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</si>
  <si>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</si>
  <si>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</si>
  <si>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</si>
  <si>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</si>
  <si>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</si>
  <si>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</si>
  <si>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</si>
  <si>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</si>
  <si>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</si>
  <si>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</si>
  <si>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</si>
  <si>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</si>
  <si>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</si>
  <si>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</si>
  <si>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</si>
  <si>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</si>
  <si>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</si>
  <si>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</si>
  <si>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</si>
  <si>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</si>
  <si>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</si>
  <si>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</si>
  <si>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</si>
  <si>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</si>
  <si>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</si>
  <si>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</si>
  <si>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</si>
  <si>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</si>
  <si>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</si>
  <si>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</si>
  <si>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</si>
  <si>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</si>
  <si>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</si>
  <si>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</si>
  <si>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</si>
  <si>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</si>
  <si>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</si>
  <si>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</si>
  <si>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</si>
  <si>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</si>
  <si>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</si>
  <si>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</si>
  <si>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</si>
  <si>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</si>
  <si>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</si>
  <si>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</si>
  <si>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</si>
  <si>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</si>
  <si>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</si>
  <si>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</si>
  <si>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</si>
  <si>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</si>
  <si>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</si>
  <si>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</si>
  <si>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</si>
  <si>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</si>
  <si>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</si>
  <si>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</si>
  <si>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</si>
  <si>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</si>
  <si>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</si>
  <si>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</si>
  <si>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</si>
  <si>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</si>
  <si>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</si>
  <si>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</si>
  <si>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</si>
  <si>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</si>
  <si>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</si>
  <si>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</si>
  <si>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</si>
  <si>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</si>
  <si>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</si>
  <si>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</si>
  <si>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</si>
  <si>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</si>
  <si>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</si>
  <si>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</si>
  <si>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</si>
  <si>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</si>
  <si>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</si>
  <si>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</si>
  <si>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</si>
  <si>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</si>
  <si>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</si>
  <si>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</si>
  <si>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</si>
  <si>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</si>
  <si>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</si>
  <si>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</si>
  <si>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</si>
  <si>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</si>
  <si>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</si>
  <si>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</si>
  <si>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</si>
  <si>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</si>
  <si>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</si>
  <si>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</si>
  <si>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</si>
  <si>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</si>
  <si>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</si>
  <si>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</si>
  <si>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</si>
  <si>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</si>
  <si>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</si>
  <si>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</si>
  <si>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</si>
  <si>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</si>
  <si>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</si>
  <si>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</si>
  <si>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</si>
  <si>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</si>
  <si>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</si>
  <si>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</si>
  <si>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</si>
  <si>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</si>
  <si>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</si>
  <si>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</si>
  <si>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</si>
  <si>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</si>
  <si>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</si>
  <si>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</si>
  <si>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</si>
  <si>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</si>
  <si>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</si>
  <si>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</si>
  <si>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</si>
  <si>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</si>
  <si>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</si>
  <si>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</si>
  <si>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</si>
  <si>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</si>
  <si>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</si>
  <si>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</si>
  <si>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</si>
  <si>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</si>
  <si>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</si>
  <si>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</si>
  <si>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</si>
  <si>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</si>
  <si>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</si>
  <si>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</si>
  <si>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</si>
  <si>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</si>
  <si>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</si>
  <si>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</si>
  <si>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</si>
  <si>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</si>
  <si>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</si>
  <si>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</si>
  <si>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</si>
  <si>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</si>
  <si>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</si>
  <si>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</si>
  <si>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</si>
  <si>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</si>
  <si>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</si>
  <si>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</si>
  <si>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</si>
  <si>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</si>
  <si>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</si>
  <si>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</si>
  <si>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</si>
  <si>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</si>
  <si>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</si>
  <si>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</si>
  <si>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</si>
  <si>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</si>
  <si>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</si>
  <si>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</si>
  <si>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</si>
  <si>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</si>
  <si>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</si>
  <si>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</si>
  <si>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</si>
  <si>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</si>
  <si>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</si>
  <si>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</si>
  <si>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</si>
  <si>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</si>
  <si>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</si>
  <si>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</si>
  <si>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</si>
  <si>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</si>
  <si>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</si>
  <si>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</si>
  <si>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</si>
  <si>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</si>
  <si>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</si>
  <si>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</si>
  <si>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</si>
  <si>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</si>
  <si>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</si>
  <si>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</si>
  <si>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</si>
  <si>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</si>
  <si>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</si>
  <si>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</si>
  <si>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</si>
  <si>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</si>
  <si>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</si>
  <si>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</si>
  <si>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</si>
  <si>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</si>
  <si>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</si>
  <si>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</si>
  <si>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</si>
  <si>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</si>
  <si>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</si>
  <si>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</si>
  <si>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</si>
  <si>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</si>
  <si>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</si>
  <si>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</si>
  <si>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</si>
  <si>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</si>
  <si>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</si>
  <si>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</si>
  <si>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</si>
  <si>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</si>
  <si>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</si>
  <si>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</si>
  <si>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</si>
  <si>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</si>
  <si>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</si>
  <si>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</si>
  <si>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</si>
  <si>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</si>
  <si>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</si>
  <si>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</si>
  <si>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</si>
  <si>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</si>
  <si>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</si>
  <si>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</si>
  <si>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</si>
  <si>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</si>
  <si>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</si>
  <si>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</si>
  <si>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</si>
  <si>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</si>
  <si>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</si>
  <si>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</si>
  <si>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</si>
  <si>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</si>
  <si>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</si>
  <si>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</si>
  <si>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</si>
  <si>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</si>
  <si>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</si>
  <si>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</si>
  <si>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</si>
  <si>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</si>
  <si>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</si>
  <si>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</si>
  <si>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</si>
  <si>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</si>
  <si>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</si>
  <si>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</si>
  <si>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</si>
  <si>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</si>
  <si>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</si>
  <si>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</si>
  <si>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</si>
  <si>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</si>
  <si>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</si>
  <si>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</si>
  <si>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</si>
  <si>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</si>
  <si>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</si>
  <si>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</si>
  <si>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</si>
  <si>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</si>
  <si>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</si>
  <si>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</si>
  <si>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</si>
  <si>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</si>
  <si>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</si>
  <si>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</si>
  <si>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</si>
  <si>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</si>
  <si>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</si>
  <si>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</si>
  <si>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</si>
  <si>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</si>
  <si>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</si>
  <si>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</si>
  <si>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</si>
  <si>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</si>
  <si>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</si>
  <si>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</si>
  <si>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</si>
  <si>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</si>
  <si>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</si>
  <si>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</si>
  <si>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</si>
  <si>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</si>
  <si>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</si>
  <si>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</si>
  <si>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</si>
  <si>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</si>
  <si>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</si>
  <si>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</si>
  <si>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</si>
  <si>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</si>
  <si>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</si>
  <si>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</si>
  <si>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</si>
  <si>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</si>
  <si>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</si>
  <si>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</si>
  <si>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</si>
  <si>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</si>
  <si>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</si>
  <si>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</si>
  <si>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</si>
  <si>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</si>
  <si>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</si>
  <si>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</si>
  <si>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</si>
  <si>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</si>
  <si>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</si>
  <si>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</si>
  <si>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</si>
  <si>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</si>
  <si>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</si>
  <si>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</si>
  <si>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</si>
  <si>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</si>
  <si>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</si>
  <si>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</si>
  <si>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</si>
  <si>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</si>
  <si>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</si>
  <si>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</si>
  <si>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</si>
  <si>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</si>
  <si>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</si>
  <si>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</si>
  <si>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</si>
  <si>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</si>
  <si>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</si>
  <si>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</si>
  <si>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</si>
  <si>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</si>
  <si>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</si>
  <si>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</si>
  <si>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</si>
  <si>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</si>
  <si>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</si>
  <si>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</si>
  <si>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</si>
  <si>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</si>
  <si>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</si>
  <si>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</si>
  <si>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</si>
  <si>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</si>
  <si>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</si>
  <si>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</si>
  <si>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</si>
  <si>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</si>
  <si>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</si>
  <si>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</si>
  <si>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</si>
  <si>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</si>
  <si>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</si>
  <si>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</si>
  <si>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</si>
  <si>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</si>
  <si>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</si>
  <si>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</si>
  <si>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</si>
  <si>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</si>
  <si>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</si>
  <si>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</si>
  <si>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</si>
  <si>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</si>
  <si>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</si>
  <si>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</si>
  <si>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</si>
  <si>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</si>
  <si>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</si>
  <si>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</si>
  <si>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</si>
  <si>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</si>
  <si>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</si>
  <si>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</si>
  <si>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</si>
  <si>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</si>
  <si>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</si>
  <si>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</si>
  <si>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</si>
  <si>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</si>
  <si>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</si>
  <si>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</si>
  <si>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</si>
  <si>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</si>
  <si>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</si>
  <si>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</si>
  <si>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</si>
  <si>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</si>
  <si>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</si>
  <si>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</si>
  <si>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</si>
  <si>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</si>
  <si>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</si>
  <si>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</si>
  <si>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</si>
  <si>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</si>
  <si>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</si>
  <si>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</si>
  <si>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</si>
  <si>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</si>
  <si>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</si>
  <si>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</si>
  <si>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</si>
  <si>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</si>
  <si>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</si>
  <si>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</si>
  <si>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</si>
  <si>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</si>
  <si>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</si>
  <si>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</si>
  <si>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</si>
  <si>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</si>
  <si>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</si>
  <si>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</si>
  <si>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</si>
  <si>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</si>
  <si>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</si>
  <si>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</si>
  <si>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</si>
  <si>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</si>
  <si>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</si>
  <si>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</si>
  <si>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</si>
  <si>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</si>
  <si>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</si>
  <si>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</si>
  <si>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</si>
  <si>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</si>
  <si>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</si>
  <si>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</si>
  <si>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</si>
  <si>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</si>
  <si>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</si>
  <si>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</si>
  <si>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</si>
  <si>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</si>
  <si>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</si>
  <si>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</si>
  <si>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</si>
  <si>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</si>
  <si>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</si>
  <si>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</si>
  <si>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</si>
  <si>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</si>
  <si>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</si>
  <si>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</si>
  <si>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</si>
  <si>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</si>
  <si>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</si>
  <si>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</si>
  <si>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</si>
  <si>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</si>
  <si>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</si>
  <si>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</si>
  <si>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</si>
  <si>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</si>
  <si>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</si>
  <si>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</si>
  <si>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</si>
  <si>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</si>
  <si>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</si>
  <si>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</si>
  <si>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</si>
  <si>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</si>
  <si>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</si>
  <si>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</si>
  <si>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</si>
  <si>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</si>
  <si>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</si>
  <si>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</si>
  <si>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</si>
  <si>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</si>
  <si>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</si>
  <si>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</si>
  <si>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</si>
  <si>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</si>
  <si>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</si>
  <si>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</si>
  <si>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</si>
  <si>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</si>
  <si>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</si>
  <si>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</si>
  <si>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</si>
  <si>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</si>
  <si>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</si>
  <si>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</si>
  <si>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</si>
  <si>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</si>
  <si>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</si>
  <si>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</si>
  <si>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</si>
  <si>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</si>
  <si>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</si>
  <si>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</si>
  <si>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</si>
  <si>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</si>
  <si>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</si>
  <si>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</si>
  <si>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</si>
  <si>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</si>
  <si>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</si>
  <si>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</si>
  <si>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</si>
  <si>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</si>
  <si>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</si>
  <si>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</si>
  <si>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</si>
  <si>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</si>
  <si>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</si>
  <si>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</si>
  <si>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</si>
  <si>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</si>
  <si>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</si>
  <si>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</si>
  <si>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</si>
  <si>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</si>
  <si>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</si>
  <si>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</si>
  <si>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</si>
  <si>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</si>
  <si>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</si>
  <si>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</si>
  <si>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</si>
  <si>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</si>
  <si>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</si>
  <si>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</si>
  <si>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</si>
  <si>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</si>
  <si>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</si>
  <si>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</si>
  <si>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</si>
  <si>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</si>
  <si>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</si>
  <si>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</si>
  <si>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</si>
  <si>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</si>
  <si>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</si>
  <si>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</si>
  <si>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</si>
  <si>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</si>
  <si>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</si>
  <si>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</si>
  <si>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</si>
  <si>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</si>
  <si>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</si>
  <si>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</si>
  <si>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</si>
  <si>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</si>
  <si>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</si>
  <si>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</si>
  <si>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</si>
  <si>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</si>
  <si>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</si>
  <si>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</si>
  <si>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</si>
  <si>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</si>
  <si>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</si>
  <si>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</si>
  <si>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</si>
  <si>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</si>
  <si>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</si>
  <si>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</si>
  <si>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</si>
  <si>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</si>
  <si>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</si>
  <si>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</si>
  <si>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</si>
  <si>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</si>
  <si>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</si>
  <si>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</si>
  <si>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</si>
  <si>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</si>
  <si>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</si>
  <si>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</si>
  <si>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</si>
  <si>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</si>
  <si>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</si>
  <si>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</si>
  <si>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</si>
  <si>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</si>
  <si>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</si>
  <si>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</si>
  <si>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</si>
  <si>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</si>
  <si>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</si>
  <si>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</si>
  <si>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</si>
  <si>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</si>
  <si>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</si>
  <si>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</si>
  <si>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</si>
  <si>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</si>
  <si>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</si>
  <si>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</si>
  <si>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</si>
  <si>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</si>
  <si>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</si>
  <si>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</si>
  <si>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</si>
  <si>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</si>
  <si>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</si>
  <si>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</si>
  <si>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</si>
  <si>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</si>
  <si>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</si>
  <si>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</si>
  <si>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</si>
  <si>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</si>
  <si>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</si>
  <si>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</si>
  <si>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</si>
  <si>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</si>
  <si>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</si>
  <si>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</si>
  <si>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</si>
  <si>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</si>
  <si>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</si>
  <si>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</si>
  <si>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</si>
  <si>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</si>
  <si>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</si>
  <si>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</si>
  <si>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</si>
  <si>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</si>
  <si>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</si>
  <si>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</si>
  <si>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</si>
  <si>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</si>
  <si>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</si>
  <si>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</si>
  <si>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개선율(유카전)</t>
    <phoneticPr fontId="2" type="noConversion"/>
  </si>
  <si>
    <t>B</t>
    <phoneticPr fontId="2" type="noConversion"/>
  </si>
  <si>
    <t>저상</t>
  </si>
  <si>
    <t>예비예비</t>
  </si>
  <si>
    <t>이종원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</si>
  <si>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</si>
  <si>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</si>
  <si>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</si>
  <si>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</si>
  <si>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</si>
  <si>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</si>
  <si>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</si>
  <si>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</si>
  <si>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1515</t>
  </si>
  <si>
    <t>시영운수15S1</t>
  </si>
  <si>
    <t>70바1508</t>
  </si>
  <si>
    <t>시영운수15B2</t>
  </si>
  <si>
    <t>70바1512</t>
  </si>
  <si>
    <t>시영운수15C4</t>
  </si>
  <si>
    <t>NEW</t>
  </si>
  <si>
    <t>new</t>
  </si>
  <si>
    <t>70바1514</t>
  </si>
  <si>
    <t>시영운수15D1</t>
  </si>
  <si>
    <t>70바1516</t>
  </si>
  <si>
    <t>시영운수15B4</t>
  </si>
  <si>
    <t>70바1520</t>
  </si>
  <si>
    <t>시영운수15C1</t>
  </si>
  <si>
    <t>70바1523</t>
  </si>
  <si>
    <t>시영운수15B1</t>
  </si>
  <si>
    <t>70바1524</t>
  </si>
  <si>
    <t>시영운수15A1</t>
  </si>
  <si>
    <t>70바1525</t>
  </si>
  <si>
    <t>시영운수15C6</t>
  </si>
  <si>
    <t>70바1526</t>
  </si>
  <si>
    <t>시영운수15S2</t>
  </si>
  <si>
    <t>70바1531</t>
  </si>
  <si>
    <t>시영운수15C5</t>
  </si>
  <si>
    <t>70바1532</t>
  </si>
  <si>
    <t>시영운수15A2</t>
  </si>
  <si>
    <t>70바1582</t>
  </si>
  <si>
    <t>시영운수15B3</t>
  </si>
  <si>
    <t>70바1583</t>
  </si>
  <si>
    <t>시영운수15C2</t>
  </si>
  <si>
    <t>73아1022</t>
  </si>
  <si>
    <t>시영운수15S3</t>
  </si>
  <si>
    <t>73아1025</t>
  </si>
  <si>
    <t>시영운수15C7</t>
  </si>
  <si>
    <t>73아1029</t>
  </si>
  <si>
    <t>시영운수15C3</t>
  </si>
  <si>
    <t>70바1534</t>
  </si>
  <si>
    <t>28-128-1</t>
  </si>
  <si>
    <t>시영운수28-1B1</t>
  </si>
  <si>
    <t>70바1576</t>
  </si>
  <si>
    <t>시영운수28-1C1</t>
  </si>
  <si>
    <t>70바1579</t>
  </si>
  <si>
    <t>시영운수28-1C2</t>
  </si>
  <si>
    <t>70바1580</t>
  </si>
  <si>
    <t>70바1581</t>
  </si>
  <si>
    <t>시영운수28-1C4</t>
  </si>
  <si>
    <t>73아1037</t>
  </si>
  <si>
    <t>시영운수28-1C5</t>
  </si>
  <si>
    <t>73아1038</t>
  </si>
  <si>
    <t>시영운수28-1C6</t>
  </si>
  <si>
    <t>70바1530</t>
  </si>
  <si>
    <t>2929</t>
  </si>
  <si>
    <t>시영운수29A1</t>
  </si>
  <si>
    <t>70바1594</t>
  </si>
  <si>
    <t>시영운수29D1</t>
  </si>
  <si>
    <t>73아1004</t>
  </si>
  <si>
    <t>시영운수29S1</t>
  </si>
  <si>
    <t>73아1028</t>
  </si>
  <si>
    <t>시영운수29C1</t>
  </si>
  <si>
    <t>70바1517</t>
  </si>
  <si>
    <t>시영운수예비A4</t>
  </si>
  <si>
    <t>73아1006</t>
  </si>
  <si>
    <t>시영운수예비C3</t>
  </si>
  <si>
    <t>강병호</t>
  </si>
  <si>
    <t>5224011</t>
  </si>
  <si>
    <t>5224011870.133</t>
  </si>
  <si>
    <t>강원택</t>
  </si>
  <si>
    <t>5227913</t>
  </si>
  <si>
    <t>5227913150.316</t>
  </si>
  <si>
    <t>강준모</t>
  </si>
  <si>
    <t>5227042</t>
  </si>
  <si>
    <t>5227042374.549</t>
  </si>
  <si>
    <t>강천원</t>
  </si>
  <si>
    <t>522724</t>
  </si>
  <si>
    <t>522724389.947</t>
  </si>
  <si>
    <t>권혁근</t>
  </si>
  <si>
    <t>5229283</t>
  </si>
  <si>
    <t>5229283482.489</t>
  </si>
  <si>
    <t>김기호</t>
  </si>
  <si>
    <t>5223329</t>
  </si>
  <si>
    <t>52233291663.398</t>
  </si>
  <si>
    <t>김대복</t>
  </si>
  <si>
    <t>5222915</t>
  </si>
  <si>
    <t>52229151647.321</t>
  </si>
  <si>
    <t>김덕수</t>
  </si>
  <si>
    <t>5221840</t>
  </si>
  <si>
    <t>5221840239.488</t>
  </si>
  <si>
    <t>김동규</t>
  </si>
  <si>
    <t>5229263</t>
  </si>
  <si>
    <t>5229263407.545</t>
  </si>
  <si>
    <t>김삼교</t>
  </si>
  <si>
    <t>5221761</t>
  </si>
  <si>
    <t>52217611945.344</t>
  </si>
  <si>
    <t>김상범</t>
  </si>
  <si>
    <t>5229085</t>
  </si>
  <si>
    <t>5229085922.605</t>
  </si>
  <si>
    <t>김성빈</t>
  </si>
  <si>
    <t>5224650</t>
  </si>
  <si>
    <t>5224650237.798</t>
  </si>
  <si>
    <t>김성중</t>
  </si>
  <si>
    <t>5223684</t>
  </si>
  <si>
    <t>52236841031.404</t>
  </si>
  <si>
    <t>김용석</t>
  </si>
  <si>
    <t>5224482</t>
  </si>
  <si>
    <t>5224482192.961</t>
  </si>
  <si>
    <t>김용해</t>
  </si>
  <si>
    <t>5227121</t>
  </si>
  <si>
    <t>52271211918.788</t>
  </si>
  <si>
    <t>김의호2</t>
  </si>
  <si>
    <t>5223731</t>
  </si>
  <si>
    <t>52237312281.255</t>
  </si>
  <si>
    <t>김재호</t>
  </si>
  <si>
    <t>5223222</t>
  </si>
  <si>
    <t>52232221284.722</t>
  </si>
  <si>
    <t>김종국</t>
  </si>
  <si>
    <t>5228282</t>
  </si>
  <si>
    <t>52282821953.898</t>
  </si>
  <si>
    <t>김종민</t>
  </si>
  <si>
    <t>5222850</t>
  </si>
  <si>
    <t>52228501060.102</t>
  </si>
  <si>
    <t>김종식</t>
  </si>
  <si>
    <t>5224725</t>
  </si>
  <si>
    <t>5224725283.187</t>
  </si>
  <si>
    <t>김지훈</t>
  </si>
  <si>
    <t>5221853</t>
  </si>
  <si>
    <t>5221853249.449</t>
  </si>
  <si>
    <t>김춘옥</t>
  </si>
  <si>
    <t>5226194</t>
  </si>
  <si>
    <t>52261941588.933</t>
  </si>
  <si>
    <t>김형태</t>
  </si>
  <si>
    <t>5221868</t>
  </si>
  <si>
    <t>5221868262.906</t>
  </si>
  <si>
    <t>류동하</t>
  </si>
  <si>
    <t>5224004</t>
  </si>
  <si>
    <t>52240042302.394</t>
  </si>
  <si>
    <t>민순성</t>
  </si>
  <si>
    <t>5222060</t>
  </si>
  <si>
    <t>52220601582.065</t>
  </si>
  <si>
    <t>박남두</t>
  </si>
  <si>
    <t>522937</t>
  </si>
  <si>
    <t>522937517.142</t>
  </si>
  <si>
    <t>박수찬</t>
  </si>
  <si>
    <t>522165</t>
  </si>
  <si>
    <t>522165366.234</t>
  </si>
  <si>
    <t>박영수</t>
  </si>
  <si>
    <t>5225174</t>
  </si>
  <si>
    <t>5225174783.459</t>
  </si>
  <si>
    <t>박용대</t>
  </si>
  <si>
    <t>5226467</t>
  </si>
  <si>
    <t>52264671950.221</t>
  </si>
  <si>
    <t>박원모</t>
  </si>
  <si>
    <t>5222480</t>
  </si>
  <si>
    <t>5222480219.005</t>
  </si>
  <si>
    <t>박종혁</t>
  </si>
  <si>
    <t>5221591</t>
  </si>
  <si>
    <t>52215911705.844</t>
  </si>
  <si>
    <t>박호영</t>
  </si>
  <si>
    <t>5226427</t>
  </si>
  <si>
    <t>52264271917.693</t>
  </si>
  <si>
    <t>방극철</t>
  </si>
  <si>
    <t>5221236</t>
  </si>
  <si>
    <t>52212362138.424</t>
  </si>
  <si>
    <t>배민철</t>
  </si>
  <si>
    <t>5221257</t>
  </si>
  <si>
    <t>52212572554.885</t>
  </si>
  <si>
    <t>서선진2</t>
  </si>
  <si>
    <t>5227240</t>
  </si>
  <si>
    <t>52272401520.084</t>
  </si>
  <si>
    <t>송성욱</t>
  </si>
  <si>
    <t>5225779</t>
  </si>
  <si>
    <t>5225779317.896</t>
  </si>
  <si>
    <t>신영국</t>
  </si>
  <si>
    <t>5229137</t>
  </si>
  <si>
    <t>5229137623.186</t>
  </si>
  <si>
    <t>심진호</t>
  </si>
  <si>
    <t>5226183</t>
  </si>
  <si>
    <t>5226183445.269</t>
  </si>
  <si>
    <t>안태돈</t>
  </si>
  <si>
    <t>5222140</t>
  </si>
  <si>
    <t>52221401282.251</t>
  </si>
  <si>
    <t>오세양</t>
  </si>
  <si>
    <t>5225121</t>
  </si>
  <si>
    <t>52251212090.144</t>
  </si>
  <si>
    <t>우승범</t>
  </si>
  <si>
    <t>5227943</t>
  </si>
  <si>
    <t>5227943913.403</t>
  </si>
  <si>
    <t>윤준호B</t>
  </si>
  <si>
    <t>5226435</t>
  </si>
  <si>
    <t>5226435267.396</t>
  </si>
  <si>
    <t>이강세</t>
  </si>
  <si>
    <t>5229779</t>
  </si>
  <si>
    <t>52297791986.855</t>
  </si>
  <si>
    <t>이강옥</t>
  </si>
  <si>
    <t>5224156</t>
  </si>
  <si>
    <t>52241561378.825</t>
  </si>
  <si>
    <t>이기영</t>
  </si>
  <si>
    <t>5226556</t>
  </si>
  <si>
    <t>52265561797.596</t>
  </si>
  <si>
    <t>이길행</t>
  </si>
  <si>
    <t>5225310</t>
  </si>
  <si>
    <t>52253101351.3</t>
  </si>
  <si>
    <t>이문철</t>
  </si>
  <si>
    <t>5221288</t>
  </si>
  <si>
    <t>5221288287.818</t>
  </si>
  <si>
    <t>이영선</t>
  </si>
  <si>
    <t>5225209</t>
  </si>
  <si>
    <t>52252091243.261</t>
  </si>
  <si>
    <t>이우균</t>
  </si>
  <si>
    <t>5227828</t>
  </si>
  <si>
    <t>5227828333.551</t>
  </si>
  <si>
    <t>이재태</t>
  </si>
  <si>
    <t>5227790</t>
  </si>
  <si>
    <t>52277902358.735</t>
  </si>
  <si>
    <t>이정술</t>
  </si>
  <si>
    <t>5224863</t>
  </si>
  <si>
    <t>5224863265.261</t>
  </si>
  <si>
    <t>5221131</t>
  </si>
  <si>
    <t>5221131513.413</t>
  </si>
  <si>
    <t>이준호</t>
  </si>
  <si>
    <t>5223603</t>
  </si>
  <si>
    <t>52236032140.477</t>
  </si>
  <si>
    <t>이창원</t>
  </si>
  <si>
    <t>5228559</t>
  </si>
  <si>
    <t>5228559175.47</t>
  </si>
  <si>
    <t>이춘상</t>
  </si>
  <si>
    <t>5227585</t>
  </si>
  <si>
    <t>52275851099.729</t>
  </si>
  <si>
    <t>임광호</t>
  </si>
  <si>
    <t>5221306</t>
  </si>
  <si>
    <t>5221306170.367</t>
  </si>
  <si>
    <t>임정호</t>
  </si>
  <si>
    <t>5225945</t>
  </si>
  <si>
    <t>52259451625.005</t>
  </si>
  <si>
    <t>장상훈</t>
  </si>
  <si>
    <t>5222196</t>
  </si>
  <si>
    <t>5222196470.778</t>
  </si>
  <si>
    <t>장해진</t>
  </si>
  <si>
    <t>5229105</t>
  </si>
  <si>
    <t>52291052011.006</t>
  </si>
  <si>
    <t>장현준</t>
  </si>
  <si>
    <t>522668</t>
  </si>
  <si>
    <t>5226681949.608</t>
  </si>
  <si>
    <t>전유제</t>
  </si>
  <si>
    <t>5225283</t>
  </si>
  <si>
    <t>52252831205.335</t>
  </si>
  <si>
    <t>전푸름</t>
  </si>
  <si>
    <t>5224544</t>
  </si>
  <si>
    <t>5224544540.64</t>
  </si>
  <si>
    <t>정광남</t>
  </si>
  <si>
    <t>5228383</t>
  </si>
  <si>
    <t>52283832169.219</t>
  </si>
  <si>
    <t>정순모</t>
  </si>
  <si>
    <t>5229911</t>
  </si>
  <si>
    <t>5229911298.402</t>
  </si>
  <si>
    <t>정종호</t>
  </si>
  <si>
    <t>5227721</t>
  </si>
  <si>
    <t>52277212085.815</t>
  </si>
  <si>
    <t>정창근</t>
  </si>
  <si>
    <t>5222097</t>
  </si>
  <si>
    <t>5222097429.33</t>
  </si>
  <si>
    <t>정호석</t>
  </si>
  <si>
    <t>5228174</t>
  </si>
  <si>
    <t>52281741311.188</t>
  </si>
  <si>
    <t>조찬행</t>
  </si>
  <si>
    <t>5222803</t>
  </si>
  <si>
    <t>5222803199.354</t>
  </si>
  <si>
    <t>채희성</t>
  </si>
  <si>
    <t>5227836</t>
  </si>
  <si>
    <t>52278361073.999</t>
  </si>
  <si>
    <t>최광호</t>
  </si>
  <si>
    <t>5221770</t>
  </si>
  <si>
    <t>5221770395.245</t>
  </si>
  <si>
    <t>최달수</t>
  </si>
  <si>
    <t>5226756</t>
  </si>
  <si>
    <t>5226756308.074</t>
  </si>
  <si>
    <t>최명호</t>
  </si>
  <si>
    <t>5222459</t>
  </si>
  <si>
    <t>5222459451.652</t>
  </si>
  <si>
    <t>한민기</t>
  </si>
  <si>
    <t>5226763</t>
  </si>
  <si>
    <t>52267631205.421</t>
  </si>
  <si>
    <t>허유기</t>
  </si>
  <si>
    <t>5221510</t>
  </si>
  <si>
    <t>52215101474.326</t>
  </si>
  <si>
    <t>허종대</t>
  </si>
  <si>
    <t>5221365</t>
  </si>
  <si>
    <t>52213652902.812</t>
  </si>
  <si>
    <t>황관순</t>
  </si>
  <si>
    <t>5221623</t>
  </si>
  <si>
    <t>52216231792.198</t>
  </si>
  <si>
    <t>황운화</t>
  </si>
  <si>
    <t>522164</t>
  </si>
  <si>
    <t>522164905.493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</si>
</sst>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1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1.732404614095995</c:v>
                </c:pt>
                <c:pt idx="1">
                  <c:v>2.0255161716654291</c:v>
                </c:pt>
                <c:pt idx="2">
                  <c:v>2.0529724465342887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0.18181818181818182</c:v>
                </c:pt>
                <c:pt idx="2">
                  <c:v>0.24675324675324675</c:v>
                </c:pt>
                <c:pt idx="3">
                  <c:v>0.37662337662337664</c:v>
                </c:pt>
                <c:pt idx="4">
                  <c:v>5.1948051948051951E-2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6.3829787234042548E-2</c:v>
                </c:pt>
                <c:pt idx="1">
                  <c:v>0.05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0.36170212765957449</c:v>
                </c:pt>
                <c:pt idx="1">
                  <c:v>0.6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0.27659574468085107</c:v>
                </c:pt>
                <c:pt idx="1">
                  <c:v>0.15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종합!$M$56:$O$56</c:f>
              <c:numCache>
                <c:formatCode>0%</c:formatCode>
                <c:ptCount val="3"/>
                <c:pt idx="0">
                  <c:v>0.19148936170212766</c:v>
                </c:pt>
                <c:pt idx="1">
                  <c:v>0.15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종합!$M$55:$O$55</c:f>
              <c:numCache>
                <c:formatCode>0%</c:formatCode>
                <c:ptCount val="3"/>
                <c:pt idx="0">
                  <c:v>0.10638297872340426</c:v>
                </c:pt>
                <c:pt idx="1">
                  <c:v>0.05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종합!$M$53:$O$53</c:f>
              <c:strCache>
                <c:ptCount val="3"/>
                <c:pt idx="0">
                  <c:v> 15 </c:v>
                </c:pt>
                <c:pt idx="1">
                  <c:v> 28-1 </c:v>
                </c:pt>
                <c:pt idx="2">
                  <c:v> 29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459441</xdr:colOff>
      <xdr:row>8</xdr:row>
      <xdr:rowOff>302559</xdr:rowOff>
    </xdr:from>
    <xdr:to>
      <xdr:col>3</xdr:col>
      <xdr:colOff>649941</xdr:colOff>
      <xdr:row>11</xdr:row>
      <xdr:rowOff>156883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90382" y="2487706"/>
          <a:ext cx="1064559" cy="131108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</xdr:row>
      <xdr:rowOff>649942</xdr:rowOff>
    </xdr:from>
    <xdr:to>
      <xdr:col>3</xdr:col>
      <xdr:colOff>246533</xdr:colOff>
      <xdr:row>9</xdr:row>
      <xdr:rowOff>257737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20588" y="283508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336177</xdr:colOff>
      <xdr:row>8</xdr:row>
      <xdr:rowOff>190500</xdr:rowOff>
    </xdr:from>
    <xdr:to>
      <xdr:col>5</xdr:col>
      <xdr:colOff>425823</xdr:colOff>
      <xdr:row>8</xdr:row>
      <xdr:rowOff>280146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115236" y="2375647"/>
          <a:ext cx="963705" cy="8964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313763</xdr:colOff>
      <xdr:row>6</xdr:row>
      <xdr:rowOff>179293</xdr:rowOff>
    </xdr:from>
    <xdr:to>
      <xdr:col>5</xdr:col>
      <xdr:colOff>470649</xdr:colOff>
      <xdr:row>8</xdr:row>
      <xdr:rowOff>313765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092822" y="201705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2" t="s">
        <v>39</v>
      </c>
      <c r="D4" s="322"/>
      <c r="E4" s="62" t="s">
        <v>125</v>
      </c>
      <c r="F4" s="62" t="s">
        <v>66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23" t="s">
        <v>774</v>
      </c>
      <c r="D5" s="323"/>
      <c r="E5" s="63">
        <f>SUMIFS(숨김!BE:BE, 숨김!BD:BD, 종합!C5)</f>
        <v>3</v>
      </c>
      <c r="F5" s="64">
        <f>SUMIFS(숨김!BF:BF, 숨김!BD:BD, 종합!C5)</f>
        <v>33</v>
      </c>
      <c r="G5" s="95" t="str">
        <f>N20</f>
        <v>B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>
      <c r="B7" s="52" t="s">
        <v>653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203" t="s">
        <v>100</v>
      </c>
      <c r="I10" s="204" t="s">
        <v>101</v>
      </c>
      <c r="J10" s="205" t="str">
        <f>C5</f>
        <v>시영운수</v>
      </c>
      <c r="K10" s="206" t="s">
        <v>102</v>
      </c>
      <c r="X10" s="255"/>
      <c r="Z10" s="39"/>
      <c r="AA10" s="39"/>
      <c r="AB10" s="39"/>
    </row>
    <row r="11" spans="1:28" ht="23.25" customHeight="1" thickTop="1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1.732404614095995</v>
      </c>
      <c r="K11" s="202"/>
      <c r="M11" s="2"/>
      <c r="Y11" s="256"/>
      <c r="Z11" s="288"/>
      <c r="AA11" s="289"/>
      <c r="AB11" s="39"/>
    </row>
    <row r="12" spans="1:28" ht="23.25" customHeight="1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2.0255161716654291</v>
      </c>
      <c r="K12" s="298">
        <f>J12/J11-1</f>
        <v>0.16919347546438268</v>
      </c>
      <c r="M12" s="289"/>
      <c r="Y12" s="256"/>
      <c r="Z12" s="288"/>
      <c r="AA12" s="289"/>
      <c r="AB12" s="39"/>
    </row>
    <row r="13" spans="1:28" ht="23.25" customHeight="1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2.0529724465342887</v>
      </c>
      <c r="K13" s="298">
        <f>J13/J12-1</f>
        <v>1.355519904157787E-2</v>
      </c>
      <c r="M13" s="289"/>
      <c r="Y13" s="256"/>
      <c r="Z13" s="288"/>
      <c r="AA13" s="289"/>
      <c r="AB13" s="39"/>
    </row>
    <row r="14" spans="1:28" ht="23.25" customHeight="1">
      <c r="G14" s="6"/>
      <c r="H14" s="301" t="s">
        <v>764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0.18504212574241663</v>
      </c>
      <c r="K14" s="197">
        <f ca="1">J14-I14</f>
        <v>5.9376481304762585E-3</v>
      </c>
      <c r="M14" s="289"/>
      <c r="Y14" s="256"/>
      <c r="Z14" s="288"/>
      <c r="AA14" s="289"/>
      <c r="AB14" s="39"/>
    </row>
    <row r="15" spans="1:28" ht="23.25" customHeight="1">
      <c r="H15" s="198" t="s">
        <v>121</v>
      </c>
      <c r="I15" s="199"/>
      <c r="J15" s="324" t="str">
        <f>SUMIFS(숨김!J:J,숨김!F:F,종합!C5)&amp;"위/(32개사)"</f>
        <v>18위/(32개사)</v>
      </c>
      <c r="K15" s="325"/>
      <c r="M15" s="289"/>
      <c r="X15" s="2"/>
      <c r="Y15" s="2"/>
      <c r="AB15" s="39"/>
    </row>
    <row r="16" spans="1:28" ht="9" customHeight="1">
      <c r="M16" s="289"/>
      <c r="X16" s="2"/>
      <c r="Y16" s="2"/>
      <c r="AB16" s="289"/>
    </row>
    <row r="17" spans="2:28" ht="16.5" customHeight="1">
      <c r="B17" s="52" t="s">
        <v>654</v>
      </c>
      <c r="C17" s="52"/>
      <c r="D17" s="51"/>
      <c r="E17" s="51"/>
      <c r="F17" s="51"/>
      <c r="G17" s="51"/>
      <c r="H17" s="51"/>
      <c r="I17" s="51"/>
      <c r="J17" s="51"/>
      <c r="K17" s="51"/>
      <c r="M17" s="289"/>
      <c r="X17" s="2"/>
      <c r="Y17" s="2"/>
      <c r="AB17" s="289"/>
    </row>
    <row r="18" spans="2:28" ht="27.75" customHeight="1">
      <c r="B18" s="56" t="s">
        <v>64</v>
      </c>
      <c r="C18" s="56" t="s">
        <v>111</v>
      </c>
      <c r="D18" s="56" t="s">
        <v>113</v>
      </c>
      <c r="E18" s="56" t="s">
        <v>114</v>
      </c>
      <c r="F18" s="56" t="s">
        <v>115</v>
      </c>
      <c r="G18" s="56" t="s">
        <v>116</v>
      </c>
      <c r="H18" s="56" t="s">
        <v>7</v>
      </c>
      <c r="I18" s="56" t="s">
        <v>8</v>
      </c>
      <c r="J18" s="56" t="s">
        <v>117</v>
      </c>
      <c r="K18" s="56" t="s">
        <v>74</v>
      </c>
      <c r="M18" s="289"/>
      <c r="X18" s="2"/>
      <c r="Y18" s="2"/>
      <c r="AB18" s="289"/>
    </row>
    <row r="19" spans="2:28" ht="23.25" customHeight="1">
      <c r="B19" s="76" t="s">
        <v>110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9"/>
      <c r="N19" s="290" t="str">
        <f>C5</f>
        <v>시영운수</v>
      </c>
      <c r="Y19" s="2"/>
    </row>
    <row r="20" spans="2:28" ht="22.5" customHeight="1">
      <c r="B20" s="299" t="str">
        <f>C5</f>
        <v>시영운수</v>
      </c>
      <c r="C20" s="69">
        <v>3</v>
      </c>
      <c r="D20" s="70">
        <f>SUMIFS(숨김!AV:AV,숨김!$AS:$AS,종합!$N$19,숨김!$AT:$AT,"합계",숨김!AU:AU,종합!C20)</f>
        <v>2.7206933605183638E-2</v>
      </c>
      <c r="E20" s="70">
        <f>SUMIFS(숨김!AW:AW,숨김!$AS:$AS,종합!$N$19,숨김!$AT:$AT,"합계",숨김!AV:AV,종합!D20)</f>
        <v>0.34895098062010488</v>
      </c>
      <c r="F20" s="70">
        <f>SUMIFS(숨김!AX:AX,숨김!$AS:$AS,종합!$N$19,숨김!$AT:$AT,"합계",숨김!AW:AW,종합!E20)</f>
        <v>0.1560136101771776</v>
      </c>
      <c r="G20" s="71">
        <f>SUMIFS(숨김!AY:AY,숨김!$AS:$AS,종합!$N$19,숨김!$AT:$AT,"합계",숨김!AX:AX,종합!F20)</f>
        <v>12.119666666666662</v>
      </c>
      <c r="H20" s="72">
        <f>SUMIFS(숨김!AZ:AZ,숨김!$AS:$AS,종합!$N$19,숨김!$AT:$AT,"합계",숨김!AY:AY,종합!G20)</f>
        <v>1.1313544545935919</v>
      </c>
      <c r="I20" s="72">
        <f>SUMIFS(숨김!BA:BA,숨김!$AS:$AS,종합!$N$19,숨김!$AT:$AT,"합계",숨김!AZ:AZ,종합!H20)</f>
        <v>7.2151327063132431</v>
      </c>
      <c r="J20" s="73">
        <f>SUMIFS(숨김!BB:BB, 숨김!AU:AU, C20, 숨김!AT:AT, "합계", 숨김!AS:AS, 종합!$C$5)</f>
        <v>2.0529724465342887</v>
      </c>
      <c r="K20" s="74" t="str">
        <f>J26</f>
        <v>B</v>
      </c>
      <c r="M20" s="289"/>
      <c r="N20" s="39" t="str">
        <f>INDEX(숨김!L3:U36,MATCH(종합!C5,숨김!L3:L36,0),10)</f>
        <v>B</v>
      </c>
      <c r="O20" s="39">
        <f>VALUE(INDEX(숨김!L3:U36,MATCH(종합!C5,숨김!L3:L36,0),3))</f>
        <v>77</v>
      </c>
      <c r="Y20" s="2"/>
    </row>
    <row r="21" spans="2:28" ht="22.5" customHeight="1">
      <c r="B21" s="53" t="s">
        <v>118</v>
      </c>
      <c r="C21" s="53"/>
      <c r="D21" s="67">
        <f t="shared" ref="D21:I21" si="0">D20/D19-1</f>
        <v>0.39491191443032414</v>
      </c>
      <c r="E21" s="67">
        <f t="shared" si="0"/>
        <v>-3.1359963970624127E-3</v>
      </c>
      <c r="F21" s="67">
        <f t="shared" si="0"/>
        <v>-0.14662950385995976</v>
      </c>
      <c r="G21" s="67">
        <f t="shared" si="0"/>
        <v>0.11881601195420566</v>
      </c>
      <c r="H21" s="67">
        <f t="shared" si="0"/>
        <v>2.0601892022309265</v>
      </c>
      <c r="I21" s="67">
        <f t="shared" si="0"/>
        <v>-0.41543540844903781</v>
      </c>
      <c r="J21" s="67">
        <f>J20/J19-1</f>
        <v>-0.13499221956172303</v>
      </c>
      <c r="K21" s="68" t="str">
        <f>J15</f>
        <v>18위/(32개사)</v>
      </c>
      <c r="M21" s="2"/>
      <c r="N21" s="291">
        <f>SUMIFS(숨김!O:O,숨김!L:L,종합!$N$19)</f>
        <v>0.14285714285714285</v>
      </c>
      <c r="O21" s="39">
        <f>N21*$O$20</f>
        <v>11</v>
      </c>
      <c r="X21" s="2"/>
      <c r="Y21" s="2"/>
    </row>
    <row r="22" spans="2:28" ht="22.5" customHeight="1">
      <c r="M22" s="2"/>
      <c r="N22" s="291">
        <f>SUMIFS(숨김!P:P,숨김!L:L,종합!$N$19)</f>
        <v>0.18181818181818182</v>
      </c>
      <c r="O22" s="39">
        <f t="shared" ref="O22:O26" si="1">N22*$O$20</f>
        <v>14</v>
      </c>
      <c r="X22" s="2"/>
      <c r="Y22" s="2"/>
    </row>
    <row r="23" spans="2:28" ht="17.25" customHeight="1">
      <c r="B23" s="52" t="s">
        <v>655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91">
        <f>SUMIFS(숨김!Q:Q,숨김!L:L,종합!$N$19)</f>
        <v>0.24675324675324675</v>
      </c>
      <c r="O23" s="39">
        <f t="shared" si="1"/>
        <v>19</v>
      </c>
      <c r="X23" s="2"/>
      <c r="Y23" s="2"/>
    </row>
    <row r="24" spans="2:28" ht="22.5" customHeight="1">
      <c r="B24" s="60"/>
      <c r="C24" s="60"/>
      <c r="M24" s="2"/>
      <c r="N24" s="291">
        <f>SUMIFS(숨김!R:R,숨김!L:L,종합!$N$19)</f>
        <v>0.37662337662337664</v>
      </c>
      <c r="O24" s="39">
        <f t="shared" si="1"/>
        <v>29</v>
      </c>
      <c r="X24" s="2"/>
      <c r="Y24" s="2"/>
    </row>
    <row r="25" spans="2:28" ht="22.5" customHeight="1" thickBot="1">
      <c r="H25" s="207" t="s">
        <v>100</v>
      </c>
      <c r="I25" s="208" t="s">
        <v>101</v>
      </c>
      <c r="J25" s="209" t="str">
        <f>J10</f>
        <v>시영운수</v>
      </c>
      <c r="K25" s="210" t="s">
        <v>130</v>
      </c>
      <c r="M25" s="2"/>
      <c r="N25" s="291">
        <f>SUMIFS(숨김!S:S,숨김!L:L,종합!$N$19)</f>
        <v>5.1948051948051951E-2</v>
      </c>
      <c r="O25" s="39">
        <f t="shared" si="1"/>
        <v>4</v>
      </c>
      <c r="X25" s="2"/>
      <c r="Y25" s="2"/>
    </row>
    <row r="26" spans="2:28" ht="22.5" customHeight="1" thickTop="1">
      <c r="H26" s="215" t="s">
        <v>123</v>
      </c>
      <c r="I26" s="216" t="str">
        <f>숨김!U36</f>
        <v>B</v>
      </c>
      <c r="J26" s="217" t="str">
        <f>INDEX(숨김!L3:U36,MATCH(종합!C5,숨김!L3:L36,0),10)</f>
        <v>B</v>
      </c>
      <c r="K26" s="218"/>
      <c r="M26" s="2"/>
      <c r="N26" s="291">
        <f>SUMIFS(숨김!T:T,숨김!L:L,종합!$N$19)</f>
        <v>0</v>
      </c>
      <c r="O26" s="39">
        <f t="shared" si="1"/>
        <v>0</v>
      </c>
      <c r="X26" s="2"/>
      <c r="Z26" s="39"/>
      <c r="AA26" s="39"/>
      <c r="AB26" s="39"/>
    </row>
    <row r="27" spans="2:28" ht="21" customHeight="1">
      <c r="H27" s="211" t="s">
        <v>103</v>
      </c>
      <c r="I27" s="212">
        <f>숨김!O36</f>
        <v>0.17411364740165128</v>
      </c>
      <c r="J27" s="213" t="str">
        <f>ROUND(N21*100,0)&amp;"%("&amp;O21&amp;"명)"</f>
        <v>14%(11명)</v>
      </c>
      <c r="K27" s="214">
        <f t="shared" ref="K27:K32" si="2">N21-I27</f>
        <v>-3.1256504544508429E-2</v>
      </c>
      <c r="M27" s="2"/>
      <c r="X27" s="2"/>
      <c r="Z27" s="39"/>
      <c r="AA27" s="39"/>
      <c r="AB27" s="39"/>
    </row>
    <row r="28" spans="2:28" ht="21" customHeight="1">
      <c r="H28" s="186" t="s">
        <v>104</v>
      </c>
      <c r="I28" s="178">
        <f>숨김!P36</f>
        <v>0.17217095677513355</v>
      </c>
      <c r="J28" s="187" t="str">
        <f>ROUND(N22*100,0)&amp;"%("&amp;O22&amp;"명)"</f>
        <v>18%(14명)</v>
      </c>
      <c r="K28" s="188">
        <f t="shared" si="2"/>
        <v>9.6472250430482687E-3</v>
      </c>
      <c r="L28" s="4"/>
      <c r="M28" s="2"/>
      <c r="X28" s="2"/>
      <c r="Z28" s="39"/>
      <c r="AA28" s="39"/>
      <c r="AB28" s="39"/>
    </row>
    <row r="29" spans="2:28" ht="21" customHeight="1">
      <c r="H29" s="185" t="s">
        <v>105</v>
      </c>
      <c r="I29" s="178">
        <f>숨김!Q36</f>
        <v>0.23627974745021854</v>
      </c>
      <c r="J29" s="187" t="str">
        <f>ROUND(N23*100,0)&amp;"%("&amp;O23&amp;"명)"</f>
        <v>25%(19명)</v>
      </c>
      <c r="K29" s="188">
        <f t="shared" si="2"/>
        <v>1.0473499303028211E-2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109</v>
      </c>
      <c r="I30" s="178">
        <f>숨김!R36</f>
        <v>0.22268091306459448</v>
      </c>
      <c r="J30" s="187" t="str">
        <f t="shared" ref="J30" si="3">ROUND(N24*100,0)&amp;"%("&amp;O24&amp;"명)"</f>
        <v>38%(29명)</v>
      </c>
      <c r="K30" s="188">
        <f t="shared" si="2"/>
        <v>0.15394246355878216</v>
      </c>
      <c r="L30" s="4"/>
      <c r="M30" s="2"/>
      <c r="X30" s="2"/>
      <c r="Z30" s="39"/>
      <c r="AA30" s="39"/>
      <c r="AB30" s="39"/>
    </row>
    <row r="31" spans="2:28" ht="21" customHeight="1">
      <c r="H31" s="189" t="s">
        <v>106</v>
      </c>
      <c r="I31" s="178">
        <f>숨김!S36</f>
        <v>0.12991743564837299</v>
      </c>
      <c r="J31" s="187" t="str">
        <f>ROUND(N25*100,0)&amp;"%("&amp;O25&amp;"명)"</f>
        <v>5%(4명)</v>
      </c>
      <c r="K31" s="188">
        <f t="shared" si="2"/>
        <v>-7.796938370032104E-2</v>
      </c>
      <c r="L31" s="4"/>
      <c r="M31" s="2"/>
      <c r="X31" s="2"/>
      <c r="Z31" s="39"/>
      <c r="AA31" s="39"/>
      <c r="AB31" s="39"/>
    </row>
    <row r="32" spans="2:28" ht="21" customHeight="1">
      <c r="H32" s="190" t="s">
        <v>107</v>
      </c>
      <c r="I32" s="191">
        <f>숨김!T36</f>
        <v>6.4837299660029143E-2</v>
      </c>
      <c r="J32" s="192" t="str">
        <f>ROUND(N26*100,0)&amp;"%("&amp;O26&amp;"명)"</f>
        <v>0%(0명)</v>
      </c>
      <c r="K32" s="193">
        <f t="shared" si="2"/>
        <v>-6.4837299660029143E-2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656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64</v>
      </c>
      <c r="C35" s="56" t="s">
        <v>112</v>
      </c>
      <c r="D35" s="56" t="s">
        <v>113</v>
      </c>
      <c r="E35" s="56" t="s">
        <v>114</v>
      </c>
      <c r="F35" s="56" t="s">
        <v>115</v>
      </c>
      <c r="G35" s="56" t="s">
        <v>116</v>
      </c>
      <c r="H35" s="56" t="s">
        <v>7</v>
      </c>
      <c r="I35" s="56" t="s">
        <v>8</v>
      </c>
      <c r="J35" s="56" t="s">
        <v>117</v>
      </c>
      <c r="K35" s="56" t="s">
        <v>74</v>
      </c>
      <c r="L35" s="4"/>
      <c r="M35" s="2"/>
      <c r="N35" s="39" t="s">
        <v>333</v>
      </c>
      <c r="X35" s="2"/>
      <c r="Z35" s="39"/>
      <c r="AA35" s="39"/>
      <c r="AB35" s="39"/>
    </row>
    <row r="36" spans="2:28" ht="22.5" customHeight="1">
      <c r="B36" s="300" t="str">
        <f>C5</f>
        <v>시영운수</v>
      </c>
      <c r="C36" s="77">
        <v>1</v>
      </c>
      <c r="D36" s="78">
        <f>SUMIFS(숨김!AV:AV,숨김!$AS:$AS,종합!$N$19,숨김!$AT:$AT,"합계",숨김!$AU:$AU,종합!$C36)</f>
        <v>5.5107810323247616E-2</v>
      </c>
      <c r="E36" s="78">
        <f>SUMIFS(숨김!AW:AW,숨김!$AS:$AS,종합!$N$19,숨김!$AT:$AT,"합계",숨김!$AU:$AU,종합!$C36)</f>
        <v>0.46960841926835983</v>
      </c>
      <c r="F36" s="78">
        <f>SUMIFS(숨김!AX:AX,숨김!$AS:$AS,종합!$N$19,숨김!$AT:$AT,"합계",숨김!$AU:$AU,종합!$C36)</f>
        <v>0.159924813681768</v>
      </c>
      <c r="G36" s="79">
        <f>SUMIFS(숨김!AY:AY,숨김!$AS:$AS,종합!$N$19,숨김!$AT:$AT,"합계",숨김!$AU:$AU,종합!$C36)</f>
        <v>15.969239999999999</v>
      </c>
      <c r="H36" s="80">
        <f>SUMIFS(숨김!AZ:AZ,숨김!$AS:$AS,종합!$N$19,숨김!$AT:$AT,"합계",숨김!$AU:$AU,종합!$C36)</f>
        <v>1.670121669347967</v>
      </c>
      <c r="I36" s="80">
        <f>SUMIFS(숨김!BA:BA,숨김!$AS:$AS,종합!$N$19,숨김!$AT:$AT,"합계",숨김!$AU:$AU,종합!$C36)</f>
        <v>17.021131944484438</v>
      </c>
      <c r="J36" s="81">
        <f>J11</f>
        <v>1.732404614095995</v>
      </c>
      <c r="K36" s="83" t="s">
        <v>78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99" t="str">
        <f>$C$5</f>
        <v>시영운수</v>
      </c>
      <c r="C37" s="69">
        <v>2</v>
      </c>
      <c r="D37" s="70">
        <f>SUMIFS(숨김!AV:AV,숨김!$AS:$AS,종합!$N$19,숨김!$AT:$AT,"합계",숨김!$AU:$AU,종합!$C37)</f>
        <v>7.4969668244042637E-2</v>
      </c>
      <c r="E37" s="70">
        <f>SUMIFS(숨김!AW:AW,숨김!$AS:$AS,종합!$N$19,숨김!$AT:$AT,"합계",숨김!$AU:$AU,종합!$C37)</f>
        <v>0.35939896610876992</v>
      </c>
      <c r="F37" s="70">
        <f>SUMIFS(숨김!AX:AX,숨김!$AS:$AS,종합!$N$19,숨김!$AT:$AT,"합계",숨김!$AU:$AU,종합!$C37)</f>
        <v>0.1459811673368959</v>
      </c>
      <c r="G37" s="71">
        <f>SUMIFS(숨김!AY:AY,숨김!$AS:$AS,종합!$N$19,숨김!$AT:$AT,"합계",숨김!$AU:$AU,종합!$C37)</f>
        <v>12.998607142857141</v>
      </c>
      <c r="H37" s="72">
        <f>SUMIFS(숨김!AZ:AZ,숨김!$AS:$AS,종합!$N$19,숨김!$AT:$AT,"합계",숨김!$AU:$AU,종합!$C37)</f>
        <v>0.86967872914532307</v>
      </c>
      <c r="I37" s="72">
        <f>SUMIFS(숨김!BA:BA,숨김!$AS:$AS,종합!$N$19,숨김!$AT:$AT,"합계",숨김!$AU:$AU,종합!$C37)</f>
        <v>6.7510653889586099</v>
      </c>
      <c r="J37" s="73">
        <f>J12</f>
        <v>2.0255161716654291</v>
      </c>
      <c r="K37" s="74" t="s">
        <v>765</v>
      </c>
      <c r="M37" s="2"/>
      <c r="N37" s="39">
        <f>SUMIFS(숨김!$C$4:$C$9,숨김!$B$4:$B$9,종합!K37)</f>
        <v>4</v>
      </c>
      <c r="X37" s="2"/>
      <c r="Z37" s="39"/>
      <c r="AA37" s="39"/>
      <c r="AB37" s="39"/>
    </row>
    <row r="38" spans="2:28" ht="22.5" customHeight="1">
      <c r="B38" s="299" t="str">
        <f>$C$5</f>
        <v>시영운수</v>
      </c>
      <c r="C38" s="69">
        <v>3</v>
      </c>
      <c r="D38" s="70">
        <f>SUMIFS(숨김!AV:AV,숨김!$AS:$AS,종합!$N$19,숨김!$AT:$AT,"합계",숨김!$AU:$AU,종합!$C38)</f>
        <v>2.7206933605183638E-2</v>
      </c>
      <c r="E38" s="70">
        <f>SUMIFS(숨김!AW:AW,숨김!$AS:$AS,종합!$N$19,숨김!$AT:$AT,"합계",숨김!$AU:$AU,종합!$C38)</f>
        <v>0.34895098062010488</v>
      </c>
      <c r="F38" s="70">
        <f>SUMIFS(숨김!AX:AX,숨김!$AS:$AS,종합!$N$19,숨김!$AT:$AT,"합계",숨김!$AU:$AU,종합!$C38)</f>
        <v>0.1560136101771776</v>
      </c>
      <c r="G38" s="71">
        <f>SUMIFS(숨김!AY:AY,숨김!$AS:$AS,종합!$N$19,숨김!$AT:$AT,"합계",숨김!$AU:$AU,종합!$C38)</f>
        <v>12.119666666666662</v>
      </c>
      <c r="H38" s="72">
        <f>SUMIFS(숨김!AZ:AZ,숨김!$AS:$AS,종합!$N$19,숨김!$AT:$AT,"합계",숨김!$AU:$AU,종합!$C38)</f>
        <v>1.1313544545935919</v>
      </c>
      <c r="I38" s="72">
        <f>SUMIFS(숨김!BA:BA,숨김!$AS:$AS,종합!$N$19,숨김!$AT:$AT,"합계",숨김!$AU:$AU,종합!$C38)</f>
        <v>7.2151327063132431</v>
      </c>
      <c r="J38" s="73">
        <f>J13</f>
        <v>2.0529724465342887</v>
      </c>
      <c r="K38" s="74" t="str">
        <f>$J$26</f>
        <v>B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5.5" customHeight="1">
      <c r="B39" s="53" t="s">
        <v>118</v>
      </c>
      <c r="C39" s="53"/>
      <c r="D39" s="67" cm="1">
        <f t="array" aca="1" ref="D39" ca="1">(INDIRECT(ADDRESS(ROW()-1,COLUMN()))/INDIRECT(ADDRESS(ROW()-2,COLUMN())))-1</f>
        <v>-0.63709411762875712</v>
      </c>
      <c r="E39" s="67" cm="1">
        <f t="array" aca="1" ref="E39" ca="1">(INDIRECT(ADDRESS(ROW()-1,COLUMN()))/INDIRECT(ADDRESS(ROW()-2,COLUMN())))-1</f>
        <v>-2.9070716596060087E-2</v>
      </c>
      <c r="F39" s="67" cm="1">
        <f t="array" aca="1" ref="F39" ca="1">(INDIRECT(ADDRESS(ROW()-1,COLUMN()))/INDIRECT(ADDRESS(ROW()-2,COLUMN())))-1</f>
        <v>6.8724226715688674E-2</v>
      </c>
      <c r="G39" s="67" cm="1">
        <f t="array" aca="1" ref="G39" ca="1">(INDIRECT(ADDRESS(ROW()-1,COLUMN()))/INDIRECT(ADDRESS(ROW()-2,COLUMN())))-1</f>
        <v>-6.761805065194737E-2</v>
      </c>
      <c r="H39" s="67" cm="1">
        <f t="array" aca="1" ref="H39" ca="1">(INDIRECT(ADDRESS(ROW()-1,COLUMN()))/INDIRECT(ADDRESS(ROW()-2,COLUMN())))-1</f>
        <v>0.30088780681738725</v>
      </c>
      <c r="I39" s="67" cm="1">
        <f t="array" aca="1" ref="I39" ca="1">(INDIRECT(ADDRESS(ROW()-1,COLUMN()))/INDIRECT(ADDRESS(ROW()-2,COLUMN())))-1</f>
        <v>6.8739864098134262E-2</v>
      </c>
      <c r="J39" s="67" cm="1">
        <f t="array" aca="1" ref="J39" ca="1">(INDIRECT(ADDRESS(ROW()-1,COLUMN()))/INDIRECT(ADDRESS(ROW()-2,COLUMN())))-1</f>
        <v>1.355519904157787E-2</v>
      </c>
      <c r="K39" s="75" t="str" cm="1">
        <f t="array" aca="1" ref="K39" ca="1">_xlfn.IFS(N39=0,"등급유지",N39&gt;0,N39&amp;"등급 상승",N39&lt;0,N39&amp;"등급 하락")</f>
        <v>등급유지</v>
      </c>
      <c r="M39" s="292"/>
      <c r="N39" s="39" cm="1">
        <f t="array" aca="1" ref="N39" ca="1">(INDIRECT(ADDRESS(ROW()-1,COLUMN()))-INDIRECT(ADDRESS(ROW()-2,COLUMN())))</f>
        <v>0</v>
      </c>
      <c r="O39" s="39" t="s">
        <v>334</v>
      </c>
      <c r="X39" s="257"/>
      <c r="Z39" s="293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2"/>
      <c r="X40" s="257"/>
      <c r="Z40" s="293"/>
      <c r="AA40" s="39"/>
      <c r="AB40" s="39"/>
    </row>
    <row r="41" spans="2:28" ht="18" customHeight="1">
      <c r="B41" s="52" t="s">
        <v>657</v>
      </c>
      <c r="C41" s="52"/>
      <c r="D41" s="51"/>
      <c r="E41" s="51"/>
      <c r="F41" s="51"/>
      <c r="G41" s="51"/>
      <c r="H41" s="51"/>
      <c r="I41" s="51"/>
      <c r="J41" s="51"/>
      <c r="K41" s="51"/>
      <c r="M41" s="292"/>
      <c r="X41" s="257"/>
      <c r="Z41" s="293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2"/>
      <c r="X42" s="257"/>
      <c r="Z42" s="293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2"/>
      <c r="N43" s="257"/>
      <c r="P43" s="293"/>
      <c r="AA43" s="40"/>
    </row>
    <row r="44" spans="2:28" ht="25.5" customHeight="1">
      <c r="B44" s="48"/>
      <c r="C44" s="48"/>
      <c r="D44" s="49"/>
      <c r="M44" s="292"/>
      <c r="N44" s="257"/>
      <c r="P44" s="293"/>
      <c r="AA44" s="40"/>
    </row>
    <row r="45" spans="2:28" ht="25.5" customHeight="1">
      <c r="B45" s="48"/>
      <c r="C45" s="48"/>
      <c r="D45" s="49"/>
      <c r="M45" s="292"/>
      <c r="N45" s="257"/>
      <c r="P45" s="293"/>
      <c r="AA45" s="40"/>
    </row>
    <row r="46" spans="2:28" ht="25.5" customHeight="1">
      <c r="B46" s="48"/>
      <c r="C46" s="48"/>
      <c r="D46" s="49"/>
      <c r="M46" s="292"/>
      <c r="N46" s="257"/>
      <c r="P46" s="293"/>
      <c r="AA46" s="40"/>
    </row>
    <row r="47" spans="2:28" ht="25.5" customHeight="1">
      <c r="B47" s="48"/>
      <c r="C47" s="48"/>
      <c r="D47" s="49"/>
      <c r="M47" s="292"/>
      <c r="N47" s="257"/>
      <c r="P47" s="293"/>
      <c r="AA47" s="40"/>
    </row>
    <row r="48" spans="2:28" ht="25.5" customHeight="1">
      <c r="B48" s="48"/>
      <c r="C48" s="48"/>
      <c r="D48" s="49"/>
      <c r="M48" s="292"/>
      <c r="N48" s="257"/>
      <c r="P48" s="293"/>
      <c r="AA48" s="40"/>
    </row>
    <row r="49" spans="2:27" ht="25.5" customHeight="1">
      <c r="B49" s="48"/>
      <c r="C49" s="48"/>
      <c r="D49" s="49"/>
      <c r="M49" s="292"/>
      <c r="N49" s="257"/>
      <c r="P49" s="293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2"/>
      <c r="N50" s="257"/>
      <c r="P50" s="293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2"/>
      <c r="N51" s="257"/>
      <c r="P51" s="293"/>
      <c r="AA51" s="40"/>
    </row>
    <row r="52" spans="2:27" ht="25.5" customHeight="1" thickBot="1">
      <c r="B52" s="219" t="s">
        <v>100</v>
      </c>
      <c r="C52" s="220" t="str">
        <f>IFERROR(INDEX(숨김!$W$3:$AQ$440,MATCH(종합!$C$5&amp;1,숨김!$AQ$3:$AQ$440,0),2),"")</f>
        <v>15</v>
      </c>
      <c r="D52" s="220" t="str">
        <f>IFERROR(INDEX(숨김!$W$3:$AQ$440,MATCH(종합!$C$5&amp;2,숨김!$AQ$3:$AQ$440,0),2),"")</f>
        <v>28-1</v>
      </c>
      <c r="E52" s="220" t="str">
        <f>IFERROR(INDEX(숨김!$W$3:$AQ$440,MATCH(종합!$C$5&amp;3,숨김!$AQ$3:$AQ$440,0),2),"")</f>
        <v>29</v>
      </c>
      <c r="F52" s="220" t="str">
        <f>IFERROR(INDEX(숨김!$W$3:$AQ$440,MATCH(종합!$C$5&amp;4,숨김!$AQ$3:$AQ$440,0),2),"")</f>
        <v/>
      </c>
      <c r="G52" s="220" t="str">
        <f>IFERROR(INDEX(숨김!$W$3:$AQ$440,MATCH(종합!$C$5&amp;5,숨김!$AQ$3:$AQ$440,0),2),"")</f>
        <v/>
      </c>
      <c r="H52" s="220" t="str">
        <f>IFERROR(INDEX(숨김!$W$3:$AQ$440,MATCH(종합!$C$5&amp;6,숨김!$AQ$3:$AQ$440,0),2),"")</f>
        <v/>
      </c>
      <c r="I52" s="220" t="str">
        <f>IFERROR(INDEX(숨김!$W$3:$AQ$440,MATCH(종합!$C$5&amp;7,숨김!$AQ$3:$AQ$440,0),2),"")</f>
        <v/>
      </c>
      <c r="J52" s="220" t="str">
        <f>IFERROR(INDEX(숨김!$W$3:$AQ$440,MATCH(종합!$C$5&amp;8,숨김!$AQ$3:$AQ$440,0),2),"")</f>
        <v/>
      </c>
      <c r="K52" s="221" t="str">
        <f>IFERROR(INDEX(숨김!$W$3:$AQ$440,MATCH(종합!$C$5&amp;9,숨김!$AQ$3:$AQ$440,0),2),"")</f>
        <v/>
      </c>
      <c r="M52" s="294">
        <v>1</v>
      </c>
      <c r="N52" s="295">
        <v>2</v>
      </c>
      <c r="O52" s="295">
        <v>3</v>
      </c>
      <c r="P52" s="294">
        <v>4</v>
      </c>
      <c r="Q52" s="295">
        <v>5</v>
      </c>
      <c r="R52" s="295">
        <v>6</v>
      </c>
      <c r="S52" s="294">
        <v>7</v>
      </c>
      <c r="T52" s="295">
        <v>8</v>
      </c>
      <c r="U52" s="296"/>
      <c r="AA52" s="40"/>
    </row>
    <row r="53" spans="2:27" ht="25.5" customHeight="1" thickTop="1">
      <c r="B53" s="224" t="s">
        <v>123</v>
      </c>
      <c r="C53" s="225" t="str">
        <f>IFERROR(INDEX(숨김!$W$3:$AO$1740,MATCH(종합!$C$5&amp;종합!C$52,숨김!$AN$3:$AN$1740,0),15),"")</f>
        <v>B</v>
      </c>
      <c r="D53" s="226" t="str">
        <f>IFERROR(INDEX(숨김!$W$3:$AO$1740,MATCH(종합!$C$5&amp;종합!D$52,숨김!$AN$3:$AN$1740,0),15),"")</f>
        <v>C</v>
      </c>
      <c r="E53" s="226" t="str">
        <f>IFERROR(INDEX(숨김!$W$3:$AO$1740,MATCH(종합!$C$5&amp;종합!E$52,숨김!$AN$3:$AN$1740,0),15),"")</f>
        <v>S</v>
      </c>
      <c r="F53" s="226" t="str">
        <f>IFERROR(INDEX(숨김!$W$3:$AO$1740,MATCH(종합!$C$5&amp;종합!F$52,숨김!$AN$3:$AN$1740,0),15),"")</f>
        <v/>
      </c>
      <c r="G53" s="226" t="str">
        <f>IFERROR(INDEX(숨김!$W$3:$AO$1740,MATCH(종합!$C$5&amp;종합!G$52,숨김!$AN$3:$AN$1740,0),15),"")</f>
        <v/>
      </c>
      <c r="H53" s="226" t="str">
        <f>IFERROR(INDEX(숨김!$W$3:$AO$1740,MATCH(종합!$C$5&amp;종합!H$52,숨김!$AN$3:$AN$1740,0),15),"")</f>
        <v/>
      </c>
      <c r="I53" s="226" t="str">
        <f>IFERROR(INDEX(숨김!$W$3:$AO$1740,MATCH(종합!$C$5&amp;종합!I$52,숨김!$AN$3:$AN$1740,0),15),"")</f>
        <v/>
      </c>
      <c r="J53" s="226" t="str">
        <f>IFERROR(INDEX(숨김!$W$3:$AO$1740,MATCH(종합!$C$5&amp;종합!J$52,숨김!$AN$3:$AN$1740,0),15),"")</f>
        <v/>
      </c>
      <c r="K53" s="226" t="str">
        <f>IFERROR(INDEX(숨김!$W$3:$AO$1740,MATCH(종합!$C$5&amp;종합!K$52,숨김!$AN$3:$AN$1740,0),15),"")</f>
        <v/>
      </c>
      <c r="M53" s="294" t="str">
        <f>C52</f>
        <v>15</v>
      </c>
      <c r="N53" s="294" t="str">
        <f t="shared" ref="N53:U53" si="4">D52</f>
        <v>28-1</v>
      </c>
      <c r="O53" s="294" t="str">
        <f t="shared" si="4"/>
        <v>29</v>
      </c>
      <c r="P53" s="294" t="str">
        <f t="shared" si="4"/>
        <v/>
      </c>
      <c r="Q53" s="294" t="str">
        <f t="shared" ref="Q53" si="5">G52</f>
        <v/>
      </c>
      <c r="R53" s="294" t="str">
        <f t="shared" ref="R53" si="6">H52</f>
        <v/>
      </c>
      <c r="S53" s="294" t="str">
        <f t="shared" ref="S53" si="7">I52</f>
        <v/>
      </c>
      <c r="T53" s="294" t="str">
        <f t="shared" ref="T53" si="8">J52</f>
        <v/>
      </c>
      <c r="U53" s="292" t="str">
        <f t="shared" si="4"/>
        <v/>
      </c>
      <c r="AA53" s="40"/>
    </row>
    <row r="54" spans="2:27" ht="25.5" customHeight="1">
      <c r="B54" s="222" t="s">
        <v>103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11%(5명)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5%(1명)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50%(5명)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/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3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2"/>
      <c r="N54" s="257"/>
      <c r="P54" s="293"/>
      <c r="AA54" s="40"/>
    </row>
    <row r="55" spans="2:27" ht="25.5" customHeight="1">
      <c r="B55" s="177" t="s">
        <v>104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19%(9명)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15%(3명)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20%(2명)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/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7">
        <f>SUMIFS(숨김!$AC:$AC,숨김!$W:$W,종합!$C$5,숨김!$X:$X,종합!C$52)/SUMIFS(숨김!$AA:$AA,숨김!$W:$W,종합!$C$5,숨김!$X:$X,종합!C$52)</f>
        <v>0.10638297872340426</v>
      </c>
      <c r="N55" s="297">
        <f>SUMIFS(숨김!$AC:$AC,숨김!$W:$W,종합!$C$5,숨김!$X:$X,종합!D$52)/SUMIFS(숨김!$AA:$AA,숨김!$W:$W,종합!$C$5,숨김!$X:$X,종합!D$52)</f>
        <v>0.05</v>
      </c>
      <c r="O55" s="297">
        <f>SUMIFS(숨김!$AC:$AC,숨김!$W:$W,종합!$C$5,숨김!$X:$X,종합!E$52)/SUMIFS(숨김!$AA:$AA,숨김!$W:$W,종합!$C$5,숨김!$X:$X,종합!E$52)</f>
        <v>0.5</v>
      </c>
      <c r="P55" s="297" t="e">
        <f>SUMIFS(숨김!$AC:$AC,숨김!$W:$W,종합!$C$5,숨김!$X:$X,종합!F$52)/SUMIFS(숨김!$AA:$AA,숨김!$W:$W,종합!$C$5,숨김!$X:$X,종합!F$52)</f>
        <v>#DIV/0!</v>
      </c>
      <c r="Q55" s="297" t="e">
        <f>SUMIFS(숨김!$AC:$AC,숨김!$W:$W,종합!$C$5,숨김!$X:$X,종합!G$52)/SUMIFS(숨김!$AA:$AA,숨김!$W:$W,종합!$C$5,숨김!$X:$X,종합!G$52)</f>
        <v>#DIV/0!</v>
      </c>
      <c r="R55" s="297" t="e">
        <f>SUMIFS(숨김!$AC:$AC,숨김!$W:$W,종합!$C$5,숨김!$X:$X,종합!H$52)/SUMIFS(숨김!$AA:$AA,숨김!$W:$W,종합!$C$5,숨김!$X:$X,종합!H$52)</f>
        <v>#DIV/0!</v>
      </c>
      <c r="S55" s="297" t="e">
        <f>SUMIFS(숨김!$AC:$AC,숨김!$W:$W,종합!$C$5,숨김!$X:$X,종합!I$52)/SUMIFS(숨김!$AA:$AA,숨김!$W:$W,종합!$C$5,숨김!$X:$X,종합!I$52)</f>
        <v>#DIV/0!</v>
      </c>
      <c r="T55" s="297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105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28%(13명)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15%(3명)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30%(3명)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/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7">
        <f>SUMIFS(숨김!$AD:$AD,숨김!$W:$W,종합!$C$5,숨김!$X:$X,종합!C$52)/SUMIFS(숨김!$AA:$AA,숨김!$W:$W,종합!$C$5,숨김!$X:$X,종합!C$52)</f>
        <v>0.19148936170212766</v>
      </c>
      <c r="N56" s="297">
        <f>SUMIFS(숨김!$AD:$AD,숨김!$W:$W,종합!$C$5,숨김!$X:$X,종합!D$52)/SUMIFS(숨김!$AA:$AA,숨김!$W:$W,종합!$C$5,숨김!$X:$X,종합!D$52)</f>
        <v>0.15</v>
      </c>
      <c r="O56" s="297">
        <f>SUMIFS(숨김!$AD:$AD,숨김!$W:$W,종합!$C$5,숨김!$X:$X,종합!E$52)/SUMIFS(숨김!$AA:$AA,숨김!$W:$W,종합!$C$5,숨김!$X:$X,종합!E$52)</f>
        <v>0.2</v>
      </c>
      <c r="P56" s="297" t="e">
        <f>SUMIFS(숨김!$AD:$AD,숨김!$W:$W,종합!$C$5,숨김!$X:$X,종합!F$52)/SUMIFS(숨김!$AA:$AA,숨김!$W:$W,종합!$C$5,숨김!$X:$X,종합!F$52)</f>
        <v>#DIV/0!</v>
      </c>
      <c r="Q56" s="297" t="e">
        <f>SUMIFS(숨김!$AD:$AD,숨김!$W:$W,종합!$C$5,숨김!$X:$X,종합!G$52)/SUMIFS(숨김!$AA:$AA,숨김!$W:$W,종합!$C$5,숨김!$X:$X,종합!G$52)</f>
        <v>#DIV/0!</v>
      </c>
      <c r="R56" s="297" t="e">
        <f>SUMIFS(숨김!$AD:$AD,숨김!$W:$W,종합!$C$5,숨김!$X:$X,종합!H$52)/SUMIFS(숨김!$AA:$AA,숨김!$W:$W,종합!$C$5,숨김!$X:$X,종합!H$52)</f>
        <v>#DIV/0!</v>
      </c>
      <c r="S56" s="297" t="e">
        <f>SUMIFS(숨김!$AD:$AD,숨김!$W:$W,종합!$C$5,숨김!$X:$X,종합!I$52)/SUMIFS(숨김!$AA:$AA,숨김!$W:$W,종합!$C$5,숨김!$X:$X,종합!I$52)</f>
        <v>#DIV/0!</v>
      </c>
      <c r="T56" s="297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109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36%(17명)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60%(12명)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/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7">
        <f>SUMIFS(숨김!$AE:$AE,숨김!$W:$W,종합!$C$5,숨김!$X:$X,종합!C$52)/SUMIFS(숨김!$AA:$AA,숨김!$W:$W,종합!$C$5,숨김!$X:$X,종합!C$52)</f>
        <v>0.27659574468085107</v>
      </c>
      <c r="N57" s="297">
        <f>SUMIFS(숨김!$AE:$AE,숨김!$W:$W,종합!$C$5,숨김!$X:$X,종합!D$52)/SUMIFS(숨김!$AA:$AA,숨김!$W:$W,종합!$C$5,숨김!$X:$X,종합!D$52)</f>
        <v>0.15</v>
      </c>
      <c r="O57" s="297">
        <f>SUMIFS(숨김!$AE:$AE,숨김!$W:$W,종합!$C$5,숨김!$X:$X,종합!E$52)/SUMIFS(숨김!$AA:$AA,숨김!$W:$W,종합!$C$5,숨김!$X:$X,종합!E$52)</f>
        <v>0.3</v>
      </c>
      <c r="P57" s="297" t="e">
        <f>SUMIFS(숨김!$AE:$AE,숨김!$W:$W,종합!$C$5,숨김!$X:$X,종합!F$52)/SUMIFS(숨김!$AA:$AA,숨김!$W:$W,종합!$C$5,숨김!$X:$X,종합!F$52)</f>
        <v>#DIV/0!</v>
      </c>
      <c r="Q57" s="297" t="e">
        <f>SUMIFS(숨김!$AE:$AE,숨김!$W:$W,종합!$C$5,숨김!$X:$X,종합!G$52)/SUMIFS(숨김!$AA:$AA,숨김!$W:$W,종합!$C$5,숨김!$X:$X,종합!G$52)</f>
        <v>#DIV/0!</v>
      </c>
      <c r="R57" s="297" t="e">
        <f>SUMIFS(숨김!$AE:$AE,숨김!$W:$W,종합!$C$5,숨김!$X:$X,종합!H$52)/SUMIFS(숨김!$AA:$AA,숨김!$W:$W,종합!$C$5,숨김!$X:$X,종합!H$52)</f>
        <v>#DIV/0!</v>
      </c>
      <c r="S57" s="297" t="e">
        <f>SUMIFS(숨김!$AE:$AE,숨김!$W:$W,종합!$C$5,숨김!$X:$X,종합!I$52)/SUMIFS(숨김!$AA:$AA,숨김!$W:$W,종합!$C$5,숨김!$X:$X,종합!I$52)</f>
        <v>#DIV/0!</v>
      </c>
      <c r="T57" s="297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106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6%(3명)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5%(1명)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/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7">
        <f>SUMIFS(숨김!$AF:$AF,숨김!$W:$W,종합!$C$5,숨김!$X:$X,종합!C$52)/SUMIFS(숨김!$AA:$AA,숨김!$W:$W,종합!$C$5,숨김!$X:$X,종합!C$52)</f>
        <v>0.36170212765957449</v>
      </c>
      <c r="N58" s="297">
        <f>SUMIFS(숨김!$AF:$AF,숨김!$W:$W,종합!$C$5,숨김!$X:$X,종합!D$52)/SUMIFS(숨김!$AA:$AA,숨김!$W:$W,종합!$C$5,숨김!$X:$X,종합!D$52)</f>
        <v>0.6</v>
      </c>
      <c r="O58" s="297">
        <f>SUMIFS(숨김!$AF:$AF,숨김!$W:$W,종합!$C$5,숨김!$X:$X,종합!E$52)/SUMIFS(숨김!$AA:$AA,숨김!$W:$W,종합!$C$5,숨김!$X:$X,종합!E$52)</f>
        <v>0</v>
      </c>
      <c r="P58" s="297" t="e">
        <f>SUMIFS(숨김!$AF:$AF,숨김!$W:$W,종합!$C$5,숨김!$X:$X,종합!F$52)/SUMIFS(숨김!$AA:$AA,숨김!$W:$W,종합!$C$5,숨김!$X:$X,종합!F$52)</f>
        <v>#DIV/0!</v>
      </c>
      <c r="Q58" s="297" t="e">
        <f>SUMIFS(숨김!$AF:$AF,숨김!$W:$W,종합!$C$5,숨김!$X:$X,종합!G$52)/SUMIFS(숨김!$AA:$AA,숨김!$W:$W,종합!$C$5,숨김!$X:$X,종합!G$52)</f>
        <v>#DIV/0!</v>
      </c>
      <c r="R58" s="297" t="e">
        <f>SUMIFS(숨김!$AF:$AF,숨김!$W:$W,종합!$C$5,숨김!$X:$X,종합!H$52)/SUMIFS(숨김!$AA:$AA,숨김!$W:$W,종합!$C$5,숨김!$X:$X,종합!H$52)</f>
        <v>#DIV/0!</v>
      </c>
      <c r="S58" s="297" t="e">
        <f>SUMIFS(숨김!$AF:$AF,숨김!$W:$W,종합!$C$5,숨김!$X:$X,종합!I$52)/SUMIFS(숨김!$AA:$AA,숨김!$W:$W,종합!$C$5,숨김!$X:$X,종합!I$52)</f>
        <v>#DIV/0!</v>
      </c>
      <c r="T58" s="297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107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/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7">
        <f>SUMIFS(숨김!$AG:$AG,숨김!$W:$W,종합!$C$5,숨김!$X:$X,종합!C$52)/SUMIFS(숨김!$AA:$AA,숨김!$W:$W,종합!$C$5,숨김!$X:$X,종합!C$52)</f>
        <v>6.3829787234042548E-2</v>
      </c>
      <c r="N59" s="297">
        <f>SUMIFS(숨김!$AG:$AG,숨김!$W:$W,종합!$C$5,숨김!$X:$X,종합!D$52)/SUMIFS(숨김!$AA:$AA,숨김!$W:$W,종합!$C$5,숨김!$X:$X,종합!D$52)</f>
        <v>0.05</v>
      </c>
      <c r="O59" s="297">
        <f>SUMIFS(숨김!$AG:$AG,숨김!$W:$W,종합!$C$5,숨김!$X:$X,종합!E$52)/SUMIFS(숨김!$AA:$AA,숨김!$W:$W,종합!$C$5,숨김!$X:$X,종합!E$52)</f>
        <v>0</v>
      </c>
      <c r="P59" s="297" t="e">
        <f>SUMIFS(숨김!$AG:$AG,숨김!$W:$W,종합!$C$5,숨김!$X:$X,종합!F$52)/SUMIFS(숨김!$AA:$AA,숨김!$W:$W,종합!$C$5,숨김!$X:$X,종합!F$52)</f>
        <v>#DIV/0!</v>
      </c>
      <c r="Q59" s="297" t="e">
        <f>SUMIFS(숨김!$AG:$AG,숨김!$W:$W,종합!$C$5,숨김!$X:$X,종합!G$52)/SUMIFS(숨김!$AA:$AA,숨김!$W:$W,종합!$C$5,숨김!$X:$X,종합!G$52)</f>
        <v>#DIV/0!</v>
      </c>
      <c r="R59" s="297" t="e">
        <f>SUMIFS(숨김!$AG:$AG,숨김!$W:$W,종합!$C$5,숨김!$X:$X,종합!H$52)/SUMIFS(숨김!$AA:$AA,숨김!$W:$W,종합!$C$5,숨김!$X:$X,종합!H$52)</f>
        <v>#DIV/0!</v>
      </c>
      <c r="S59" s="297" t="e">
        <f>SUMIFS(숨김!$AG:$AG,숨김!$W:$W,종합!$C$5,숨김!$X:$X,종합!I$52)/SUMIFS(숨김!$AA:$AA,숨김!$W:$W,종합!$C$5,숨김!$X:$X,종합!I$52)</f>
        <v>#DIV/0!</v>
      </c>
      <c r="T59" s="297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7">
        <f>SUMIFS(숨김!$AH:$AH,숨김!$W:$W,종합!$C$5,숨김!$X:$X,종합!C$52)/SUMIFS(숨김!$AA:$AA,숨김!$W:$W,종합!$C$5,숨김!$X:$X,종합!C$52)</f>
        <v>0</v>
      </c>
      <c r="N60" s="297">
        <f>SUMIFS(숨김!$AH:$AH,숨김!$W:$W,종합!$C$5,숨김!$X:$X,종합!D$52)/SUMIFS(숨김!$AA:$AA,숨김!$W:$W,종합!$C$5,숨김!$X:$X,종합!D$52)</f>
        <v>0</v>
      </c>
      <c r="O60" s="297">
        <f>SUMIFS(숨김!$AH:$AH,숨김!$W:$W,종합!$C$5,숨김!$X:$X,종합!E$52)/SUMIFS(숨김!$AA:$AA,숨김!$W:$W,종합!$C$5,숨김!$X:$X,종합!E$52)</f>
        <v>0</v>
      </c>
      <c r="P60" s="297" t="e">
        <f>SUMIFS(숨김!$AH:$AH,숨김!$W:$W,종합!$C$5,숨김!$X:$X,종합!F$52)/SUMIFS(숨김!$AA:$AA,숨김!$W:$W,종합!$C$5,숨김!$X:$X,종합!F$52)</f>
        <v>#DIV/0!</v>
      </c>
      <c r="Q60" s="297" t="e">
        <f>SUMIFS(숨김!$AH:$AH,숨김!$W:$W,종합!$C$5,숨김!$X:$X,종합!G$52)/SUMIFS(숨김!$AA:$AA,숨김!$W:$W,종합!$C$5,숨김!$X:$X,종합!G$52)</f>
        <v>#DIV/0!</v>
      </c>
      <c r="R60" s="297" t="e">
        <f>SUMIFS(숨김!$AH:$AH,숨김!$W:$W,종합!$C$5,숨김!$X:$X,종합!H$52)/SUMIFS(숨김!$AA:$AA,숨김!$W:$W,종합!$C$5,숨김!$X:$X,종합!H$52)</f>
        <v>#DIV/0!</v>
      </c>
      <c r="S60" s="297" t="e">
        <f>SUMIFS(숨김!$AH:$AH,숨김!$W:$W,종합!$C$5,숨김!$X:$X,종합!I$52)/SUMIFS(숨김!$AA:$AA,숨김!$W:$W,종합!$C$5,숨김!$X:$X,종합!I$52)</f>
        <v>#DIV/0!</v>
      </c>
      <c r="T60" s="297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658</v>
      </c>
      <c r="C61" s="52"/>
      <c r="D61" s="51"/>
      <c r="E61" s="51"/>
      <c r="F61" s="51"/>
      <c r="G61" s="51"/>
      <c r="H61" s="51"/>
      <c r="I61" s="51"/>
      <c r="J61" s="51"/>
      <c r="K61" s="51"/>
      <c r="M61" s="292"/>
      <c r="N61" s="257"/>
      <c r="P61" s="293"/>
      <c r="AA61" s="40"/>
    </row>
    <row r="62" spans="2:27" ht="30.75" customHeight="1">
      <c r="B62" s="56" t="s">
        <v>77</v>
      </c>
      <c r="C62" s="56" t="s">
        <v>112</v>
      </c>
      <c r="D62" s="56" t="s">
        <v>113</v>
      </c>
      <c r="E62" s="56" t="s">
        <v>114</v>
      </c>
      <c r="F62" s="56" t="s">
        <v>115</v>
      </c>
      <c r="G62" s="56" t="s">
        <v>116</v>
      </c>
      <c r="H62" s="56" t="s">
        <v>7</v>
      </c>
      <c r="I62" s="56" t="s">
        <v>8</v>
      </c>
      <c r="J62" s="56" t="s">
        <v>117</v>
      </c>
      <c r="K62" s="56" t="s">
        <v>122</v>
      </c>
      <c r="M62" s="292"/>
      <c r="N62" s="257"/>
      <c r="P62" s="293"/>
      <c r="AA62" s="40"/>
    </row>
    <row r="63" spans="2:27" ht="27" customHeight="1">
      <c r="B63" s="87" t="str">
        <f>M53</f>
        <v>15</v>
      </c>
      <c r="C63" s="66">
        <v>1</v>
      </c>
      <c r="D63" s="88">
        <f>SUMIFS(숨김!AV:AV,숨김!$AU:$AU,종합!$C63,숨김!$AT:$AT,종합!$B63,숨김!$AS:$AS,종합!$C$5)</f>
        <v>5.0592245553319273E-2</v>
      </c>
      <c r="E63" s="88">
        <f>SUMIFS(숨김!AW:AW,숨김!$AU:$AU,종합!$C63,숨김!$AT:$AT,종합!$B63,숨김!$AS:$AS,종합!$C$5)</f>
        <v>0.46409047049415675</v>
      </c>
      <c r="F63" s="88">
        <f>SUMIFS(숨김!AX:AX,숨김!$AU:$AU,종합!$C63,숨김!$AT:$AT,종합!$B63,숨김!$AS:$AS,종합!$C$5)</f>
        <v>0.16619706830221573</v>
      </c>
      <c r="G63" s="89">
        <f>SUMIFS(숨김!AY:AY,숨김!$AU:$AU,종합!$C63,숨김!$AT:$AT,종합!$B63,숨김!$AS:$AS,종합!$C$5)</f>
        <v>16.152266666666666</v>
      </c>
      <c r="H63" s="90">
        <f>SUMIFS(숨김!AZ:AZ,숨김!$AU:$AU,종합!$C63,숨김!$AT:$AT,종합!$B63,숨김!$AS:$AS,종합!$C$5)</f>
        <v>2.2688931866242501</v>
      </c>
      <c r="I63" s="90">
        <f>SUMIFS(숨김!BA:BA,숨김!$AU:$AU,종합!$C63,숨김!$AT:$AT,종합!$B63,숨김!$AS:$AS,종합!$C$5)</f>
        <v>16.95888452063426</v>
      </c>
      <c r="J63" s="91">
        <f>SUMIFS(숨김!BB:BB,숨김!$AU:$AU,종합!$C63,숨김!$AT:$AT,종합!$B63,숨김!$AS:$AS,종합!$C$5)</f>
        <v>1.7625644521764845</v>
      </c>
      <c r="K63" s="74"/>
      <c r="M63" s="292"/>
      <c r="N63" s="257"/>
      <c r="P63" s="293"/>
      <c r="AA63" s="40"/>
    </row>
    <row r="64" spans="2:27" ht="20.25" customHeight="1">
      <c r="B64" s="87" t="str">
        <f>M53</f>
        <v>15</v>
      </c>
      <c r="C64" s="66">
        <v>2</v>
      </c>
      <c r="D64" s="88">
        <f>SUMIFS(숨김!AV:AV,숨김!$AU:$AU,종합!$C64,숨김!$AT:$AT,종합!$B64,숨김!$AS:$AS,종합!$C$5)</f>
        <v>6.431435305295935E-2</v>
      </c>
      <c r="E64" s="88">
        <f>SUMIFS(숨김!AW:AW,숨김!$AU:$AU,종합!$C64,숨김!$AT:$AT,종합!$B64,숨김!$AS:$AS,종합!$C$5)</f>
        <v>0.35565260154470851</v>
      </c>
      <c r="F64" s="88">
        <f>SUMIFS(숨김!AX:AX,숨김!$AU:$AU,종합!$C64,숨김!$AT:$AT,종합!$B64,숨김!$AS:$AS,종합!$C$5)</f>
        <v>0.15063739089287259</v>
      </c>
      <c r="G64" s="89">
        <f>SUMIFS(숨김!AY:AY,숨김!$AU:$AU,종합!$C64,숨김!$AT:$AT,종합!$B64,숨김!$AS:$AS,종합!$C$5)</f>
        <v>13.019500000000001</v>
      </c>
      <c r="H64" s="90">
        <f>SUMIFS(숨김!AZ:AZ,숨김!$AU:$AU,종합!$C64,숨김!$AT:$AT,종합!$B64,숨김!$AS:$AS,종합!$C$5)</f>
        <v>0.92355802196322534</v>
      </c>
      <c r="I64" s="90">
        <f>SUMIFS(숨김!BA:BA,숨김!$AU:$AU,종합!$C64,숨김!$AT:$AT,종합!$B64,숨김!$AS:$AS,종합!$C$5)</f>
        <v>5.6072185404780663</v>
      </c>
      <c r="J64" s="91">
        <f>SUMIFS(숨김!BB:BB,숨김!$AU:$AU,종합!$C64,숨김!$AT:$AT,종합!$B64,숨김!$AS:$AS,종합!$C$5)</f>
        <v>1.9416883472379516</v>
      </c>
      <c r="K64" s="74"/>
      <c r="M64" s="292"/>
      <c r="N64" s="257"/>
      <c r="P64" s="293"/>
      <c r="AA64" s="40"/>
    </row>
    <row r="65" spans="2:27" ht="20.25" customHeight="1">
      <c r="B65" s="87" t="str">
        <f>M53</f>
        <v>15</v>
      </c>
      <c r="C65" s="66">
        <v>3</v>
      </c>
      <c r="D65" s="88">
        <f>SUMIFS(숨김!AV:AV,숨김!$AU:$AU,종합!$C65,숨김!$AT:$AT,종합!$B65,숨김!$AS:$AS,종합!$C$5)</f>
        <v>2.4782740004683806E-2</v>
      </c>
      <c r="E65" s="88">
        <f>SUMIFS(숨김!AW:AW,숨김!$AU:$AU,종합!$C65,숨김!$AT:$AT,종합!$B65,숨김!$AS:$AS,종합!$C$5)</f>
        <v>0.34942966229297567</v>
      </c>
      <c r="F65" s="88">
        <f>SUMIFS(숨김!AX:AX,숨김!$AU:$AU,종합!$C65,숨김!$AT:$AT,종합!$B65,숨김!$AS:$AS,종합!$C$5)</f>
        <v>0.16249000944989953</v>
      </c>
      <c r="G65" s="89">
        <f>SUMIFS(숨김!AY:AY,숨김!$AU:$AU,종합!$C65,숨김!$AT:$AT,종합!$B65,숨김!$AS:$AS,종합!$C$5)</f>
        <v>12.287941176470584</v>
      </c>
      <c r="H65" s="90">
        <f>SUMIFS(숨김!AZ:AZ,숨김!$AU:$AU,종합!$C65,숨김!$AT:$AT,종합!$B65,숨김!$AS:$AS,종합!$C$5)</f>
        <v>1.2169254974753203</v>
      </c>
      <c r="I65" s="90">
        <f>SUMIFS(숨김!BA:BA,숨김!$AU:$AU,종합!$C65,숨김!$AT:$AT,종합!$B65,숨김!$AS:$AS,종합!$C$5)</f>
        <v>7.2276821080083717</v>
      </c>
      <c r="J65" s="91">
        <f>SUMIFS(숨김!BB:BB,숨김!$AU:$AU,종합!$C65,숨김!$AT:$AT,종합!$B65,숨김!$AS:$AS,종합!$C$5)</f>
        <v>2.0350839468497992</v>
      </c>
      <c r="K65" s="74" t="str">
        <f>INDEX(숨김!$W$3:$AQ$440,MATCH(종합!$C$5&amp;종합!$B65,숨김!$AN$3:$AN$440,0),15)</f>
        <v>B</v>
      </c>
      <c r="M65" s="292"/>
      <c r="N65" s="257"/>
      <c r="P65" s="293"/>
      <c r="AA65" s="40"/>
    </row>
    <row r="66" spans="2:27" ht="20.25" customHeight="1">
      <c r="B66" s="87" t="str">
        <f>N53</f>
        <v>28-1</v>
      </c>
      <c r="C66" s="66">
        <v>1</v>
      </c>
      <c r="D66" s="88">
        <f>SUMIFS(숨김!AV:AV,숨김!$AU:$AU,종합!$C66,숨김!$AT:$AT,종합!$B66,숨김!$AS:$AS,종합!$C$5)</f>
        <v>5.0178395100197018E-2</v>
      </c>
      <c r="E66" s="88">
        <f>SUMIFS(숨김!AW:AW,숨김!$AU:$AU,종합!$C66,숨김!$AT:$AT,종합!$B66,숨김!$AS:$AS,종합!$C$5)</f>
        <v>0.4751485339976651</v>
      </c>
      <c r="F66" s="88">
        <f>SUMIFS(숨김!AX:AX,숨김!$AU:$AU,종합!$C66,숨김!$AT:$AT,종합!$B66,숨김!$AS:$AS,종합!$C$5)</f>
        <v>0.14659432428553248</v>
      </c>
      <c r="G66" s="89">
        <f>SUMIFS(숨김!AY:AY,숨김!$AU:$AU,종합!$C66,숨김!$AT:$AT,종합!$B66,숨김!$AS:$AS,종합!$C$5)</f>
        <v>15.370142857142858</v>
      </c>
      <c r="H66" s="90">
        <f>SUMIFS(숨김!AZ:AZ,숨김!$AU:$AU,종합!$C66,숨김!$AT:$AT,종합!$B66,숨김!$AS:$AS,종합!$C$5)</f>
        <v>0.73172081661293942</v>
      </c>
      <c r="I66" s="90">
        <f>SUMIFS(숨김!BA:BA,숨김!$AU:$AU,종합!$C66,숨김!$AT:$AT,종합!$B66,숨김!$AS:$AS,종합!$C$5)</f>
        <v>13.058402265707841</v>
      </c>
      <c r="J66" s="91">
        <f>SUMIFS(숨김!BB:BB,숨김!$AU:$AU,종합!$C66,숨김!$AT:$AT,종합!$B66,숨김!$AS:$AS,종합!$C$5)</f>
        <v>1.6491022179647989</v>
      </c>
      <c r="K66" s="74"/>
    </row>
    <row r="67" spans="2:27" ht="20.25" customHeight="1">
      <c r="B67" s="87" t="str">
        <f>N53</f>
        <v>28-1</v>
      </c>
      <c r="C67" s="66">
        <v>2</v>
      </c>
      <c r="D67" s="88">
        <f>SUMIFS(숨김!AV:AV,숨김!$AU:$AU,종합!$C67,숨김!$AT:$AT,종합!$B67,숨김!$AS:$AS,종합!$C$5)</f>
        <v>8.6876155739677094E-2</v>
      </c>
      <c r="E67" s="88">
        <f>SUMIFS(숨김!AW:AW,숨김!$AU:$AU,종합!$C67,숨김!$AT:$AT,종합!$B67,숨김!$AS:$AS,종합!$C$5)</f>
        <v>0.38236391437166889</v>
      </c>
      <c r="F67" s="88">
        <f>SUMIFS(숨김!AX:AX,숨김!$AU:$AU,종합!$C67,숨김!$AT:$AT,종합!$B67,숨김!$AS:$AS,종합!$C$5)</f>
        <v>0.13252705005269724</v>
      </c>
      <c r="G67" s="89">
        <f>SUMIFS(숨김!AY:AY,숨김!$AU:$AU,종합!$C67,숨김!$AT:$AT,종합!$B67,숨김!$AS:$AS,종합!$C$5)</f>
        <v>13.092142857142859</v>
      </c>
      <c r="H67" s="90">
        <f>SUMIFS(숨김!AZ:AZ,숨김!$AU:$AU,종합!$C67,숨김!$AT:$AT,종합!$B67,숨김!$AS:$AS,종합!$C$5)</f>
        <v>1.2909370678708332</v>
      </c>
      <c r="I67" s="90">
        <f>SUMIFS(숨김!BA:BA,숨김!$AU:$AU,종합!$C67,숨김!$AT:$AT,종합!$B67,숨김!$AS:$AS,종합!$C$5)</f>
        <v>5.5620160902945468</v>
      </c>
      <c r="J67" s="91">
        <f>SUMIFS(숨김!BB:BB,숨김!$AU:$AU,종합!$C67,숨김!$AT:$AT,종합!$B67,숨김!$AS:$AS,종합!$C$5)</f>
        <v>1.7762142593810153</v>
      </c>
      <c r="K67" s="74"/>
    </row>
    <row r="68" spans="2:27" ht="20.25" customHeight="1">
      <c r="B68" s="87" t="str">
        <f>N53</f>
        <v>28-1</v>
      </c>
      <c r="C68" s="66">
        <v>3</v>
      </c>
      <c r="D68" s="88">
        <f>SUMIFS(숨김!AV:AV,숨김!$AU:$AU,종합!$C68,숨김!$AT:$AT,종합!$B68,숨김!$AS:$AS,종합!$C$5)</f>
        <v>2.7786285327101024E-2</v>
      </c>
      <c r="E68" s="88">
        <f>SUMIFS(숨김!AW:AW,숨김!$AU:$AU,종합!$C68,숨김!$AT:$AT,종합!$B68,숨김!$AS:$AS,종합!$C$5)</f>
        <v>0.36633838096459853</v>
      </c>
      <c r="F68" s="88">
        <f>SUMIFS(숨김!AX:AX,숨김!$AU:$AU,종합!$C68,숨김!$AT:$AT,종합!$B68,숨김!$AS:$AS,종합!$C$5)</f>
        <v>0.14311498482981161</v>
      </c>
      <c r="G68" s="89">
        <f>SUMIFS(숨김!AY:AY,숨김!$AU:$AU,종합!$C68,숨김!$AT:$AT,종합!$B68,숨김!$AS:$AS,종합!$C$5)</f>
        <v>12.251999999999999</v>
      </c>
      <c r="H68" s="90">
        <f>SUMIFS(숨김!AZ:AZ,숨김!$AU:$AU,종합!$C68,숨김!$AT:$AT,종합!$B68,숨김!$AS:$AS,종합!$C$5)</f>
        <v>1.4073887397056826</v>
      </c>
      <c r="I68" s="90">
        <f>SUMIFS(숨김!BA:BA,숨김!$AU:$AU,종합!$C68,숨김!$AT:$AT,종합!$B68,숨김!$AS:$AS,종합!$C$5)</f>
        <v>6.3972215441167384</v>
      </c>
      <c r="J68" s="91">
        <f>SUMIFS(숨김!BB:BB,숨김!$AU:$AU,종합!$C68,숨김!$AT:$AT,종합!$B68,숨김!$AS:$AS,종합!$C$5)</f>
        <v>1.867599222856188</v>
      </c>
      <c r="K68" s="74" t="str">
        <f>INDEX(숨김!$W$3:$AQ$440,MATCH(종합!$C$5&amp;종합!$B68,숨김!$AN$3:$AN$440,0),15)</f>
        <v>C</v>
      </c>
    </row>
    <row r="69" spans="2:27" ht="20.25" customHeight="1">
      <c r="B69" s="87" t="str">
        <f>O53</f>
        <v>29</v>
      </c>
      <c r="C69" s="66">
        <v>1</v>
      </c>
      <c r="D69" s="88">
        <f>SUMIFS(숨김!AV:AV,숨김!$AU:$AU,종합!$C69,숨김!$AT:$AT,종합!$B69,숨김!$AS:$AS,종합!$C$5)</f>
        <v>7.8515160556204916E-2</v>
      </c>
      <c r="E69" s="88">
        <f>SUMIFS(숨김!AW:AW,숨김!$AU:$AU,종합!$C69,숨김!$AT:$AT,종합!$B69,숨김!$AS:$AS,종합!$C$5)</f>
        <v>0.39950360469328133</v>
      </c>
      <c r="F69" s="88">
        <f>SUMIFS(숨김!AX:AX,숨김!$AU:$AU,종합!$C69,숨김!$AT:$AT,종합!$B69,숨김!$AS:$AS,종합!$C$5)</f>
        <v>0.14910403851297138</v>
      </c>
      <c r="G69" s="89">
        <f>SUMIFS(숨김!AY:AY,숨김!$AU:$AU,종합!$C69,숨김!$AT:$AT,종합!$B69,숨김!$AS:$AS,종합!$C$5)</f>
        <v>14.4925</v>
      </c>
      <c r="H69" s="90">
        <f>SUMIFS(숨김!AZ:AZ,숨김!$AU:$AU,종합!$C69,숨김!$AT:$AT,종합!$B69,숨김!$AS:$AS,종합!$C$5)</f>
        <v>0.33431398769724524</v>
      </c>
      <c r="I69" s="90">
        <f>SUMIFS(숨김!BA:BA,숨김!$AU:$AU,종합!$C69,숨김!$AT:$AT,종합!$B69,숨김!$AS:$AS,종합!$C$5)</f>
        <v>24.449496300258534</v>
      </c>
      <c r="J69" s="91">
        <f>SUMIFS(숨김!BB:BB,숨김!$AU:$AU,종합!$C69,숨김!$AT:$AT,종합!$B69,숨김!$AS:$AS,종합!$C$5)</f>
        <v>2.299525672860339</v>
      </c>
      <c r="K69" s="74"/>
    </row>
    <row r="70" spans="2:27" ht="20.25" customHeight="1">
      <c r="B70" s="87" t="str">
        <f>O53</f>
        <v>29</v>
      </c>
      <c r="C70" s="66">
        <v>2</v>
      </c>
      <c r="D70" s="88">
        <f>SUMIFS(숨김!AV:AV,숨김!$AU:$AU,종합!$C70,숨김!$AT:$AT,종합!$B70,숨김!$AS:$AS,종합!$C$5)</f>
        <v>9.4029184277344316E-2</v>
      </c>
      <c r="E70" s="88">
        <f>SUMIFS(숨김!AW:AW,숨김!$AU:$AU,종합!$C70,숨김!$AT:$AT,종합!$B70,숨김!$AS:$AS,종합!$C$5)</f>
        <v>0.31658481676193367</v>
      </c>
      <c r="F70" s="88">
        <f>SUMIFS(숨김!AX:AX,숨김!$AU:$AU,종합!$C70,숨김!$AT:$AT,종합!$B70,숨김!$AS:$AS,종합!$C$5)</f>
        <v>0.13401313947505378</v>
      </c>
      <c r="G70" s="89">
        <f>SUMIFS(숨김!AY:AY,숨김!$AU:$AU,종합!$C70,숨김!$AT:$AT,종합!$B70,숨김!$AS:$AS,종합!$C$5)</f>
        <v>12.981333333333334</v>
      </c>
      <c r="H70" s="90">
        <f>SUMIFS(숨김!AZ:AZ,숨김!$AU:$AU,종합!$C70,숨김!$AT:$AT,종합!$B70,숨김!$AS:$AS,종합!$C$5)</f>
        <v>0.31640038176166951</v>
      </c>
      <c r="I70" s="90">
        <f>SUMIFS(숨김!BA:BA,숨김!$AU:$AU,종합!$C70,숨김!$AT:$AT,종합!$B70,숨김!$AS:$AS,종합!$C$5)</f>
        <v>13.127100283311933</v>
      </c>
      <c r="J70" s="91">
        <f>SUMIFS(숨김!BB:BB,숨김!$AU:$AU,종합!$C70,숨김!$AT:$AT,종합!$B70,숨김!$AS:$AS,종합!$C$5)</f>
        <v>2.6714572938322285</v>
      </c>
      <c r="K70" s="74"/>
    </row>
    <row r="71" spans="2:27" ht="20.25" customHeight="1">
      <c r="B71" s="87" t="str">
        <f>O53</f>
        <v>29</v>
      </c>
      <c r="C71" s="66">
        <v>3</v>
      </c>
      <c r="D71" s="88">
        <f>SUMIFS(숨김!AV:AV,숨김!$AU:$AU,종합!$C71,숨김!$AT:$AT,종합!$B71,숨김!$AS:$AS,종합!$C$5)</f>
        <v>4.2735718377887505E-2</v>
      </c>
      <c r="E71" s="88">
        <f>SUMIFS(숨김!AW:AW,숨김!$AU:$AU,종합!$C71,숨김!$AT:$AT,종합!$B71,숨김!$AS:$AS,종합!$C$5)</f>
        <v>0.28173001200072562</v>
      </c>
      <c r="F71" s="88">
        <f>SUMIFS(숨김!AX:AX,숨김!$AU:$AU,종합!$C71,숨김!$AT:$AT,종합!$B71,숨김!$AS:$AS,종합!$C$5)</f>
        <v>0.13912753840292721</v>
      </c>
      <c r="G71" s="89">
        <f>SUMIFS(숨김!AY:AY,숨김!$AU:$AU,종합!$C71,숨김!$AT:$AT,종합!$B71,숨김!$AS:$AS,종합!$C$5)</f>
        <v>11.198499999999999</v>
      </c>
      <c r="H71" s="90">
        <f>SUMIFS(숨김!AZ:AZ,숨김!$AU:$AU,종합!$C71,숨김!$AT:$AT,종합!$B71,숨김!$AS:$AS,종합!$C$5)</f>
        <v>6.8535733203412427E-2</v>
      </c>
      <c r="I71" s="90">
        <f>SUMIFS(숨김!BA:BA,숨김!$AU:$AU,종합!$C71,숨김!$AT:$AT,종합!$B71,숨김!$AS:$AS,종합!$C$5)</f>
        <v>7.7531048186360305</v>
      </c>
      <c r="J71" s="91">
        <f>SUMIFS(숨김!BB:BB,숨김!$AU:$AU,종합!$C71,숨김!$AT:$AT,종합!$B71,숨김!$AS:$AS,종합!$C$5)</f>
        <v>2.8706089941826649</v>
      </c>
      <c r="K71" s="74" t="str">
        <f>INDEX(숨김!$W$3:$AQ$440,MATCH(종합!$C$5&amp;종합!$B71,숨김!$AN$3:$AN$440,0),15)</f>
        <v>S</v>
      </c>
    </row>
    <row r="72" spans="2:27" ht="20.25" customHeight="1">
      <c r="B72" s="85" t="s">
        <v>652</v>
      </c>
      <c r="C72" s="84"/>
      <c r="D72" s="85"/>
      <c r="E72" s="85"/>
      <c r="F72" s="85"/>
      <c r="G72" s="85"/>
      <c r="H72" s="85"/>
      <c r="I72" s="85"/>
      <c r="J72" s="85"/>
      <c r="K72" s="84"/>
    </row>
    <row r="73" spans="2:27" ht="20.25" customHeight="1">
      <c r="B73" s="42" t="str">
        <f>C52</f>
        <v>15</v>
      </c>
      <c r="C73" s="54"/>
      <c r="D73" s="67">
        <f t="shared" ref="D73:J75" si="9">(SUMIFS(D$63:D$71,$B$63:$B$71,$B73,$C$63:$C$71,MAX($C$63:$C$71))/SUMIFS(D$63:D$71,$B$63:$B$71,$B73,$C$63:$C$71,MAX($C$63:$C$71)-1))-1</f>
        <v>-0.61466237584203676</v>
      </c>
      <c r="E73" s="67">
        <f t="shared" si="9"/>
        <v>-1.7497240916289347E-2</v>
      </c>
      <c r="F73" s="67">
        <f t="shared" si="9"/>
        <v>7.8683111057440192E-2</v>
      </c>
      <c r="G73" s="67">
        <f t="shared" si="9"/>
        <v>-5.6189471448935602E-2</v>
      </c>
      <c r="H73" s="67">
        <f t="shared" si="9"/>
        <v>0.31764920940048569</v>
      </c>
      <c r="I73" s="67">
        <f t="shared" si="9"/>
        <v>0.28899597114546327</v>
      </c>
      <c r="J73" s="86">
        <f t="shared" si="9"/>
        <v>4.8100200912624569E-2</v>
      </c>
      <c r="K73" s="55"/>
    </row>
    <row r="74" spans="2:27" ht="20.25" customHeight="1">
      <c r="B74" s="42" t="str">
        <f>D52</f>
        <v>28-1</v>
      </c>
      <c r="C74" s="54"/>
      <c r="D74" s="67">
        <f t="shared" si="9"/>
        <v>-0.68016212169467827</v>
      </c>
      <c r="E74" s="67">
        <f t="shared" si="9"/>
        <v>-4.1911730696147953E-2</v>
      </c>
      <c r="F74" s="67">
        <f t="shared" si="9"/>
        <v>7.9892631526199631E-2</v>
      </c>
      <c r="G74" s="67">
        <f t="shared" si="9"/>
        <v>-6.4171531452889119E-2</v>
      </c>
      <c r="H74" s="67">
        <f t="shared" si="9"/>
        <v>9.0207086567678507E-2</v>
      </c>
      <c r="I74" s="67">
        <f t="shared" si="9"/>
        <v>0.15016235844401549</v>
      </c>
      <c r="J74" s="86">
        <f t="shared" si="9"/>
        <v>5.1449290530422243E-2</v>
      </c>
      <c r="K74" s="55"/>
    </row>
    <row r="75" spans="2:27" ht="20.25" customHeight="1">
      <c r="B75" s="42" t="str">
        <f>E52</f>
        <v>29</v>
      </c>
      <c r="C75" s="54"/>
      <c r="D75" s="67">
        <f t="shared" si="9"/>
        <v>-0.54550580539084415</v>
      </c>
      <c r="E75" s="67">
        <f t="shared" si="9"/>
        <v>-0.11009626146227436</v>
      </c>
      <c r="F75" s="67">
        <f t="shared" si="9"/>
        <v>3.8163414034677379E-2</v>
      </c>
      <c r="G75" s="67">
        <f t="shared" si="9"/>
        <v>-0.13733822925225969</v>
      </c>
      <c r="H75" s="67">
        <f t="shared" si="9"/>
        <v>-0.78338922089216256</v>
      </c>
      <c r="I75" s="67">
        <f t="shared" si="9"/>
        <v>-0.40938176358016343</v>
      </c>
      <c r="J75" s="86">
        <f t="shared" si="9"/>
        <v>7.4547963319582689E-2</v>
      </c>
      <c r="K75" s="55"/>
    </row>
    <row r="76" spans="2:27" ht="20.25" customHeight="1" thickBot="1"/>
    <row r="77" spans="2:27" ht="17.25" thickTop="1">
      <c r="B77" s="25" t="s">
        <v>51</v>
      </c>
      <c r="C77" s="25"/>
      <c r="D77" s="25"/>
      <c r="E77" s="25"/>
      <c r="F77" s="173" t="s">
        <v>79</v>
      </c>
      <c r="G77" s="43"/>
      <c r="H77" s="25"/>
      <c r="I77" s="25"/>
    </row>
    <row r="78" spans="2:27">
      <c r="B78" s="26" t="s">
        <v>34</v>
      </c>
      <c r="C78" s="26" t="s">
        <v>52</v>
      </c>
      <c r="D78" s="26"/>
      <c r="E78" s="26"/>
      <c r="F78" s="92" t="s">
        <v>80</v>
      </c>
      <c r="G78" s="44"/>
      <c r="H78" s="46" t="s">
        <v>83</v>
      </c>
      <c r="I78" s="46"/>
    </row>
    <row r="79" spans="2:27">
      <c r="B79" s="26" t="s">
        <v>35</v>
      </c>
      <c r="C79" s="26" t="s">
        <v>53</v>
      </c>
      <c r="D79" s="26"/>
      <c r="E79" s="26"/>
      <c r="F79" s="92" t="s">
        <v>81</v>
      </c>
      <c r="G79" s="44"/>
      <c r="H79" s="46" t="s">
        <v>84</v>
      </c>
      <c r="I79" s="46"/>
    </row>
    <row r="80" spans="2:27">
      <c r="B80" s="26" t="s">
        <v>4</v>
      </c>
      <c r="C80" s="26" t="s">
        <v>54</v>
      </c>
      <c r="D80" s="26"/>
      <c r="E80" s="26"/>
      <c r="F80" s="92" t="s">
        <v>82</v>
      </c>
      <c r="G80" s="44"/>
      <c r="H80" s="46" t="s">
        <v>85</v>
      </c>
      <c r="I80" s="46"/>
    </row>
    <row r="81" spans="2:9">
      <c r="B81" s="26" t="s">
        <v>5</v>
      </c>
      <c r="C81" s="26" t="s">
        <v>55</v>
      </c>
      <c r="D81" s="26"/>
      <c r="E81" s="26"/>
      <c r="F81" s="92" t="s">
        <v>89</v>
      </c>
      <c r="G81" s="44"/>
      <c r="H81" s="46" t="s">
        <v>86</v>
      </c>
      <c r="I81" s="46"/>
    </row>
    <row r="82" spans="2:9">
      <c r="B82" s="26" t="s">
        <v>56</v>
      </c>
      <c r="C82" s="26" t="s">
        <v>57</v>
      </c>
      <c r="D82" s="26"/>
      <c r="E82" s="26"/>
      <c r="F82" s="92" t="s">
        <v>90</v>
      </c>
      <c r="G82" s="44"/>
      <c r="H82" s="46" t="s">
        <v>87</v>
      </c>
      <c r="I82" s="46"/>
    </row>
    <row r="83" spans="2:9" ht="17.25" thickBot="1">
      <c r="B83" s="27" t="s">
        <v>58</v>
      </c>
      <c r="C83" s="27" t="s">
        <v>59</v>
      </c>
      <c r="D83" s="27"/>
      <c r="E83" s="27"/>
      <c r="F83" s="93" t="s">
        <v>91</v>
      </c>
      <c r="G83" s="45"/>
      <c r="H83" s="47" t="s">
        <v>88</v>
      </c>
      <c r="I83" s="47"/>
    </row>
    <row r="84" spans="2:9" ht="17.25" thickTop="1"/>
    <row r="85" spans="2:9" ht="6.75" customHeight="1"/>
  </sheetData>
  <sheetProtection algorithmName="SHA-512" hashValue="REjFvDzWF/cnY88bs0PhLH9XXg7v+3IX5uF7PFiIEXNKnF5YnjUkwWE//w0jiTTkaueU1mr+zcVKFEptZ0V6Aw==" saltValue="Jpp8lLDaf0HyeKTkUmvIp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0">
    <cfRule type="expression" dxfId="39" priority="1">
      <formula>$B63&lt;&gt;$B64</formula>
    </cfRule>
  </conditionalFormatting>
  <conditionalFormatting sqref="B71:K71">
    <cfRule type="expression" dxfId="38" priority="62">
      <formula>$B71&lt;&gt;#REF!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72:K72 K73:K75">
    <cfRule type="containsText" dxfId="33" priority="60" operator="containsText" text="악화">
      <formula>NOT(ISERROR(SEARCH("악화",D40)))</formula>
    </cfRule>
  </conditionalFormatting>
  <conditionalFormatting sqref="D40:K40 D42:K43 D50:K51 D60:K60 D72:K72 K73:K75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D73:J75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0"/>
    <col min="3" max="3" width="9.28515625" style="260" bestFit="1" customWidth="1"/>
    <col min="4" max="6" width="9.140625" style="260"/>
    <col min="7" max="10" width="9.28515625" style="260" bestFit="1" customWidth="1"/>
    <col min="11" max="12" width="9.140625" style="260"/>
    <col min="13" max="20" width="9.28515625" style="260" bestFit="1" customWidth="1"/>
    <col min="21" max="25" width="9.140625" style="260"/>
    <col min="26" max="36" width="9.28515625" style="260" bestFit="1" customWidth="1"/>
    <col min="37" max="37" width="9.140625" style="260"/>
    <col min="38" max="38" width="9.28515625" style="260" bestFit="1" customWidth="1"/>
    <col min="39" max="39" width="9.140625" style="260"/>
    <col min="40" max="40" width="15.140625" style="260" customWidth="1"/>
    <col min="41" max="43" width="9.85546875" style="260" customWidth="1"/>
    <col min="44" max="46" width="9.140625" style="260"/>
    <col min="47" max="52" width="9.28515625" style="260" bestFit="1" customWidth="1"/>
    <col min="53" max="53" width="9.5703125" style="260" bestFit="1" customWidth="1"/>
    <col min="54" max="54" width="9.28515625" style="260" bestFit="1" customWidth="1"/>
    <col min="55" max="16384" width="9.140625" style="260"/>
  </cols>
  <sheetData>
    <row r="2" spans="2:58" ht="16.5">
      <c r="F2" s="261" t="s">
        <v>129</v>
      </c>
      <c r="G2" s="261"/>
      <c r="L2" s="261" t="s">
        <v>131</v>
      </c>
      <c r="M2" s="261"/>
      <c r="W2" s="261" t="s">
        <v>649</v>
      </c>
      <c r="AA2" s="262">
        <f>SUM(AC2:AH2)</f>
        <v>0</v>
      </c>
      <c r="AO2" s="263" t="s">
        <v>651</v>
      </c>
      <c r="AP2" s="263">
        <f>MAX(AP4:AP440)</f>
        <v>12</v>
      </c>
      <c r="AQ2" s="263"/>
      <c r="AS2" s="261" t="s">
        <v>119</v>
      </c>
    </row>
    <row r="3" spans="2:58" ht="49.5">
      <c r="B3" s="260" t="s">
        <v>74</v>
      </c>
      <c r="C3" s="260" t="s">
        <v>333</v>
      </c>
      <c r="F3" s="260" t="s">
        <v>132</v>
      </c>
      <c r="G3" s="260" t="s">
        <v>133</v>
      </c>
      <c r="H3" s="260" t="s">
        <v>134</v>
      </c>
      <c r="I3" s="260" t="s">
        <v>108</v>
      </c>
      <c r="J3" s="260" t="s">
        <v>120</v>
      </c>
      <c r="L3" s="264" t="s">
        <v>38</v>
      </c>
      <c r="M3" s="264" t="s">
        <v>166</v>
      </c>
      <c r="N3" s="265" t="s">
        <v>167</v>
      </c>
      <c r="O3" s="266" t="s">
        <v>73</v>
      </c>
      <c r="P3" s="266" t="s">
        <v>68</v>
      </c>
      <c r="Q3" s="266" t="s">
        <v>70</v>
      </c>
      <c r="R3" s="266" t="s">
        <v>71</v>
      </c>
      <c r="S3" s="266" t="s">
        <v>69</v>
      </c>
      <c r="T3" s="266" t="s">
        <v>72</v>
      </c>
      <c r="U3" s="267" t="s">
        <v>67</v>
      </c>
      <c r="W3" s="268" t="s">
        <v>38</v>
      </c>
      <c r="X3" s="268" t="s">
        <v>32</v>
      </c>
      <c r="Y3" s="269" t="s">
        <v>10</v>
      </c>
      <c r="Z3" s="269" t="s">
        <v>166</v>
      </c>
      <c r="AA3" s="268" t="s">
        <v>127</v>
      </c>
      <c r="AB3" s="268" t="s">
        <v>338</v>
      </c>
      <c r="AC3" s="262" t="s">
        <v>73</v>
      </c>
      <c r="AD3" s="262" t="s">
        <v>68</v>
      </c>
      <c r="AE3" s="262" t="s">
        <v>70</v>
      </c>
      <c r="AF3" s="262" t="s">
        <v>71</v>
      </c>
      <c r="AG3" s="262" t="s">
        <v>69</v>
      </c>
      <c r="AH3" s="262" t="s">
        <v>72</v>
      </c>
      <c r="AI3" s="262" t="s">
        <v>332</v>
      </c>
      <c r="AJ3" s="267" t="s">
        <v>339</v>
      </c>
      <c r="AK3" s="267" t="s">
        <v>67</v>
      </c>
      <c r="AL3" s="267" t="s">
        <v>340</v>
      </c>
      <c r="AM3" s="267" t="s">
        <v>341</v>
      </c>
      <c r="AN3" s="270" t="s">
        <v>342</v>
      </c>
      <c r="AO3" s="263" t="s">
        <v>650</v>
      </c>
      <c r="AP3" s="263" t="s">
        <v>335</v>
      </c>
      <c r="AQ3" s="263" t="s">
        <v>336</v>
      </c>
      <c r="AS3" s="271" t="s">
        <v>0</v>
      </c>
      <c r="AT3" s="272" t="s">
        <v>10</v>
      </c>
      <c r="AU3" s="271" t="s">
        <v>93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94</v>
      </c>
      <c r="BD3" s="268" t="s">
        <v>0</v>
      </c>
      <c r="BE3" s="268" t="s">
        <v>750</v>
      </c>
      <c r="BF3" s="268" t="s">
        <v>751</v>
      </c>
    </row>
    <row r="4" spans="2:58" ht="16.5">
      <c r="B4" s="266" t="s">
        <v>73</v>
      </c>
      <c r="C4" s="260">
        <v>6</v>
      </c>
      <c r="F4" s="260" t="s">
        <v>135</v>
      </c>
      <c r="G4" s="260">
        <v>1.7711054686986105</v>
      </c>
      <c r="H4" s="260">
        <v>2.2266098866143942</v>
      </c>
      <c r="I4" s="260">
        <v>0.2571865007285441</v>
      </c>
      <c r="J4" s="260">
        <v>1</v>
      </c>
      <c r="L4" s="274" t="s">
        <v>62</v>
      </c>
      <c r="M4" s="275">
        <v>55</v>
      </c>
      <c r="N4" s="276">
        <v>130</v>
      </c>
      <c r="O4" s="277">
        <v>9.2307692307692313E-2</v>
      </c>
      <c r="P4" s="277">
        <v>0.23076923076923078</v>
      </c>
      <c r="Q4" s="277">
        <v>0.23846153846153847</v>
      </c>
      <c r="R4" s="277">
        <v>0.3</v>
      </c>
      <c r="S4" s="277">
        <v>6.9230769230769235E-2</v>
      </c>
      <c r="T4" s="277">
        <v>6.9230769230769235E-2</v>
      </c>
      <c r="U4" s="262" t="s">
        <v>70</v>
      </c>
      <c r="W4" s="268" t="s">
        <v>62</v>
      </c>
      <c r="X4" s="268" t="s">
        <v>63</v>
      </c>
      <c r="Y4" s="269" t="s">
        <v>63</v>
      </c>
      <c r="Z4" s="278">
        <v>24</v>
      </c>
      <c r="AA4" s="262">
        <f>SUM(AC4:AH4)</f>
        <v>62</v>
      </c>
      <c r="AB4" s="279">
        <v>1.0763888888888891</v>
      </c>
      <c r="AC4" s="268">
        <v>9</v>
      </c>
      <c r="AD4" s="268">
        <v>17</v>
      </c>
      <c r="AE4" s="268">
        <v>10</v>
      </c>
      <c r="AF4" s="268">
        <v>18</v>
      </c>
      <c r="AG4" s="268">
        <v>5</v>
      </c>
      <c r="AH4" s="268">
        <v>3</v>
      </c>
      <c r="AI4" s="268">
        <v>0</v>
      </c>
      <c r="AJ4" s="280">
        <v>0.9199822556563233</v>
      </c>
      <c r="AK4" s="262" t="s">
        <v>70</v>
      </c>
      <c r="AL4" s="262">
        <v>37</v>
      </c>
      <c r="AM4" s="262" t="s">
        <v>600</v>
      </c>
      <c r="AN4" s="274" t="s">
        <v>344</v>
      </c>
      <c r="AO4" s="281">
        <v>1</v>
      </c>
      <c r="AP4" s="281" cm="1">
        <f t="array" ref="AP4">SUM(($W$4:$W$900=W4)*($AO$4:$AO$900&lt;AO4))+1</f>
        <v>1</v>
      </c>
      <c r="AQ4" s="281" t="str">
        <f>W4&amp;AP4</f>
        <v>강인교통1</v>
      </c>
      <c r="AS4" s="271" t="s">
        <v>62</v>
      </c>
      <c r="AT4" s="272" t="s">
        <v>63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268" t="s">
        <v>62</v>
      </c>
      <c r="BE4" s="268">
        <v>4</v>
      </c>
      <c r="BF4" s="268">
        <v>55</v>
      </c>
    </row>
    <row r="5" spans="2:58" ht="16.5">
      <c r="B5" s="266" t="s">
        <v>68</v>
      </c>
      <c r="C5" s="260">
        <v>5</v>
      </c>
      <c r="F5" s="260" t="s">
        <v>138</v>
      </c>
      <c r="G5" s="260">
        <v>1.6245051003765973</v>
      </c>
      <c r="H5" s="260">
        <v>2.0256030346784732</v>
      </c>
      <c r="I5" s="260">
        <v>0.24690469374881752</v>
      </c>
      <c r="J5" s="260">
        <v>2</v>
      </c>
      <c r="L5" s="274" t="s">
        <v>135</v>
      </c>
      <c r="M5" s="275">
        <v>67</v>
      </c>
      <c r="N5" s="276">
        <v>145</v>
      </c>
      <c r="O5" s="277">
        <v>0.33103448275862069</v>
      </c>
      <c r="P5" s="277">
        <v>0.18620689655172415</v>
      </c>
      <c r="Q5" s="277">
        <v>0.21379310344827587</v>
      </c>
      <c r="R5" s="277">
        <v>0.16551724137931034</v>
      </c>
      <c r="S5" s="277">
        <v>7.586206896551724E-2</v>
      </c>
      <c r="T5" s="277">
        <v>2.7586206896551724E-2</v>
      </c>
      <c r="U5" s="262" t="s">
        <v>68</v>
      </c>
      <c r="W5" s="268" t="s">
        <v>62</v>
      </c>
      <c r="X5" s="268" t="s">
        <v>95</v>
      </c>
      <c r="Y5" s="269" t="s">
        <v>95</v>
      </c>
      <c r="Z5" s="278">
        <v>13</v>
      </c>
      <c r="AA5" s="262">
        <f t="shared" ref="AA5:AA68" si="0">SUM(AC5:AH5)</f>
        <v>32</v>
      </c>
      <c r="AB5" s="279">
        <v>1.0256410256410258</v>
      </c>
      <c r="AC5" s="268">
        <v>1</v>
      </c>
      <c r="AD5" s="268">
        <v>4</v>
      </c>
      <c r="AE5" s="268">
        <v>12</v>
      </c>
      <c r="AF5" s="268">
        <v>9</v>
      </c>
      <c r="AG5" s="268">
        <v>1</v>
      </c>
      <c r="AH5" s="268">
        <v>5</v>
      </c>
      <c r="AI5" s="268">
        <v>0</v>
      </c>
      <c r="AJ5" s="280">
        <v>0.88369059570231112</v>
      </c>
      <c r="AK5" s="262" t="s">
        <v>71</v>
      </c>
      <c r="AL5" s="262">
        <v>21</v>
      </c>
      <c r="AM5" s="262" t="s">
        <v>426</v>
      </c>
      <c r="AN5" s="274" t="s">
        <v>346</v>
      </c>
      <c r="AO5" s="281">
        <v>2</v>
      </c>
      <c r="AP5" s="281" cm="1">
        <f t="array" ref="AP5">SUM(($W$4:$W$900=W5)*($AO$4:$AO$900&lt;AO5))+1</f>
        <v>2</v>
      </c>
      <c r="AQ5" s="281" t="str">
        <f t="shared" ref="AQ5:AQ68" si="1">W5&amp;AP5</f>
        <v>강인교통2</v>
      </c>
      <c r="AS5" s="271" t="s">
        <v>62</v>
      </c>
      <c r="AT5" s="272" t="s">
        <v>95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268" t="s">
        <v>135</v>
      </c>
      <c r="BE5" s="268">
        <v>4</v>
      </c>
      <c r="BF5" s="268">
        <v>67</v>
      </c>
    </row>
    <row r="6" spans="2:58" ht="16.5">
      <c r="B6" s="266" t="s">
        <v>70</v>
      </c>
      <c r="C6" s="260">
        <v>4</v>
      </c>
      <c r="F6" s="260" t="s">
        <v>142</v>
      </c>
      <c r="G6" s="260">
        <v>2.1215573252044813</v>
      </c>
      <c r="H6" s="260">
        <v>2.6192389296623744</v>
      </c>
      <c r="I6" s="260">
        <v>0.23458315198243596</v>
      </c>
      <c r="J6" s="260">
        <v>3</v>
      </c>
      <c r="L6" s="274" t="s">
        <v>153</v>
      </c>
      <c r="M6" s="275">
        <v>49</v>
      </c>
      <c r="N6" s="276">
        <v>107</v>
      </c>
      <c r="O6" s="277">
        <v>8.4112149532710276E-2</v>
      </c>
      <c r="P6" s="277">
        <v>0.12149532710280374</v>
      </c>
      <c r="Q6" s="277">
        <v>0.35514018691588783</v>
      </c>
      <c r="R6" s="277">
        <v>0.32710280373831774</v>
      </c>
      <c r="S6" s="277">
        <v>9.3457943925233641E-2</v>
      </c>
      <c r="T6" s="277">
        <v>1.8691588785046728E-2</v>
      </c>
      <c r="U6" s="262" t="s">
        <v>70</v>
      </c>
      <c r="W6" s="268" t="s">
        <v>62</v>
      </c>
      <c r="X6" s="268" t="s">
        <v>96</v>
      </c>
      <c r="Y6" s="269" t="s">
        <v>96</v>
      </c>
      <c r="Z6" s="278">
        <v>8</v>
      </c>
      <c r="AA6" s="262">
        <f t="shared" si="0"/>
        <v>21</v>
      </c>
      <c r="AB6" s="279">
        <v>1.09375</v>
      </c>
      <c r="AC6" s="268">
        <v>0</v>
      </c>
      <c r="AD6" s="268">
        <v>6</v>
      </c>
      <c r="AE6" s="268">
        <v>5</v>
      </c>
      <c r="AF6" s="268">
        <v>7</v>
      </c>
      <c r="AG6" s="268">
        <v>2</v>
      </c>
      <c r="AH6" s="268">
        <v>1</v>
      </c>
      <c r="AI6" s="268">
        <v>0</v>
      </c>
      <c r="AJ6" s="280">
        <v>0.89334061206169724</v>
      </c>
      <c r="AK6" s="262" t="s">
        <v>71</v>
      </c>
      <c r="AL6" s="262">
        <v>7</v>
      </c>
      <c r="AM6" s="262" t="s">
        <v>645</v>
      </c>
      <c r="AN6" s="274" t="s">
        <v>347</v>
      </c>
      <c r="AO6" s="281">
        <v>3</v>
      </c>
      <c r="AP6" s="281" cm="1">
        <f t="array" ref="AP6">SUM(($W$4:$W$900=W6)*($AO$4:$AO$900&lt;AO6))+1</f>
        <v>3</v>
      </c>
      <c r="AQ6" s="281" t="str">
        <f t="shared" si="1"/>
        <v>강인교통3</v>
      </c>
      <c r="AS6" s="271" t="s">
        <v>62</v>
      </c>
      <c r="AT6" s="272" t="s">
        <v>96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268" t="s">
        <v>153</v>
      </c>
      <c r="BE6" s="268">
        <v>6</v>
      </c>
      <c r="BF6" s="268">
        <v>49</v>
      </c>
    </row>
    <row r="7" spans="2:58" ht="16.5">
      <c r="B7" s="266" t="s">
        <v>71</v>
      </c>
      <c r="C7" s="260">
        <v>3</v>
      </c>
      <c r="F7" s="260" t="s">
        <v>140</v>
      </c>
      <c r="G7" s="260">
        <v>2.1056171949687608</v>
      </c>
      <c r="H7" s="260">
        <v>2.5982256672085726</v>
      </c>
      <c r="I7" s="260">
        <v>0.23394968155506546</v>
      </c>
      <c r="J7" s="260">
        <v>4</v>
      </c>
      <c r="L7" s="274" t="s">
        <v>150</v>
      </c>
      <c r="M7" s="275">
        <v>48</v>
      </c>
      <c r="N7" s="276">
        <v>112</v>
      </c>
      <c r="O7" s="277">
        <v>0.28828828828828829</v>
      </c>
      <c r="P7" s="277">
        <v>0.16216216216216217</v>
      </c>
      <c r="Q7" s="277">
        <v>0.31531531531531531</v>
      </c>
      <c r="R7" s="277">
        <v>0.14414414414414414</v>
      </c>
      <c r="S7" s="277">
        <v>8.1081081081081086E-2</v>
      </c>
      <c r="T7" s="277">
        <v>9.0090090090090089E-3</v>
      </c>
      <c r="U7" s="262" t="s">
        <v>70</v>
      </c>
      <c r="W7" s="268" t="s">
        <v>62</v>
      </c>
      <c r="X7" s="268" t="s">
        <v>97</v>
      </c>
      <c r="Y7" s="269" t="s">
        <v>97</v>
      </c>
      <c r="Z7" s="278">
        <v>5</v>
      </c>
      <c r="AA7" s="262">
        <f t="shared" si="0"/>
        <v>15</v>
      </c>
      <c r="AB7" s="279">
        <v>1.25</v>
      </c>
      <c r="AC7" s="268">
        <v>2</v>
      </c>
      <c r="AD7" s="268">
        <v>3</v>
      </c>
      <c r="AE7" s="268">
        <v>4</v>
      </c>
      <c r="AF7" s="268">
        <v>5</v>
      </c>
      <c r="AG7" s="268">
        <v>1</v>
      </c>
      <c r="AH7" s="268">
        <v>0</v>
      </c>
      <c r="AI7" s="268">
        <v>0</v>
      </c>
      <c r="AJ7" s="280">
        <v>0.91320719940608475</v>
      </c>
      <c r="AK7" s="262" t="s">
        <v>70</v>
      </c>
      <c r="AL7" s="262">
        <v>46</v>
      </c>
      <c r="AM7" s="262" t="s">
        <v>608</v>
      </c>
      <c r="AN7" s="274" t="s">
        <v>348</v>
      </c>
      <c r="AO7" s="281">
        <v>4</v>
      </c>
      <c r="AP7" s="281" cm="1">
        <f t="array" ref="AP7">SUM(($W$4:$W$900=W7)*($AO$4:$AO$900&lt;AO7))+1</f>
        <v>4</v>
      </c>
      <c r="AQ7" s="281" t="str">
        <f t="shared" si="1"/>
        <v>강인교통4</v>
      </c>
      <c r="AS7" s="271" t="s">
        <v>62</v>
      </c>
      <c r="AT7" s="272" t="s">
        <v>97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268" t="s">
        <v>150</v>
      </c>
      <c r="BE7" s="268">
        <v>12</v>
      </c>
      <c r="BF7" s="268">
        <v>48</v>
      </c>
    </row>
    <row r="8" spans="2:58" ht="16.5">
      <c r="B8" s="266" t="s">
        <v>69</v>
      </c>
      <c r="C8" s="260">
        <v>2</v>
      </c>
      <c r="F8" s="260" t="s">
        <v>148</v>
      </c>
      <c r="G8" s="260">
        <v>1.9609510860763544</v>
      </c>
      <c r="H8" s="260">
        <v>2.4139186626867639</v>
      </c>
      <c r="I8" s="260">
        <v>0.23099381714652933</v>
      </c>
      <c r="J8" s="260">
        <v>5</v>
      </c>
      <c r="L8" s="274" t="s">
        <v>158</v>
      </c>
      <c r="M8" s="275">
        <v>46</v>
      </c>
      <c r="N8" s="276">
        <v>94</v>
      </c>
      <c r="O8" s="277">
        <v>9.5744680851063829E-2</v>
      </c>
      <c r="P8" s="277">
        <v>0.10638297872340426</v>
      </c>
      <c r="Q8" s="277">
        <v>0.24468085106382978</v>
      </c>
      <c r="R8" s="277">
        <v>0.21276595744680851</v>
      </c>
      <c r="S8" s="277">
        <v>0.18085106382978725</v>
      </c>
      <c r="T8" s="277">
        <v>0.15957446808510639</v>
      </c>
      <c r="U8" s="262" t="s">
        <v>71</v>
      </c>
      <c r="W8" s="268" t="s">
        <v>135</v>
      </c>
      <c r="X8" s="268" t="s">
        <v>168</v>
      </c>
      <c r="Y8" s="269" t="s">
        <v>168</v>
      </c>
      <c r="Z8" s="278">
        <v>28</v>
      </c>
      <c r="AA8" s="262">
        <f t="shared" si="0"/>
        <v>64</v>
      </c>
      <c r="AB8" s="279">
        <v>0.95238095238095233</v>
      </c>
      <c r="AC8" s="268">
        <v>17</v>
      </c>
      <c r="AD8" s="268">
        <v>12</v>
      </c>
      <c r="AE8" s="268">
        <v>14</v>
      </c>
      <c r="AF8" s="268">
        <v>12</v>
      </c>
      <c r="AG8" s="268">
        <v>6</v>
      </c>
      <c r="AH8" s="268">
        <v>3</v>
      </c>
      <c r="AI8" s="268">
        <v>0</v>
      </c>
      <c r="AJ8" s="280">
        <v>0.9484896699332781</v>
      </c>
      <c r="AK8" s="262" t="s">
        <v>70</v>
      </c>
      <c r="AL8" s="262">
        <v>3</v>
      </c>
      <c r="AM8" s="262" t="s">
        <v>462</v>
      </c>
      <c r="AN8" s="274" t="s">
        <v>349</v>
      </c>
      <c r="AO8" s="281">
        <v>5</v>
      </c>
      <c r="AP8" s="281" cm="1">
        <f t="array" ref="AP8">SUM(($W$4:$W$900=W8)*($AO$4:$AO$900&lt;AO8))+1</f>
        <v>1</v>
      </c>
      <c r="AQ8" s="281" t="str">
        <f t="shared" si="1"/>
        <v>강인여객1</v>
      </c>
      <c r="AS8" s="271" t="s">
        <v>62</v>
      </c>
      <c r="AT8" s="272" t="s">
        <v>98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268" t="s">
        <v>158</v>
      </c>
      <c r="BE8" s="268">
        <v>7</v>
      </c>
      <c r="BF8" s="268">
        <v>46</v>
      </c>
    </row>
    <row r="9" spans="2:58" ht="16.5">
      <c r="B9" s="266" t="s">
        <v>72</v>
      </c>
      <c r="C9" s="260">
        <v>1</v>
      </c>
      <c r="F9" s="260" t="s">
        <v>137</v>
      </c>
      <c r="G9" s="260">
        <v>1.6193928632609071</v>
      </c>
      <c r="H9" s="260">
        <v>1.989116717867448</v>
      </c>
      <c r="I9" s="260">
        <v>0.22831016672633875</v>
      </c>
      <c r="J9" s="260">
        <v>6</v>
      </c>
      <c r="L9" s="274" t="s">
        <v>136</v>
      </c>
      <c r="M9" s="275">
        <v>57</v>
      </c>
      <c r="N9" s="276">
        <v>129</v>
      </c>
      <c r="O9" s="277">
        <v>0.24031007751937986</v>
      </c>
      <c r="P9" s="277">
        <v>0.17829457364341086</v>
      </c>
      <c r="Q9" s="277">
        <v>0.19379844961240311</v>
      </c>
      <c r="R9" s="277">
        <v>0.17829457364341086</v>
      </c>
      <c r="S9" s="277">
        <v>0.15503875968992248</v>
      </c>
      <c r="T9" s="277">
        <v>5.4263565891472867E-2</v>
      </c>
      <c r="U9" s="262" t="s">
        <v>70</v>
      </c>
      <c r="W9" s="268" t="s">
        <v>135</v>
      </c>
      <c r="X9" s="268" t="s">
        <v>169</v>
      </c>
      <c r="Y9" s="269" t="s">
        <v>169</v>
      </c>
      <c r="Z9" s="278">
        <v>18</v>
      </c>
      <c r="AA9" s="262">
        <f t="shared" si="0"/>
        <v>43</v>
      </c>
      <c r="AB9" s="279">
        <v>0.99537037037037046</v>
      </c>
      <c r="AC9" s="268">
        <v>20</v>
      </c>
      <c r="AD9" s="268">
        <v>8</v>
      </c>
      <c r="AE9" s="268">
        <v>8</v>
      </c>
      <c r="AF9" s="268">
        <v>5</v>
      </c>
      <c r="AG9" s="268">
        <v>1</v>
      </c>
      <c r="AH9" s="268">
        <v>1</v>
      </c>
      <c r="AI9" s="268">
        <v>0</v>
      </c>
      <c r="AJ9" s="280">
        <v>0.98857185218614285</v>
      </c>
      <c r="AK9" s="262" t="s">
        <v>68</v>
      </c>
      <c r="AL9" s="262">
        <v>5</v>
      </c>
      <c r="AM9" s="262" t="s">
        <v>399</v>
      </c>
      <c r="AN9" s="274" t="s">
        <v>351</v>
      </c>
      <c r="AO9" s="281">
        <v>6</v>
      </c>
      <c r="AP9" s="281" cm="1">
        <f t="array" ref="AP9">SUM(($W$4:$W$900=W9)*($AO$4:$AO$900&lt;AO9))+1</f>
        <v>2</v>
      </c>
      <c r="AQ9" s="281" t="str">
        <f t="shared" si="1"/>
        <v>강인여객2</v>
      </c>
      <c r="AS9" s="271" t="s">
        <v>62</v>
      </c>
      <c r="AT9" s="272" t="s">
        <v>99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268" t="s">
        <v>136</v>
      </c>
      <c r="BE9" s="268">
        <v>6</v>
      </c>
      <c r="BF9" s="268">
        <v>57</v>
      </c>
    </row>
    <row r="10" spans="2:58" ht="16.5">
      <c r="C10" s="260">
        <v>0</v>
      </c>
      <c r="F10" s="260" t="s">
        <v>144</v>
      </c>
      <c r="G10" s="260">
        <v>1.6200035645275037</v>
      </c>
      <c r="H10" s="260">
        <v>1.9838249608699396</v>
      </c>
      <c r="I10" s="260">
        <v>0.22458061470287527</v>
      </c>
      <c r="J10" s="260">
        <v>7</v>
      </c>
      <c r="L10" s="274" t="s">
        <v>143</v>
      </c>
      <c r="M10" s="275">
        <v>106</v>
      </c>
      <c r="N10" s="276">
        <v>251</v>
      </c>
      <c r="O10" s="277">
        <v>0.27091633466135456</v>
      </c>
      <c r="P10" s="277">
        <v>0.23107569721115537</v>
      </c>
      <c r="Q10" s="277">
        <v>0.20318725099601595</v>
      </c>
      <c r="R10" s="277">
        <v>0.15936254980079681</v>
      </c>
      <c r="S10" s="277">
        <v>7.9681274900398405E-2</v>
      </c>
      <c r="T10" s="277">
        <v>5.5776892430278883E-2</v>
      </c>
      <c r="U10" s="262" t="s">
        <v>70</v>
      </c>
      <c r="W10" s="268" t="s">
        <v>135</v>
      </c>
      <c r="X10" s="268" t="s">
        <v>170</v>
      </c>
      <c r="Y10" s="269" t="s">
        <v>170</v>
      </c>
      <c r="Z10" s="278">
        <v>8</v>
      </c>
      <c r="AA10" s="262">
        <f t="shared" si="0"/>
        <v>20</v>
      </c>
      <c r="AB10" s="279">
        <v>1.0416666666666667</v>
      </c>
      <c r="AC10" s="268">
        <v>2</v>
      </c>
      <c r="AD10" s="268">
        <v>2</v>
      </c>
      <c r="AE10" s="268">
        <v>6</v>
      </c>
      <c r="AF10" s="268">
        <v>6</v>
      </c>
      <c r="AG10" s="268">
        <v>4</v>
      </c>
      <c r="AH10" s="268">
        <v>0</v>
      </c>
      <c r="AI10" s="268">
        <v>0</v>
      </c>
      <c r="AJ10" s="280">
        <v>0.90172740365340365</v>
      </c>
      <c r="AK10" s="262" t="s">
        <v>70</v>
      </c>
      <c r="AL10" s="262">
        <v>64</v>
      </c>
      <c r="AM10" s="262" t="s">
        <v>712</v>
      </c>
      <c r="AN10" s="274" t="s">
        <v>352</v>
      </c>
      <c r="AO10" s="281">
        <v>7</v>
      </c>
      <c r="AP10" s="281" cm="1">
        <f t="array" ref="AP10">SUM(($W$4:$W$900=W10)*($AO$4:$AO$900&lt;AO10))+1</f>
        <v>3</v>
      </c>
      <c r="AQ10" s="281" t="str">
        <f t="shared" si="1"/>
        <v>강인여객3</v>
      </c>
      <c r="AS10" s="271" t="s">
        <v>135</v>
      </c>
      <c r="AT10" s="272" t="s">
        <v>168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268" t="s">
        <v>143</v>
      </c>
      <c r="BE10" s="268">
        <v>5</v>
      </c>
      <c r="BF10" s="268">
        <v>106</v>
      </c>
    </row>
    <row r="11" spans="2:58" ht="16.5">
      <c r="F11" s="260" t="s">
        <v>143</v>
      </c>
      <c r="G11" s="260">
        <v>1.9244754801457915</v>
      </c>
      <c r="H11" s="260">
        <v>2.3499900179660043</v>
      </c>
      <c r="I11" s="260">
        <v>0.22110675984709216</v>
      </c>
      <c r="J11" s="260">
        <v>8</v>
      </c>
      <c r="L11" s="274" t="s">
        <v>159</v>
      </c>
      <c r="M11" s="275">
        <v>26</v>
      </c>
      <c r="N11" s="276">
        <v>62</v>
      </c>
      <c r="O11" s="277">
        <v>0.19354838709677419</v>
      </c>
      <c r="P11" s="277">
        <v>4.8387096774193547E-2</v>
      </c>
      <c r="Q11" s="277">
        <v>0.24193548387096775</v>
      </c>
      <c r="R11" s="277">
        <v>0.30645161290322581</v>
      </c>
      <c r="S11" s="277">
        <v>0.12903225806451613</v>
      </c>
      <c r="T11" s="277">
        <v>8.0645161290322578E-2</v>
      </c>
      <c r="U11" s="262" t="s">
        <v>70</v>
      </c>
      <c r="W11" s="268" t="s">
        <v>135</v>
      </c>
      <c r="X11" s="268" t="s">
        <v>171</v>
      </c>
      <c r="Y11" s="269" t="s">
        <v>171</v>
      </c>
      <c r="Z11" s="278">
        <v>6</v>
      </c>
      <c r="AA11" s="262">
        <f t="shared" si="0"/>
        <v>17</v>
      </c>
      <c r="AB11" s="279">
        <v>1.1805555555555556</v>
      </c>
      <c r="AC11" s="268">
        <v>9</v>
      </c>
      <c r="AD11" s="268">
        <v>5</v>
      </c>
      <c r="AE11" s="268">
        <v>3</v>
      </c>
      <c r="AF11" s="268">
        <v>0</v>
      </c>
      <c r="AG11" s="268">
        <v>0</v>
      </c>
      <c r="AH11" s="268">
        <v>0</v>
      </c>
      <c r="AI11" s="268">
        <v>0</v>
      </c>
      <c r="AJ11" s="280">
        <v>1.0284722230581553</v>
      </c>
      <c r="AK11" s="262" t="s">
        <v>73</v>
      </c>
      <c r="AL11" s="262">
        <v>6</v>
      </c>
      <c r="AM11" s="262" t="s">
        <v>578</v>
      </c>
      <c r="AN11" s="274" t="s">
        <v>354</v>
      </c>
      <c r="AO11" s="281">
        <v>8</v>
      </c>
      <c r="AP11" s="281" cm="1">
        <f t="array" ref="AP11">SUM(($W$4:$W$900=W11)*($AO$4:$AO$900&lt;AO11))+1</f>
        <v>4</v>
      </c>
      <c r="AQ11" s="281" t="str">
        <f t="shared" si="1"/>
        <v>강인여객4</v>
      </c>
      <c r="AS11" s="271" t="s">
        <v>135</v>
      </c>
      <c r="AT11" s="272" t="s">
        <v>169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268" t="s">
        <v>159</v>
      </c>
      <c r="BE11" s="268">
        <v>4</v>
      </c>
      <c r="BF11" s="268">
        <v>26</v>
      </c>
    </row>
    <row r="12" spans="2:58" ht="16.5">
      <c r="F12" s="260" t="s">
        <v>149</v>
      </c>
      <c r="G12" s="260">
        <v>1.9709564947031954</v>
      </c>
      <c r="H12" s="260">
        <v>2.4040474991633141</v>
      </c>
      <c r="I12" s="260">
        <v>0.21973646076106679</v>
      </c>
      <c r="J12" s="260">
        <v>9</v>
      </c>
      <c r="L12" s="274" t="s">
        <v>148</v>
      </c>
      <c r="M12" s="275">
        <v>60</v>
      </c>
      <c r="N12" s="276">
        <v>132</v>
      </c>
      <c r="O12" s="277">
        <v>0.33076923076923076</v>
      </c>
      <c r="P12" s="277">
        <v>0.2</v>
      </c>
      <c r="Q12" s="277">
        <v>0.2076923076923077</v>
      </c>
      <c r="R12" s="277">
        <v>0.11538461538461539</v>
      </c>
      <c r="S12" s="277">
        <v>9.2307692307692313E-2</v>
      </c>
      <c r="T12" s="277">
        <v>5.3846153846153849E-2</v>
      </c>
      <c r="U12" s="262" t="s">
        <v>68</v>
      </c>
      <c r="W12" s="268" t="s">
        <v>153</v>
      </c>
      <c r="X12" s="268" t="s">
        <v>172</v>
      </c>
      <c r="Y12" s="269" t="s">
        <v>172</v>
      </c>
      <c r="Z12" s="278">
        <v>11</v>
      </c>
      <c r="AA12" s="262">
        <f t="shared" si="0"/>
        <v>24</v>
      </c>
      <c r="AB12" s="279">
        <v>0.90909090909090917</v>
      </c>
      <c r="AC12" s="268">
        <v>3</v>
      </c>
      <c r="AD12" s="268">
        <v>3</v>
      </c>
      <c r="AE12" s="268">
        <v>11</v>
      </c>
      <c r="AF12" s="268">
        <v>4</v>
      </c>
      <c r="AG12" s="268">
        <v>3</v>
      </c>
      <c r="AH12" s="268">
        <v>0</v>
      </c>
      <c r="AI12" s="268">
        <v>0</v>
      </c>
      <c r="AJ12" s="280">
        <v>0.92446513068099634</v>
      </c>
      <c r="AK12" s="262" t="s">
        <v>70</v>
      </c>
      <c r="AL12" s="262">
        <v>30</v>
      </c>
      <c r="AM12" s="262" t="s">
        <v>443</v>
      </c>
      <c r="AN12" s="274" t="s">
        <v>355</v>
      </c>
      <c r="AO12" s="281">
        <v>9</v>
      </c>
      <c r="AP12" s="281" cm="1">
        <f t="array" ref="AP12">SUM(($W$4:$W$900=W12)*($AO$4:$AO$900&lt;AO12))+1</f>
        <v>1</v>
      </c>
      <c r="AQ12" s="281" t="str">
        <f t="shared" si="1"/>
        <v>강화교통1</v>
      </c>
      <c r="AS12" s="271" t="s">
        <v>135</v>
      </c>
      <c r="AT12" s="272" t="s">
        <v>170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268" t="s">
        <v>148</v>
      </c>
      <c r="BE12" s="268">
        <v>8</v>
      </c>
      <c r="BF12" s="268">
        <v>60</v>
      </c>
    </row>
    <row r="13" spans="2:58" ht="16.5">
      <c r="F13" s="260" t="s">
        <v>136</v>
      </c>
      <c r="G13" s="260">
        <v>1.8754618208813343</v>
      </c>
      <c r="H13" s="260">
        <v>2.2833020691168078</v>
      </c>
      <c r="I13" s="260">
        <v>0.21746123738409007</v>
      </c>
      <c r="J13" s="260">
        <v>10</v>
      </c>
      <c r="L13" s="274" t="s">
        <v>151</v>
      </c>
      <c r="M13" s="275">
        <v>48</v>
      </c>
      <c r="N13" s="276">
        <v>101</v>
      </c>
      <c r="O13" s="277">
        <v>0.21782178217821782</v>
      </c>
      <c r="P13" s="277">
        <v>0.13861386138613863</v>
      </c>
      <c r="Q13" s="277">
        <v>0.27722772277227725</v>
      </c>
      <c r="R13" s="277">
        <v>0.19801980198019803</v>
      </c>
      <c r="S13" s="277">
        <v>0.13861386138613863</v>
      </c>
      <c r="T13" s="277">
        <v>2.9702970297029702E-2</v>
      </c>
      <c r="U13" s="262" t="s">
        <v>70</v>
      </c>
      <c r="W13" s="268" t="s">
        <v>153</v>
      </c>
      <c r="X13" s="268" t="s">
        <v>173</v>
      </c>
      <c r="Y13" s="269" t="s">
        <v>173</v>
      </c>
      <c r="Z13" s="278">
        <v>5</v>
      </c>
      <c r="AA13" s="262">
        <f t="shared" si="0"/>
        <v>16</v>
      </c>
      <c r="AB13" s="279">
        <v>1.3333333333333333</v>
      </c>
      <c r="AC13" s="268">
        <v>0</v>
      </c>
      <c r="AD13" s="268">
        <v>4</v>
      </c>
      <c r="AE13" s="268">
        <v>6</v>
      </c>
      <c r="AF13" s="268">
        <v>6</v>
      </c>
      <c r="AG13" s="268">
        <v>0</v>
      </c>
      <c r="AH13" s="268">
        <v>0</v>
      </c>
      <c r="AI13" s="268">
        <v>0</v>
      </c>
      <c r="AJ13" s="280">
        <v>0.90927988153740047</v>
      </c>
      <c r="AK13" s="262" t="s">
        <v>70</v>
      </c>
      <c r="AL13" s="262">
        <v>53</v>
      </c>
      <c r="AM13" s="262" t="s">
        <v>641</v>
      </c>
      <c r="AN13" s="274" t="s">
        <v>357</v>
      </c>
      <c r="AO13" s="281">
        <v>10</v>
      </c>
      <c r="AP13" s="281" cm="1">
        <f t="array" ref="AP13">SUM(($W$4:$W$900=W13)*($AO$4:$AO$900&lt;AO13))+1</f>
        <v>2</v>
      </c>
      <c r="AQ13" s="281" t="str">
        <f t="shared" si="1"/>
        <v>강화교통2</v>
      </c>
      <c r="AS13" s="271" t="s">
        <v>135</v>
      </c>
      <c r="AT13" s="272" t="s">
        <v>171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268" t="s">
        <v>151</v>
      </c>
      <c r="BE13" s="268">
        <v>4</v>
      </c>
      <c r="BF13" s="268">
        <v>48</v>
      </c>
    </row>
    <row r="14" spans="2:58" ht="16.5">
      <c r="F14" s="260" t="s">
        <v>145</v>
      </c>
      <c r="G14" s="260">
        <v>2.100909691872539</v>
      </c>
      <c r="H14" s="260">
        <v>2.5385722474723398</v>
      </c>
      <c r="I14" s="260">
        <v>0.20832049911184547</v>
      </c>
      <c r="J14" s="260">
        <v>11</v>
      </c>
      <c r="L14" s="274" t="s">
        <v>146</v>
      </c>
      <c r="M14" s="275">
        <v>44</v>
      </c>
      <c r="N14" s="276">
        <v>112</v>
      </c>
      <c r="O14" s="277">
        <v>0.17857142857142858</v>
      </c>
      <c r="P14" s="277">
        <v>0.23214285714285715</v>
      </c>
      <c r="Q14" s="277">
        <v>0.2767857142857143</v>
      </c>
      <c r="R14" s="277">
        <v>0.19642857142857142</v>
      </c>
      <c r="S14" s="277">
        <v>8.9285714285714288E-2</v>
      </c>
      <c r="T14" s="277">
        <v>2.6785714285714284E-2</v>
      </c>
      <c r="U14" s="262" t="s">
        <v>70</v>
      </c>
      <c r="W14" s="268" t="s">
        <v>153</v>
      </c>
      <c r="X14" s="268" t="s">
        <v>174</v>
      </c>
      <c r="Y14" s="269" t="s">
        <v>174</v>
      </c>
      <c r="Z14" s="278">
        <v>11</v>
      </c>
      <c r="AA14" s="262">
        <f t="shared" si="0"/>
        <v>22</v>
      </c>
      <c r="AB14" s="279">
        <v>0.83333333333333337</v>
      </c>
      <c r="AC14" s="268">
        <v>2</v>
      </c>
      <c r="AD14" s="268">
        <v>6</v>
      </c>
      <c r="AE14" s="268">
        <v>7</v>
      </c>
      <c r="AF14" s="268">
        <v>7</v>
      </c>
      <c r="AG14" s="268">
        <v>0</v>
      </c>
      <c r="AH14" s="268">
        <v>0</v>
      </c>
      <c r="AI14" s="268">
        <v>0</v>
      </c>
      <c r="AJ14" s="280">
        <v>0.92194916107095615</v>
      </c>
      <c r="AK14" s="262" t="s">
        <v>70</v>
      </c>
      <c r="AL14" s="262">
        <v>35</v>
      </c>
      <c r="AM14" s="262" t="s">
        <v>447</v>
      </c>
      <c r="AN14" s="274" t="s">
        <v>358</v>
      </c>
      <c r="AO14" s="281">
        <v>11</v>
      </c>
      <c r="AP14" s="281" cm="1">
        <f t="array" ref="AP14">SUM(($W$4:$W$900=W14)*($AO$4:$AO$900&lt;AO14))+1</f>
        <v>3</v>
      </c>
      <c r="AQ14" s="281" t="str">
        <f t="shared" si="1"/>
        <v>강화교통3</v>
      </c>
      <c r="AS14" s="271" t="s">
        <v>135</v>
      </c>
      <c r="AT14" s="272" t="s">
        <v>98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268" t="s">
        <v>146</v>
      </c>
      <c r="BE14" s="268">
        <v>4</v>
      </c>
      <c r="BF14" s="268">
        <v>44</v>
      </c>
    </row>
    <row r="15" spans="2:58" ht="16.5">
      <c r="F15" s="260" t="s">
        <v>155</v>
      </c>
      <c r="G15" s="260">
        <v>2.0674464768237248</v>
      </c>
      <c r="H15" s="260">
        <v>2.4972205719597111</v>
      </c>
      <c r="I15" s="260">
        <v>0.20787676970301061</v>
      </c>
      <c r="J15" s="260">
        <v>12</v>
      </c>
      <c r="L15" s="274" t="s">
        <v>138</v>
      </c>
      <c r="M15" s="275">
        <v>62</v>
      </c>
      <c r="N15" s="276">
        <v>149</v>
      </c>
      <c r="O15" s="277">
        <v>0.14093959731543623</v>
      </c>
      <c r="P15" s="277">
        <v>0.20134228187919462</v>
      </c>
      <c r="Q15" s="277">
        <v>0.28187919463087246</v>
      </c>
      <c r="R15" s="277">
        <v>0.20805369127516779</v>
      </c>
      <c r="S15" s="277">
        <v>0.14093959731543623</v>
      </c>
      <c r="T15" s="277">
        <v>2.6845637583892617E-2</v>
      </c>
      <c r="U15" s="262" t="s">
        <v>70</v>
      </c>
      <c r="W15" s="268" t="s">
        <v>153</v>
      </c>
      <c r="X15" s="268" t="s">
        <v>175</v>
      </c>
      <c r="Y15" s="269" t="s">
        <v>175</v>
      </c>
      <c r="Z15" s="278">
        <v>9</v>
      </c>
      <c r="AA15" s="262">
        <f t="shared" si="0"/>
        <v>20</v>
      </c>
      <c r="AB15" s="279">
        <v>0.92592592592592604</v>
      </c>
      <c r="AC15" s="268">
        <v>1</v>
      </c>
      <c r="AD15" s="268">
        <v>0</v>
      </c>
      <c r="AE15" s="268">
        <v>7</v>
      </c>
      <c r="AF15" s="268">
        <v>6</v>
      </c>
      <c r="AG15" s="268">
        <v>4</v>
      </c>
      <c r="AH15" s="268">
        <v>2</v>
      </c>
      <c r="AI15" s="268">
        <v>0</v>
      </c>
      <c r="AJ15" s="280">
        <v>0.8711335162620133</v>
      </c>
      <c r="AK15" s="262" t="s">
        <v>71</v>
      </c>
      <c r="AL15" s="262">
        <v>27</v>
      </c>
      <c r="AM15" s="262" t="s">
        <v>713</v>
      </c>
      <c r="AN15" s="274" t="s">
        <v>360</v>
      </c>
      <c r="AO15" s="281">
        <v>12</v>
      </c>
      <c r="AP15" s="281" cm="1">
        <f t="array" ref="AP15">SUM(($W$4:$W$900=W15)*($AO$4:$AO$900&lt;AO15))+1</f>
        <v>4</v>
      </c>
      <c r="AQ15" s="281" t="str">
        <f t="shared" si="1"/>
        <v>강화교통4</v>
      </c>
      <c r="AS15" s="271" t="s">
        <v>135</v>
      </c>
      <c r="AT15" s="272" t="s">
        <v>99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268" t="s">
        <v>138</v>
      </c>
      <c r="BE15" s="268">
        <v>3</v>
      </c>
      <c r="BF15" s="268">
        <v>62</v>
      </c>
    </row>
    <row r="16" spans="2:58" ht="16.5">
      <c r="F16" s="260" t="s">
        <v>152</v>
      </c>
      <c r="G16" s="260">
        <v>2.2561611729832642</v>
      </c>
      <c r="H16" s="260">
        <v>2.6976308732333947</v>
      </c>
      <c r="I16" s="260">
        <v>0.19567294461786444</v>
      </c>
      <c r="J16" s="260">
        <v>13</v>
      </c>
      <c r="L16" s="274" t="s">
        <v>156</v>
      </c>
      <c r="M16" s="275">
        <v>127</v>
      </c>
      <c r="N16" s="276">
        <v>296</v>
      </c>
      <c r="O16" s="277">
        <v>5.0675675675675678E-2</v>
      </c>
      <c r="P16" s="277">
        <v>0.13513513513513514</v>
      </c>
      <c r="Q16" s="277">
        <v>0.29729729729729731</v>
      </c>
      <c r="R16" s="277">
        <v>0.32094594594594594</v>
      </c>
      <c r="S16" s="277">
        <v>0.13851351351351351</v>
      </c>
      <c r="T16" s="277">
        <v>5.7432432432432436E-2</v>
      </c>
      <c r="U16" s="262" t="s">
        <v>71</v>
      </c>
      <c r="W16" s="268" t="s">
        <v>153</v>
      </c>
      <c r="X16" s="268" t="s">
        <v>176</v>
      </c>
      <c r="Y16" s="269" t="s">
        <v>176</v>
      </c>
      <c r="Z16" s="278">
        <v>12</v>
      </c>
      <c r="AA16" s="262">
        <f t="shared" si="0"/>
        <v>23</v>
      </c>
      <c r="AB16" s="279">
        <v>0.79861111111111116</v>
      </c>
      <c r="AC16" s="268">
        <v>1</v>
      </c>
      <c r="AD16" s="268">
        <v>0</v>
      </c>
      <c r="AE16" s="268">
        <v>7</v>
      </c>
      <c r="AF16" s="268">
        <v>12</v>
      </c>
      <c r="AG16" s="268">
        <v>3</v>
      </c>
      <c r="AH16" s="268">
        <v>0</v>
      </c>
      <c r="AI16" s="268">
        <v>0</v>
      </c>
      <c r="AJ16" s="280">
        <v>0.88432861114039729</v>
      </c>
      <c r="AK16" s="262" t="s">
        <v>71</v>
      </c>
      <c r="AL16" s="262">
        <v>20</v>
      </c>
      <c r="AM16" s="262" t="s">
        <v>571</v>
      </c>
      <c r="AN16" s="274" t="s">
        <v>362</v>
      </c>
      <c r="AO16" s="281">
        <v>13</v>
      </c>
      <c r="AP16" s="281" cm="1">
        <f t="array" ref="AP16">SUM(($W$4:$W$900=W16)*($AO$4:$AO$900&lt;AO16))+1</f>
        <v>5</v>
      </c>
      <c r="AQ16" s="281" t="str">
        <f t="shared" si="1"/>
        <v>강화교통5</v>
      </c>
      <c r="AS16" s="271" t="s">
        <v>153</v>
      </c>
      <c r="AT16" s="272" t="s">
        <v>172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268" t="s">
        <v>752</v>
      </c>
      <c r="BE16" s="268">
        <v>0</v>
      </c>
      <c r="BF16" s="268">
        <v>0</v>
      </c>
    </row>
    <row r="17" spans="6:58" ht="16.5">
      <c r="F17" s="260" t="s">
        <v>150</v>
      </c>
      <c r="G17" s="260">
        <v>2.3357119739712338</v>
      </c>
      <c r="H17" s="260">
        <v>2.7898231665392981</v>
      </c>
      <c r="I17" s="260">
        <v>0.19442088649139966</v>
      </c>
      <c r="J17" s="260">
        <v>14</v>
      </c>
      <c r="L17" s="274" t="s">
        <v>142</v>
      </c>
      <c r="M17" s="275">
        <v>49</v>
      </c>
      <c r="N17" s="276">
        <v>105</v>
      </c>
      <c r="O17" s="277">
        <v>0.18095238095238095</v>
      </c>
      <c r="P17" s="277">
        <v>0.27619047619047621</v>
      </c>
      <c r="Q17" s="277">
        <v>0.30476190476190479</v>
      </c>
      <c r="R17" s="277">
        <v>0.20952380952380953</v>
      </c>
      <c r="S17" s="277">
        <v>1.9047619047619049E-2</v>
      </c>
      <c r="T17" s="277">
        <v>9.5238095238095247E-3</v>
      </c>
      <c r="U17" s="262" t="s">
        <v>70</v>
      </c>
      <c r="W17" s="268" t="s">
        <v>153</v>
      </c>
      <c r="X17" s="268" t="s">
        <v>327</v>
      </c>
      <c r="Y17" s="269" t="s">
        <v>327</v>
      </c>
      <c r="Z17" s="278">
        <v>1</v>
      </c>
      <c r="AA17" s="262">
        <f t="shared" si="0"/>
        <v>2</v>
      </c>
      <c r="AB17" s="279">
        <v>0.83333333333333337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0</v>
      </c>
      <c r="AI17" s="268">
        <v>0</v>
      </c>
      <c r="AJ17" s="280">
        <v>1.0489285714285714</v>
      </c>
      <c r="AK17" s="262" t="s">
        <v>73</v>
      </c>
      <c r="AL17" s="262">
        <v>2</v>
      </c>
      <c r="AM17" s="262" t="s">
        <v>371</v>
      </c>
      <c r="AN17" s="274" t="s">
        <v>363</v>
      </c>
      <c r="AO17" s="281">
        <v>14</v>
      </c>
      <c r="AP17" s="281" cm="1">
        <f t="array" ref="AP17">SUM(($W$4:$W$900=W17)*($AO$4:$AO$900&lt;AO17))+1</f>
        <v>6</v>
      </c>
      <c r="AQ17" s="281" t="str">
        <f t="shared" si="1"/>
        <v>강화교통6</v>
      </c>
      <c r="AS17" s="271" t="s">
        <v>153</v>
      </c>
      <c r="AT17" s="272" t="s">
        <v>173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268" t="s">
        <v>156</v>
      </c>
      <c r="BE17" s="268">
        <v>7</v>
      </c>
      <c r="BF17" s="268">
        <v>127</v>
      </c>
    </row>
    <row r="18" spans="6:58" ht="16.5">
      <c r="F18" s="260" t="s">
        <v>146</v>
      </c>
      <c r="G18" s="260">
        <v>1.9087877700513656</v>
      </c>
      <c r="H18" s="260">
        <v>2.2779688016344211</v>
      </c>
      <c r="I18" s="260">
        <v>0.1934112515678581</v>
      </c>
      <c r="J18" s="260">
        <v>15</v>
      </c>
      <c r="L18" s="274" t="s">
        <v>161</v>
      </c>
      <c r="M18" s="275">
        <v>79</v>
      </c>
      <c r="N18" s="276">
        <v>183</v>
      </c>
      <c r="O18" s="277">
        <v>4.3715846994535519E-2</v>
      </c>
      <c r="P18" s="277">
        <v>0.14754098360655737</v>
      </c>
      <c r="Q18" s="277">
        <v>0.20765027322404372</v>
      </c>
      <c r="R18" s="277">
        <v>0.24590163934426229</v>
      </c>
      <c r="S18" s="277">
        <v>0.24590163934426229</v>
      </c>
      <c r="T18" s="277">
        <v>0.10928961748633879</v>
      </c>
      <c r="U18" s="262" t="s">
        <v>71</v>
      </c>
      <c r="W18" s="268" t="s">
        <v>150</v>
      </c>
      <c r="X18" s="268" t="s">
        <v>177</v>
      </c>
      <c r="Y18" s="269" t="s">
        <v>177</v>
      </c>
      <c r="Z18" s="278">
        <v>20</v>
      </c>
      <c r="AA18" s="262">
        <f t="shared" si="0"/>
        <v>46</v>
      </c>
      <c r="AB18" s="279">
        <v>0.95833333333333337</v>
      </c>
      <c r="AC18" s="268">
        <v>4</v>
      </c>
      <c r="AD18" s="268">
        <v>9</v>
      </c>
      <c r="AE18" s="268">
        <v>17</v>
      </c>
      <c r="AF18" s="268">
        <v>11</v>
      </c>
      <c r="AG18" s="268">
        <v>5</v>
      </c>
      <c r="AH18" s="268">
        <v>0</v>
      </c>
      <c r="AI18" s="268">
        <v>0</v>
      </c>
      <c r="AJ18" s="280">
        <v>0.91401509992844021</v>
      </c>
      <c r="AK18" s="262" t="s">
        <v>70</v>
      </c>
      <c r="AL18" s="262">
        <v>44</v>
      </c>
      <c r="AM18" s="262" t="s">
        <v>614</v>
      </c>
      <c r="AN18" s="274" t="s">
        <v>365</v>
      </c>
      <c r="AO18" s="281">
        <v>15</v>
      </c>
      <c r="AP18" s="281" cm="1">
        <f t="array" ref="AP18">SUM(($W$4:$W$900=W18)*($AO$4:$AO$900&lt;AO18))+1</f>
        <v>1</v>
      </c>
      <c r="AQ18" s="281" t="str">
        <f t="shared" si="1"/>
        <v>공영급행1</v>
      </c>
      <c r="AS18" s="271" t="s">
        <v>153</v>
      </c>
      <c r="AT18" s="272" t="s">
        <v>174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268" t="s">
        <v>142</v>
      </c>
      <c r="BE18" s="268">
        <v>6</v>
      </c>
      <c r="BF18" s="268">
        <v>49</v>
      </c>
    </row>
    <row r="19" spans="6:58" ht="16.5">
      <c r="F19" s="260" t="s">
        <v>147</v>
      </c>
      <c r="G19" s="260">
        <v>1.8025798211869086</v>
      </c>
      <c r="H19" s="260">
        <v>2.148934811007297</v>
      </c>
      <c r="I19" s="260">
        <v>0.1921440514031334</v>
      </c>
      <c r="J19" s="260">
        <v>16</v>
      </c>
      <c r="L19" s="274" t="s">
        <v>162</v>
      </c>
      <c r="M19" s="275">
        <v>43</v>
      </c>
      <c r="N19" s="276">
        <v>81</v>
      </c>
      <c r="O19" s="277">
        <v>0.14285714285714285</v>
      </c>
      <c r="P19" s="277">
        <v>9.0909090909090912E-2</v>
      </c>
      <c r="Q19" s="277">
        <v>0.12987012987012986</v>
      </c>
      <c r="R19" s="277">
        <v>0.25974025974025972</v>
      </c>
      <c r="S19" s="277">
        <v>0.20779220779220781</v>
      </c>
      <c r="T19" s="277">
        <v>0.16883116883116883</v>
      </c>
      <c r="U19" s="262" t="s">
        <v>71</v>
      </c>
      <c r="W19" s="268" t="s">
        <v>150</v>
      </c>
      <c r="X19" s="268" t="s">
        <v>178</v>
      </c>
      <c r="Y19" s="269" t="s">
        <v>178</v>
      </c>
      <c r="Z19" s="278">
        <v>2</v>
      </c>
      <c r="AA19" s="262">
        <f t="shared" si="0"/>
        <v>5</v>
      </c>
      <c r="AB19" s="279">
        <v>1.0416666666666667</v>
      </c>
      <c r="AC19" s="268">
        <v>3</v>
      </c>
      <c r="AD19" s="268">
        <v>0</v>
      </c>
      <c r="AE19" s="268">
        <v>2</v>
      </c>
      <c r="AF19" s="268">
        <v>0</v>
      </c>
      <c r="AG19" s="268">
        <v>0</v>
      </c>
      <c r="AH19" s="268">
        <v>0</v>
      </c>
      <c r="AI19" s="268">
        <v>0</v>
      </c>
      <c r="AJ19" s="280">
        <v>0.9879533611563529</v>
      </c>
      <c r="AK19" s="262" t="s">
        <v>68</v>
      </c>
      <c r="AL19" s="262">
        <v>6</v>
      </c>
      <c r="AM19" s="262" t="s">
        <v>604</v>
      </c>
      <c r="AN19" s="274" t="s">
        <v>367</v>
      </c>
      <c r="AO19" s="281">
        <v>16</v>
      </c>
      <c r="AP19" s="281" cm="1">
        <f t="array" ref="AP19">SUM(($W$4:$W$900=W19)*($AO$4:$AO$900&lt;AO19))+1</f>
        <v>2</v>
      </c>
      <c r="AQ19" s="281" t="str">
        <f t="shared" si="1"/>
        <v>공영급행2</v>
      </c>
      <c r="AS19" s="271" t="s">
        <v>153</v>
      </c>
      <c r="AT19" s="272" t="s">
        <v>175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268" t="s">
        <v>161</v>
      </c>
      <c r="BE19" s="268">
        <v>5</v>
      </c>
      <c r="BF19" s="268">
        <v>79</v>
      </c>
    </row>
    <row r="20" spans="6:58" ht="16.5">
      <c r="F20" s="260" t="s">
        <v>139</v>
      </c>
      <c r="G20" s="260">
        <v>2.1137725971480705</v>
      </c>
      <c r="H20" s="260">
        <v>2.5111357158346874</v>
      </c>
      <c r="I20" s="260">
        <v>0.18798763841614008</v>
      </c>
      <c r="J20" s="260">
        <v>17</v>
      </c>
      <c r="L20" s="274" t="s">
        <v>160</v>
      </c>
      <c r="M20" s="275">
        <v>51</v>
      </c>
      <c r="N20" s="276">
        <v>119</v>
      </c>
      <c r="O20" s="277">
        <v>0.13445378151260504</v>
      </c>
      <c r="P20" s="277">
        <v>0.22689075630252101</v>
      </c>
      <c r="Q20" s="277">
        <v>0.30252100840336132</v>
      </c>
      <c r="R20" s="277">
        <v>0.19327731092436976</v>
      </c>
      <c r="S20" s="277">
        <v>0.11764705882352941</v>
      </c>
      <c r="T20" s="277">
        <v>2.5210084033613446E-2</v>
      </c>
      <c r="U20" s="262" t="s">
        <v>70</v>
      </c>
      <c r="W20" s="268" t="s">
        <v>150</v>
      </c>
      <c r="X20" s="268" t="s">
        <v>179</v>
      </c>
      <c r="Y20" s="269" t="s">
        <v>179</v>
      </c>
      <c r="Z20" s="278">
        <v>2</v>
      </c>
      <c r="AA20" s="262">
        <f t="shared" si="0"/>
        <v>4</v>
      </c>
      <c r="AB20" s="279">
        <v>1.0416666666666667</v>
      </c>
      <c r="AC20" s="268">
        <v>2</v>
      </c>
      <c r="AD20" s="268">
        <v>1</v>
      </c>
      <c r="AE20" s="268">
        <v>1</v>
      </c>
      <c r="AF20" s="268">
        <v>0</v>
      </c>
      <c r="AG20" s="268">
        <v>0</v>
      </c>
      <c r="AH20" s="268">
        <v>0</v>
      </c>
      <c r="AI20" s="268">
        <v>1</v>
      </c>
      <c r="AJ20" s="280">
        <v>1.0201911522014011</v>
      </c>
      <c r="AK20" s="262" t="s">
        <v>73</v>
      </c>
      <c r="AL20" s="262">
        <v>7</v>
      </c>
      <c r="AM20" s="262" t="s">
        <v>353</v>
      </c>
      <c r="AN20" s="274" t="s">
        <v>369</v>
      </c>
      <c r="AO20" s="281">
        <v>17</v>
      </c>
      <c r="AP20" s="281" cm="1">
        <f t="array" ref="AP20">SUM(($W$4:$W$900=W20)*($AO$4:$AO$900&lt;AO20))+1</f>
        <v>3</v>
      </c>
      <c r="AQ20" s="281" t="str">
        <f t="shared" si="1"/>
        <v>공영급행3</v>
      </c>
      <c r="AS20" s="271" t="s">
        <v>153</v>
      </c>
      <c r="AT20" s="272" t="s">
        <v>176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268" t="s">
        <v>753</v>
      </c>
      <c r="BE20" s="268">
        <v>0</v>
      </c>
      <c r="BF20" s="268">
        <v>0</v>
      </c>
    </row>
    <row r="21" spans="6:58" ht="16.5">
      <c r="F21" s="260" t="s">
        <v>154</v>
      </c>
      <c r="G21" s="260">
        <v>1.732404614095995</v>
      </c>
      <c r="H21" s="260">
        <v>2.0529724465342887</v>
      </c>
      <c r="I21" s="260">
        <v>0.18504212574241663</v>
      </c>
      <c r="J21" s="260">
        <v>18</v>
      </c>
      <c r="L21" s="274" t="s">
        <v>144</v>
      </c>
      <c r="M21" s="275">
        <v>70</v>
      </c>
      <c r="N21" s="276">
        <v>167</v>
      </c>
      <c r="O21" s="277">
        <v>0.20958083832335328</v>
      </c>
      <c r="P21" s="277">
        <v>8.3832335329341312E-2</v>
      </c>
      <c r="Q21" s="277">
        <v>0.19161676646706588</v>
      </c>
      <c r="R21" s="277">
        <v>0.25149700598802394</v>
      </c>
      <c r="S21" s="277">
        <v>0.18562874251497005</v>
      </c>
      <c r="T21" s="277">
        <v>7.7844311377245512E-2</v>
      </c>
      <c r="U21" s="262" t="s">
        <v>70</v>
      </c>
      <c r="W21" s="268" t="s">
        <v>150</v>
      </c>
      <c r="X21" s="268" t="s">
        <v>180</v>
      </c>
      <c r="Y21" s="269" t="s">
        <v>180</v>
      </c>
      <c r="Z21" s="278">
        <v>2</v>
      </c>
      <c r="AA21" s="262">
        <f t="shared" si="0"/>
        <v>4</v>
      </c>
      <c r="AB21" s="279">
        <v>0.83333333333333337</v>
      </c>
      <c r="AC21" s="268">
        <v>4</v>
      </c>
      <c r="AD21" s="268">
        <v>0</v>
      </c>
      <c r="AE21" s="268">
        <v>0</v>
      </c>
      <c r="AF21" s="268">
        <v>0</v>
      </c>
      <c r="AG21" s="268">
        <v>0</v>
      </c>
      <c r="AH21" s="268">
        <v>0</v>
      </c>
      <c r="AI21" s="268">
        <v>0</v>
      </c>
      <c r="AJ21" s="280">
        <v>1.0343182961044153</v>
      </c>
      <c r="AK21" s="262" t="s">
        <v>73</v>
      </c>
      <c r="AL21" s="262">
        <v>5</v>
      </c>
      <c r="AM21" s="262" t="s">
        <v>586</v>
      </c>
      <c r="AN21" s="274" t="s">
        <v>370</v>
      </c>
      <c r="AO21" s="281">
        <v>18</v>
      </c>
      <c r="AP21" s="281" cm="1">
        <f t="array" ref="AP21">SUM(($W$4:$W$900=W21)*($AO$4:$AO$900&lt;AO21))+1</f>
        <v>4</v>
      </c>
      <c r="AQ21" s="281" t="str">
        <f t="shared" si="1"/>
        <v>공영급행4</v>
      </c>
      <c r="AS21" s="271" t="s">
        <v>153</v>
      </c>
      <c r="AT21" s="272" t="s">
        <v>99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268" t="s">
        <v>162</v>
      </c>
      <c r="BE21" s="268">
        <v>4</v>
      </c>
      <c r="BF21" s="268">
        <v>43</v>
      </c>
    </row>
    <row r="22" spans="6:58" ht="16.5">
      <c r="F22" s="260" t="s">
        <v>151</v>
      </c>
      <c r="G22" s="260">
        <v>2.1292535923242086</v>
      </c>
      <c r="H22" s="260">
        <v>2.5104627079038875</v>
      </c>
      <c r="I22" s="260">
        <v>0.17903415401242362</v>
      </c>
      <c r="J22" s="260">
        <v>19</v>
      </c>
      <c r="L22" s="274" t="s">
        <v>141</v>
      </c>
      <c r="M22" s="275">
        <v>61</v>
      </c>
      <c r="N22" s="276">
        <v>144</v>
      </c>
      <c r="O22" s="277">
        <v>9.0277777777777776E-2</v>
      </c>
      <c r="P22" s="277">
        <v>0.14583333333333334</v>
      </c>
      <c r="Q22" s="277">
        <v>0.25</v>
      </c>
      <c r="R22" s="277">
        <v>0.22916666666666666</v>
      </c>
      <c r="S22" s="277">
        <v>0.25</v>
      </c>
      <c r="T22" s="277">
        <v>3.4722222222222224E-2</v>
      </c>
      <c r="U22" s="262" t="s">
        <v>71</v>
      </c>
      <c r="W22" s="268" t="s">
        <v>150</v>
      </c>
      <c r="X22" s="268" t="s">
        <v>181</v>
      </c>
      <c r="Y22" s="269" t="s">
        <v>181</v>
      </c>
      <c r="Z22" s="278">
        <v>2</v>
      </c>
      <c r="AA22" s="262">
        <f t="shared" si="0"/>
        <v>5</v>
      </c>
      <c r="AB22" s="279">
        <v>1.0416666666666667</v>
      </c>
      <c r="AC22" s="268">
        <v>4</v>
      </c>
      <c r="AD22" s="268">
        <v>1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1.0530133047506427</v>
      </c>
      <c r="AK22" s="262" t="s">
        <v>73</v>
      </c>
      <c r="AL22" s="262">
        <v>1</v>
      </c>
      <c r="AM22" s="262" t="s">
        <v>621</v>
      </c>
      <c r="AN22" s="274" t="s">
        <v>372</v>
      </c>
      <c r="AO22" s="281">
        <v>19</v>
      </c>
      <c r="AP22" s="281" cm="1">
        <f t="array" ref="AP22">SUM(($W$4:$W$900=W22)*($AO$4:$AO$900&lt;AO22))+1</f>
        <v>5</v>
      </c>
      <c r="AQ22" s="281" t="str">
        <f t="shared" si="1"/>
        <v>공영급행5</v>
      </c>
      <c r="AS22" s="271" t="s">
        <v>150</v>
      </c>
      <c r="AT22" s="272" t="s">
        <v>177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268" t="s">
        <v>160</v>
      </c>
      <c r="BE22" s="268">
        <v>6</v>
      </c>
      <c r="BF22" s="268">
        <v>51</v>
      </c>
    </row>
    <row r="23" spans="6:58" ht="16.5">
      <c r="F23" s="260" t="s">
        <v>159</v>
      </c>
      <c r="G23" s="260">
        <v>1.7423246681955449</v>
      </c>
      <c r="H23" s="260">
        <v>2.054071693736629</v>
      </c>
      <c r="I23" s="260">
        <v>0.17892590929332819</v>
      </c>
      <c r="J23" s="260">
        <v>20</v>
      </c>
      <c r="L23" s="274" t="s">
        <v>154</v>
      </c>
      <c r="M23" s="275">
        <v>33</v>
      </c>
      <c r="N23" s="276">
        <v>77</v>
      </c>
      <c r="O23" s="277">
        <v>0.14285714285714285</v>
      </c>
      <c r="P23" s="277">
        <v>0.18181818181818182</v>
      </c>
      <c r="Q23" s="277">
        <v>0.24675324675324675</v>
      </c>
      <c r="R23" s="277">
        <v>0.37662337662337664</v>
      </c>
      <c r="S23" s="277">
        <v>5.1948051948051951E-2</v>
      </c>
      <c r="T23" s="277">
        <v>0</v>
      </c>
      <c r="U23" s="262" t="s">
        <v>70</v>
      </c>
      <c r="W23" s="268" t="s">
        <v>150</v>
      </c>
      <c r="X23" s="268" t="s">
        <v>182</v>
      </c>
      <c r="Y23" s="269" t="s">
        <v>182</v>
      </c>
      <c r="Z23" s="278">
        <v>4</v>
      </c>
      <c r="AA23" s="262">
        <f t="shared" si="0"/>
        <v>8</v>
      </c>
      <c r="AB23" s="279">
        <v>0.83333333333333337</v>
      </c>
      <c r="AC23" s="268">
        <v>5</v>
      </c>
      <c r="AD23" s="268">
        <v>1</v>
      </c>
      <c r="AE23" s="268">
        <v>1</v>
      </c>
      <c r="AF23" s="268">
        <v>0</v>
      </c>
      <c r="AG23" s="268">
        <v>1</v>
      </c>
      <c r="AH23" s="268">
        <v>0</v>
      </c>
      <c r="AI23" s="268">
        <v>0</v>
      </c>
      <c r="AJ23" s="280">
        <v>0.96415830507854527</v>
      </c>
      <c r="AK23" s="262" t="s">
        <v>68</v>
      </c>
      <c r="AL23" s="262">
        <v>25</v>
      </c>
      <c r="AM23" s="262" t="s">
        <v>555</v>
      </c>
      <c r="AN23" s="274" t="s">
        <v>374</v>
      </c>
      <c r="AO23" s="281">
        <v>20</v>
      </c>
      <c r="AP23" s="281" cm="1">
        <f t="array" ref="AP23">SUM(($W$4:$W$900=W23)*($AO$4:$AO$900&lt;AO23))+1</f>
        <v>6</v>
      </c>
      <c r="AQ23" s="281" t="str">
        <f t="shared" si="1"/>
        <v>공영급행6</v>
      </c>
      <c r="AS23" s="271" t="s">
        <v>150</v>
      </c>
      <c r="AT23" s="272" t="s">
        <v>178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268" t="s">
        <v>144</v>
      </c>
      <c r="BE23" s="268">
        <v>5</v>
      </c>
      <c r="BF23" s="268">
        <v>70</v>
      </c>
    </row>
    <row r="24" spans="6:58" ht="16.5">
      <c r="F24" s="260" t="s">
        <v>158</v>
      </c>
      <c r="G24" s="260">
        <v>1.9840105286931891</v>
      </c>
      <c r="H24" s="260">
        <v>2.3345654687646324</v>
      </c>
      <c r="I24" s="260">
        <v>0.17669006036089119</v>
      </c>
      <c r="J24" s="260">
        <v>21</v>
      </c>
      <c r="L24" s="274" t="s">
        <v>147</v>
      </c>
      <c r="M24" s="275">
        <v>47</v>
      </c>
      <c r="N24" s="276">
        <v>105</v>
      </c>
      <c r="O24" s="277">
        <v>0.14285714285714285</v>
      </c>
      <c r="P24" s="277">
        <v>0.23809523809523808</v>
      </c>
      <c r="Q24" s="277">
        <v>0.25714285714285712</v>
      </c>
      <c r="R24" s="277">
        <v>0.21904761904761905</v>
      </c>
      <c r="S24" s="277">
        <v>0.11428571428571428</v>
      </c>
      <c r="T24" s="277">
        <v>2.8571428571428571E-2</v>
      </c>
      <c r="U24" s="262" t="s">
        <v>70</v>
      </c>
      <c r="W24" s="268" t="s">
        <v>150</v>
      </c>
      <c r="X24" s="268" t="s">
        <v>183</v>
      </c>
      <c r="Y24" s="269" t="s">
        <v>183</v>
      </c>
      <c r="Z24" s="278">
        <v>4</v>
      </c>
      <c r="AA24" s="262">
        <f t="shared" si="0"/>
        <v>10</v>
      </c>
      <c r="AB24" s="279">
        <v>1.0416666666666667</v>
      </c>
      <c r="AC24" s="268">
        <v>4</v>
      </c>
      <c r="AD24" s="268">
        <v>2</v>
      </c>
      <c r="AE24" s="268">
        <v>0</v>
      </c>
      <c r="AF24" s="268">
        <v>3</v>
      </c>
      <c r="AG24" s="268">
        <v>1</v>
      </c>
      <c r="AH24" s="268">
        <v>0</v>
      </c>
      <c r="AI24" s="268">
        <v>0</v>
      </c>
      <c r="AJ24" s="280">
        <v>0.93603630316366493</v>
      </c>
      <c r="AK24" s="262" t="s">
        <v>70</v>
      </c>
      <c r="AL24" s="262">
        <v>17</v>
      </c>
      <c r="AM24" s="262" t="s">
        <v>544</v>
      </c>
      <c r="AN24" s="274" t="s">
        <v>376</v>
      </c>
      <c r="AO24" s="281">
        <v>21</v>
      </c>
      <c r="AP24" s="281" cm="1">
        <f t="array" ref="AP24">SUM(($W$4:$W$900=W24)*($AO$4:$AO$900&lt;AO24))+1</f>
        <v>7</v>
      </c>
      <c r="AQ24" s="281" t="str">
        <f t="shared" si="1"/>
        <v>공영급행7</v>
      </c>
      <c r="AS24" s="271" t="s">
        <v>150</v>
      </c>
      <c r="AT24" s="272" t="s">
        <v>179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268" t="s">
        <v>141</v>
      </c>
      <c r="BE24" s="268">
        <v>2</v>
      </c>
      <c r="BF24" s="268">
        <v>61</v>
      </c>
    </row>
    <row r="25" spans="6:58" ht="16.5">
      <c r="F25" s="260" t="s">
        <v>141</v>
      </c>
      <c r="G25" s="260">
        <v>1.8094563791853695</v>
      </c>
      <c r="H25" s="260">
        <v>2.1183935592393568</v>
      </c>
      <c r="I25" s="260">
        <v>0.17073480389346174</v>
      </c>
      <c r="J25" s="260">
        <v>22</v>
      </c>
      <c r="L25" s="274" t="s">
        <v>140</v>
      </c>
      <c r="M25" s="275">
        <v>52</v>
      </c>
      <c r="N25" s="276">
        <v>118</v>
      </c>
      <c r="O25" s="277">
        <v>0.2288135593220339</v>
      </c>
      <c r="P25" s="277">
        <v>0.3135593220338983</v>
      </c>
      <c r="Q25" s="277">
        <v>0.23728813559322035</v>
      </c>
      <c r="R25" s="277">
        <v>0.16101694915254236</v>
      </c>
      <c r="S25" s="277">
        <v>5.9322033898305086E-2</v>
      </c>
      <c r="T25" s="277">
        <v>0</v>
      </c>
      <c r="U25" s="262" t="s">
        <v>68</v>
      </c>
      <c r="W25" s="268" t="s">
        <v>150</v>
      </c>
      <c r="X25" s="268" t="s">
        <v>184</v>
      </c>
      <c r="Y25" s="269" t="s">
        <v>184</v>
      </c>
      <c r="Z25" s="278">
        <v>2</v>
      </c>
      <c r="AA25" s="262">
        <f t="shared" si="0"/>
        <v>7</v>
      </c>
      <c r="AB25" s="279">
        <v>1.4583333333333335</v>
      </c>
      <c r="AC25" s="268">
        <v>4</v>
      </c>
      <c r="AD25" s="268">
        <v>1</v>
      </c>
      <c r="AE25" s="268">
        <v>2</v>
      </c>
      <c r="AF25" s="268">
        <v>0</v>
      </c>
      <c r="AG25" s="268">
        <v>0</v>
      </c>
      <c r="AH25" s="268">
        <v>0</v>
      </c>
      <c r="AI25" s="268">
        <v>0</v>
      </c>
      <c r="AJ25" s="280">
        <v>1.0075813110991878</v>
      </c>
      <c r="AK25" s="262" t="s">
        <v>73</v>
      </c>
      <c r="AL25" s="262">
        <v>11</v>
      </c>
      <c r="AM25" s="262" t="s">
        <v>602</v>
      </c>
      <c r="AN25" s="274" t="s">
        <v>378</v>
      </c>
      <c r="AO25" s="281">
        <v>22</v>
      </c>
      <c r="AP25" s="281" cm="1">
        <f t="array" ref="AP25">SUM(($W$4:$W$900=W25)*($AO$4:$AO$900&lt;AO25))+1</f>
        <v>8</v>
      </c>
      <c r="AQ25" s="281" t="str">
        <f t="shared" si="1"/>
        <v>공영급행8</v>
      </c>
      <c r="AS25" s="271" t="s">
        <v>150</v>
      </c>
      <c r="AT25" s="272" t="s">
        <v>180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268" t="s">
        <v>154</v>
      </c>
      <c r="BE25" s="268">
        <v>3</v>
      </c>
      <c r="BF25" s="268">
        <v>33</v>
      </c>
    </row>
    <row r="26" spans="6:58" ht="16.5">
      <c r="F26" s="260" t="s">
        <v>153</v>
      </c>
      <c r="G26" s="260">
        <v>2.3444257506536914</v>
      </c>
      <c r="H26" s="260">
        <v>2.7426787739348826</v>
      </c>
      <c r="I26" s="260">
        <v>0.16987231230084676</v>
      </c>
      <c r="J26" s="260">
        <v>23</v>
      </c>
      <c r="L26" s="274" t="s">
        <v>149</v>
      </c>
      <c r="M26" s="275">
        <v>61</v>
      </c>
      <c r="N26" s="276">
        <v>149</v>
      </c>
      <c r="O26" s="277">
        <v>0.21476510067114093</v>
      </c>
      <c r="P26" s="277">
        <v>0.20805369127516779</v>
      </c>
      <c r="Q26" s="277">
        <v>0.25503355704697989</v>
      </c>
      <c r="R26" s="277">
        <v>0.2348993288590604</v>
      </c>
      <c r="S26" s="277">
        <v>5.3691275167785234E-2</v>
      </c>
      <c r="T26" s="277">
        <v>3.3557046979865772E-2</v>
      </c>
      <c r="U26" s="262" t="s">
        <v>70</v>
      </c>
      <c r="W26" s="268" t="s">
        <v>150</v>
      </c>
      <c r="X26" s="268" t="s">
        <v>185</v>
      </c>
      <c r="Y26" s="269" t="s">
        <v>185</v>
      </c>
      <c r="Z26" s="278">
        <v>1</v>
      </c>
      <c r="AA26" s="262">
        <f t="shared" si="0"/>
        <v>3</v>
      </c>
      <c r="AB26" s="279">
        <v>1.25</v>
      </c>
      <c r="AC26" s="268">
        <v>0</v>
      </c>
      <c r="AD26" s="268">
        <v>2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0.96233333333333337</v>
      </c>
      <c r="AK26" s="262" t="s">
        <v>68</v>
      </c>
      <c r="AL26" s="262">
        <v>28</v>
      </c>
      <c r="AM26" s="262" t="s">
        <v>434</v>
      </c>
      <c r="AN26" s="274" t="s">
        <v>379</v>
      </c>
      <c r="AO26" s="281">
        <v>23</v>
      </c>
      <c r="AP26" s="281" cm="1">
        <f t="array" ref="AP26">SUM(($W$4:$W$900=W26)*($AO$4:$AO$900&lt;AO26))+1</f>
        <v>9</v>
      </c>
      <c r="AQ26" s="281" t="str">
        <f t="shared" si="1"/>
        <v>공영급행9</v>
      </c>
      <c r="AS26" s="271" t="s">
        <v>150</v>
      </c>
      <c r="AT26" s="272" t="s">
        <v>181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268" t="s">
        <v>147</v>
      </c>
      <c r="BE26" s="268">
        <v>4</v>
      </c>
      <c r="BF26" s="268">
        <v>47</v>
      </c>
    </row>
    <row r="27" spans="6:58" ht="16.5">
      <c r="F27" s="260" t="s">
        <v>62</v>
      </c>
      <c r="G27" s="260">
        <v>2.4919791350519866</v>
      </c>
      <c r="H27" s="260">
        <v>2.9053206400475258</v>
      </c>
      <c r="I27" s="260">
        <v>0.16586876638793213</v>
      </c>
      <c r="J27" s="260">
        <v>24</v>
      </c>
      <c r="L27" s="274" t="s">
        <v>152</v>
      </c>
      <c r="M27" s="275">
        <v>34</v>
      </c>
      <c r="N27" s="276">
        <v>88</v>
      </c>
      <c r="O27" s="277">
        <v>0.18604651162790697</v>
      </c>
      <c r="P27" s="277">
        <v>0.18604651162790697</v>
      </c>
      <c r="Q27" s="277">
        <v>0.2558139534883721</v>
      </c>
      <c r="R27" s="277">
        <v>0.23255813953488372</v>
      </c>
      <c r="S27" s="277">
        <v>9.3023255813953487E-2</v>
      </c>
      <c r="T27" s="277">
        <v>4.6511627906976744E-2</v>
      </c>
      <c r="U27" s="262" t="s">
        <v>70</v>
      </c>
      <c r="W27" s="268" t="s">
        <v>150</v>
      </c>
      <c r="X27" s="268" t="s">
        <v>186</v>
      </c>
      <c r="Y27" s="269" t="s">
        <v>186</v>
      </c>
      <c r="Z27" s="278">
        <v>2</v>
      </c>
      <c r="AA27" s="262">
        <f t="shared" si="0"/>
        <v>5</v>
      </c>
      <c r="AB27" s="279">
        <v>1.0416666666666667</v>
      </c>
      <c r="AC27" s="268">
        <v>1</v>
      </c>
      <c r="AD27" s="268">
        <v>0</v>
      </c>
      <c r="AE27" s="268">
        <v>2</v>
      </c>
      <c r="AF27" s="268">
        <v>2</v>
      </c>
      <c r="AG27" s="268">
        <v>0</v>
      </c>
      <c r="AH27" s="268">
        <v>0</v>
      </c>
      <c r="AI27" s="268">
        <v>0</v>
      </c>
      <c r="AJ27" s="280">
        <v>0.91001678594657753</v>
      </c>
      <c r="AK27" s="262" t="s">
        <v>70</v>
      </c>
      <c r="AL27" s="262">
        <v>51</v>
      </c>
      <c r="AM27" s="262" t="s">
        <v>491</v>
      </c>
      <c r="AN27" s="274" t="s">
        <v>381</v>
      </c>
      <c r="AO27" s="281">
        <v>24</v>
      </c>
      <c r="AP27" s="281" cm="1">
        <f t="array" ref="AP27">SUM(($W$4:$W$900=W27)*($AO$4:$AO$900&lt;AO27))+1</f>
        <v>10</v>
      </c>
      <c r="AQ27" s="281" t="str">
        <f t="shared" si="1"/>
        <v>공영급행10</v>
      </c>
      <c r="AS27" s="271" t="s">
        <v>150</v>
      </c>
      <c r="AT27" s="272" t="s">
        <v>182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268" t="s">
        <v>140</v>
      </c>
      <c r="BE27" s="268">
        <v>4</v>
      </c>
      <c r="BF27" s="268">
        <v>52</v>
      </c>
    </row>
    <row r="28" spans="6:58" ht="16.5">
      <c r="F28" s="260" t="s">
        <v>156</v>
      </c>
      <c r="G28" s="260">
        <v>1.932779127135916</v>
      </c>
      <c r="H28" s="260">
        <v>2.2388260304531258</v>
      </c>
      <c r="I28" s="260">
        <v>0.15834551347350523</v>
      </c>
      <c r="J28" s="260">
        <v>25</v>
      </c>
      <c r="L28" s="274" t="s">
        <v>163</v>
      </c>
      <c r="M28" s="275">
        <v>45</v>
      </c>
      <c r="N28" s="276">
        <v>105</v>
      </c>
      <c r="O28" s="277">
        <v>0</v>
      </c>
      <c r="P28" s="277">
        <v>0</v>
      </c>
      <c r="Q28" s="277">
        <v>1.9047619047619049E-2</v>
      </c>
      <c r="R28" s="277">
        <v>0.23809523809523808</v>
      </c>
      <c r="S28" s="277">
        <v>0.37142857142857144</v>
      </c>
      <c r="T28" s="277">
        <v>0.37142857142857144</v>
      </c>
      <c r="U28" s="262" t="s">
        <v>69</v>
      </c>
      <c r="W28" s="268" t="s">
        <v>150</v>
      </c>
      <c r="X28" s="268" t="s">
        <v>187</v>
      </c>
      <c r="Y28" s="269" t="s">
        <v>187</v>
      </c>
      <c r="Z28" s="278">
        <v>2</v>
      </c>
      <c r="AA28" s="262">
        <f t="shared" si="0"/>
        <v>6</v>
      </c>
      <c r="AB28" s="279">
        <v>1.25</v>
      </c>
      <c r="AC28" s="268">
        <v>0</v>
      </c>
      <c r="AD28" s="268">
        <v>1</v>
      </c>
      <c r="AE28" s="268">
        <v>4</v>
      </c>
      <c r="AF28" s="268">
        <v>0</v>
      </c>
      <c r="AG28" s="268">
        <v>1</v>
      </c>
      <c r="AH28" s="268">
        <v>0</v>
      </c>
      <c r="AI28" s="268">
        <v>0</v>
      </c>
      <c r="AJ28" s="280">
        <v>0.91888319386495532</v>
      </c>
      <c r="AK28" s="262" t="s">
        <v>70</v>
      </c>
      <c r="AL28" s="262">
        <v>40</v>
      </c>
      <c r="AM28" s="262" t="s">
        <v>359</v>
      </c>
      <c r="AN28" s="274" t="s">
        <v>382</v>
      </c>
      <c r="AO28" s="281">
        <v>25</v>
      </c>
      <c r="AP28" s="281" cm="1">
        <f t="array" ref="AP28">SUM(($W$4:$W$900=W28)*($AO$4:$AO$900&lt;AO28))+1</f>
        <v>11</v>
      </c>
      <c r="AQ28" s="281" t="str">
        <f t="shared" si="1"/>
        <v>공영급행11</v>
      </c>
      <c r="AS28" s="271" t="s">
        <v>150</v>
      </c>
      <c r="AT28" s="272" t="s">
        <v>183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268" t="s">
        <v>149</v>
      </c>
      <c r="BE28" s="268">
        <v>6</v>
      </c>
      <c r="BF28" s="268">
        <v>61</v>
      </c>
    </row>
    <row r="29" spans="6:58" ht="16.5">
      <c r="F29" s="260" t="s">
        <v>160</v>
      </c>
      <c r="G29" s="260">
        <v>2.3676337393819513</v>
      </c>
      <c r="H29" s="260">
        <v>2.6993809491766374</v>
      </c>
      <c r="I29" s="260">
        <v>0.14011762219661805</v>
      </c>
      <c r="J29" s="260">
        <v>26</v>
      </c>
      <c r="L29" s="274" t="s">
        <v>165</v>
      </c>
      <c r="M29" s="275">
        <v>42</v>
      </c>
      <c r="N29" s="276">
        <v>96</v>
      </c>
      <c r="O29" s="277">
        <v>2.0833333333333332E-2</v>
      </c>
      <c r="P29" s="277">
        <v>3.125E-2</v>
      </c>
      <c r="Q29" s="277">
        <v>0.11458333333333333</v>
      </c>
      <c r="R29" s="277">
        <v>0.21875</v>
      </c>
      <c r="S29" s="277">
        <v>0.26041666666666669</v>
      </c>
      <c r="T29" s="277">
        <v>0.35416666666666669</v>
      </c>
      <c r="U29" s="262" t="s">
        <v>69</v>
      </c>
      <c r="W29" s="268" t="s">
        <v>150</v>
      </c>
      <c r="X29" s="268" t="s">
        <v>188</v>
      </c>
      <c r="Y29" s="269" t="s">
        <v>188</v>
      </c>
      <c r="Z29" s="278">
        <v>2</v>
      </c>
      <c r="AA29" s="262">
        <f t="shared" si="0"/>
        <v>7</v>
      </c>
      <c r="AB29" s="279">
        <v>1.4583333333333335</v>
      </c>
      <c r="AC29" s="268">
        <v>1</v>
      </c>
      <c r="AD29" s="268">
        <v>0</v>
      </c>
      <c r="AE29" s="268">
        <v>5</v>
      </c>
      <c r="AF29" s="268">
        <v>0</v>
      </c>
      <c r="AG29" s="268">
        <v>0</v>
      </c>
      <c r="AH29" s="268">
        <v>1</v>
      </c>
      <c r="AI29" s="268">
        <v>0</v>
      </c>
      <c r="AJ29" s="280">
        <v>0.90749393844494308</v>
      </c>
      <c r="AK29" s="262" t="s">
        <v>70</v>
      </c>
      <c r="AL29" s="262">
        <v>55</v>
      </c>
      <c r="AM29" s="262" t="s">
        <v>391</v>
      </c>
      <c r="AN29" s="274" t="s">
        <v>384</v>
      </c>
      <c r="AO29" s="281">
        <v>26</v>
      </c>
      <c r="AP29" s="281" cm="1">
        <f t="array" ref="AP29">SUM(($W$4:$W$900=W29)*($AO$4:$AO$900&lt;AO29))+1</f>
        <v>12</v>
      </c>
      <c r="AQ29" s="281" t="str">
        <f t="shared" si="1"/>
        <v>공영급행12</v>
      </c>
      <c r="AS29" s="271" t="s">
        <v>150</v>
      </c>
      <c r="AT29" s="272" t="s">
        <v>184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268" t="s">
        <v>152</v>
      </c>
      <c r="BE29" s="268">
        <v>7</v>
      </c>
      <c r="BF29" s="268">
        <v>34</v>
      </c>
    </row>
    <row r="30" spans="6:58" ht="16.5">
      <c r="F30" s="260" t="s">
        <v>157</v>
      </c>
      <c r="G30" s="260">
        <v>1.8703212966418323</v>
      </c>
      <c r="H30" s="260">
        <v>2.1250313529397866</v>
      </c>
      <c r="I30" s="260">
        <v>0.13618518740886221</v>
      </c>
      <c r="J30" s="260">
        <v>27</v>
      </c>
      <c r="L30" s="274" t="s">
        <v>137</v>
      </c>
      <c r="M30" s="275">
        <v>73</v>
      </c>
      <c r="N30" s="276">
        <v>163</v>
      </c>
      <c r="O30" s="277">
        <v>0.28834355828220859</v>
      </c>
      <c r="P30" s="277">
        <v>0.19018404907975461</v>
      </c>
      <c r="Q30" s="277">
        <v>0.26380368098159507</v>
      </c>
      <c r="R30" s="277">
        <v>0.20858895705521471</v>
      </c>
      <c r="S30" s="277">
        <v>3.6809815950920248E-2</v>
      </c>
      <c r="T30" s="277">
        <v>1.2269938650306749E-2</v>
      </c>
      <c r="U30" s="262" t="s">
        <v>70</v>
      </c>
      <c r="W30" s="268" t="s">
        <v>158</v>
      </c>
      <c r="X30" s="268" t="s">
        <v>189</v>
      </c>
      <c r="Y30" s="269" t="s">
        <v>189</v>
      </c>
      <c r="Z30" s="278">
        <v>2</v>
      </c>
      <c r="AA30" s="262">
        <f t="shared" si="0"/>
        <v>5</v>
      </c>
      <c r="AB30" s="279">
        <v>1.0416666666666667</v>
      </c>
      <c r="AC30" s="268">
        <v>0</v>
      </c>
      <c r="AD30" s="268">
        <v>0</v>
      </c>
      <c r="AE30" s="268">
        <v>1</v>
      </c>
      <c r="AF30" s="268">
        <v>1</v>
      </c>
      <c r="AG30" s="268">
        <v>2</v>
      </c>
      <c r="AH30" s="268">
        <v>1</v>
      </c>
      <c r="AI30" s="268">
        <v>0</v>
      </c>
      <c r="AJ30" s="280">
        <v>0.80868528343846302</v>
      </c>
      <c r="AK30" s="262" t="s">
        <v>69</v>
      </c>
      <c r="AL30" s="262">
        <v>11</v>
      </c>
      <c r="AM30" s="262" t="s">
        <v>714</v>
      </c>
      <c r="AN30" s="274" t="s">
        <v>386</v>
      </c>
      <c r="AO30" s="281">
        <v>27</v>
      </c>
      <c r="AP30" s="281" cm="1">
        <f t="array" ref="AP30">SUM(($W$4:$W$900=W30)*($AO$4:$AO$900&lt;AO30))+1</f>
        <v>1</v>
      </c>
      <c r="AQ30" s="281" t="str">
        <f t="shared" si="1"/>
        <v>대인교통1</v>
      </c>
      <c r="AS30" s="271" t="s">
        <v>150</v>
      </c>
      <c r="AT30" s="272" t="s">
        <v>185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268" t="s">
        <v>163</v>
      </c>
      <c r="BE30" s="268">
        <v>3</v>
      </c>
      <c r="BF30" s="268">
        <v>45</v>
      </c>
    </row>
    <row r="31" spans="6:58" ht="16.5">
      <c r="F31" s="260" t="s">
        <v>164</v>
      </c>
      <c r="G31" s="260">
        <v>2.394684761506801</v>
      </c>
      <c r="H31" s="260">
        <v>2.6897116958691019</v>
      </c>
      <c r="I31" s="260">
        <v>0.12320073986551017</v>
      </c>
      <c r="J31" s="260">
        <v>28</v>
      </c>
      <c r="L31" s="274" t="s">
        <v>157</v>
      </c>
      <c r="M31" s="275">
        <v>54</v>
      </c>
      <c r="N31" s="276">
        <v>123</v>
      </c>
      <c r="O31" s="277">
        <v>0.12195121951219512</v>
      </c>
      <c r="P31" s="277">
        <v>0.13821138211382114</v>
      </c>
      <c r="Q31" s="277">
        <v>0.1951219512195122</v>
      </c>
      <c r="R31" s="277">
        <v>0.29268292682926828</v>
      </c>
      <c r="S31" s="277">
        <v>0.18699186991869918</v>
      </c>
      <c r="T31" s="277">
        <v>6.5040650406504072E-2</v>
      </c>
      <c r="U31" s="262" t="s">
        <v>71</v>
      </c>
      <c r="W31" s="268" t="s">
        <v>158</v>
      </c>
      <c r="X31" s="268" t="s">
        <v>190</v>
      </c>
      <c r="Y31" s="269" t="s">
        <v>190</v>
      </c>
      <c r="Z31" s="278">
        <v>9</v>
      </c>
      <c r="AA31" s="262">
        <f t="shared" si="0"/>
        <v>12</v>
      </c>
      <c r="AB31" s="279">
        <v>0.55555555555555558</v>
      </c>
      <c r="AC31" s="268">
        <v>0</v>
      </c>
      <c r="AD31" s="268">
        <v>0</v>
      </c>
      <c r="AE31" s="268">
        <v>8</v>
      </c>
      <c r="AF31" s="268">
        <v>2</v>
      </c>
      <c r="AG31" s="268">
        <v>2</v>
      </c>
      <c r="AH31" s="268">
        <v>0</v>
      </c>
      <c r="AI31" s="268">
        <v>0</v>
      </c>
      <c r="AJ31" s="280">
        <v>0.90394034670962375</v>
      </c>
      <c r="AK31" s="262" t="s">
        <v>70</v>
      </c>
      <c r="AL31" s="262">
        <v>61</v>
      </c>
      <c r="AM31" s="262" t="s">
        <v>715</v>
      </c>
      <c r="AN31" s="274" t="s">
        <v>388</v>
      </c>
      <c r="AO31" s="281">
        <v>28</v>
      </c>
      <c r="AP31" s="281" cm="1">
        <f t="array" ref="AP31">SUM(($W$4:$W$900=W31)*($AO$4:$AO$900&lt;AO31))+1</f>
        <v>2</v>
      </c>
      <c r="AQ31" s="281" t="str">
        <f t="shared" si="1"/>
        <v>대인교통2</v>
      </c>
      <c r="AS31" s="271" t="s">
        <v>150</v>
      </c>
      <c r="AT31" s="272" t="s">
        <v>186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268" t="s">
        <v>165</v>
      </c>
      <c r="BE31" s="268">
        <v>5</v>
      </c>
      <c r="BF31" s="268">
        <v>42</v>
      </c>
    </row>
    <row r="32" spans="6:58" ht="16.5">
      <c r="F32" s="260" t="s">
        <v>162</v>
      </c>
      <c r="G32" s="260">
        <v>2.0554093654867969</v>
      </c>
      <c r="H32" s="260">
        <v>2.2813097021781128</v>
      </c>
      <c r="I32" s="260">
        <v>0.10990527750067658</v>
      </c>
      <c r="J32" s="260">
        <v>29</v>
      </c>
      <c r="L32" s="274" t="s">
        <v>139</v>
      </c>
      <c r="M32" s="275">
        <v>55</v>
      </c>
      <c r="N32" s="276">
        <v>128</v>
      </c>
      <c r="O32" s="277">
        <v>0.109375</v>
      </c>
      <c r="P32" s="277">
        <v>0.1796875</v>
      </c>
      <c r="Q32" s="277">
        <v>0.28125</v>
      </c>
      <c r="R32" s="277">
        <v>0.2109375</v>
      </c>
      <c r="S32" s="277">
        <v>0.1640625</v>
      </c>
      <c r="T32" s="277">
        <v>5.46875E-2</v>
      </c>
      <c r="U32" s="262" t="s">
        <v>70</v>
      </c>
      <c r="W32" s="268" t="s">
        <v>158</v>
      </c>
      <c r="X32" s="268" t="s">
        <v>191</v>
      </c>
      <c r="Y32" s="269" t="s">
        <v>191</v>
      </c>
      <c r="Z32" s="278">
        <v>3</v>
      </c>
      <c r="AA32" s="262">
        <f t="shared" si="0"/>
        <v>0</v>
      </c>
      <c r="AB32" s="279">
        <v>0</v>
      </c>
      <c r="AC32" s="268">
        <v>0</v>
      </c>
      <c r="AD32" s="268">
        <v>0</v>
      </c>
      <c r="AE32" s="268">
        <v>0</v>
      </c>
      <c r="AF32" s="268">
        <v>0</v>
      </c>
      <c r="AG32" s="268">
        <v>0</v>
      </c>
      <c r="AH32" s="268">
        <v>0</v>
      </c>
      <c r="AI32" s="268">
        <v>0</v>
      </c>
      <c r="AJ32" s="280">
        <v>0.91287605639368541</v>
      </c>
      <c r="AK32" s="262" t="s">
        <v>70</v>
      </c>
      <c r="AL32" s="262">
        <v>48</v>
      </c>
      <c r="AM32" s="262" t="s">
        <v>479</v>
      </c>
      <c r="AN32" s="274" t="s">
        <v>390</v>
      </c>
      <c r="AO32" s="281">
        <v>29</v>
      </c>
      <c r="AP32" s="281" cm="1">
        <f t="array" ref="AP32">SUM(($W$4:$W$900=W32)*($AO$4:$AO$900&lt;AO32))+1</f>
        <v>3</v>
      </c>
      <c r="AQ32" s="281" t="str">
        <f t="shared" si="1"/>
        <v>대인교통3</v>
      </c>
      <c r="AS32" s="271" t="s">
        <v>150</v>
      </c>
      <c r="AT32" s="272" t="s">
        <v>187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268" t="s">
        <v>137</v>
      </c>
      <c r="BE32" s="268">
        <v>6</v>
      </c>
      <c r="BF32" s="268">
        <v>73</v>
      </c>
    </row>
    <row r="33" spans="6:58" ht="16.5">
      <c r="F33" s="260" t="s">
        <v>161</v>
      </c>
      <c r="G33" s="260">
        <v>2.0181502502527811</v>
      </c>
      <c r="H33" s="260">
        <v>2.2330119492493314</v>
      </c>
      <c r="I33" s="260">
        <v>0.1064646693028124</v>
      </c>
      <c r="J33" s="260">
        <v>30</v>
      </c>
      <c r="L33" s="274" t="s">
        <v>145</v>
      </c>
      <c r="M33" s="275">
        <v>34</v>
      </c>
      <c r="N33" s="276">
        <v>87</v>
      </c>
      <c r="O33" s="277">
        <v>0.26436781609195403</v>
      </c>
      <c r="P33" s="277">
        <v>0.19540229885057472</v>
      </c>
      <c r="Q33" s="277">
        <v>0.25287356321839083</v>
      </c>
      <c r="R33" s="277">
        <v>0.19540229885057472</v>
      </c>
      <c r="S33" s="277">
        <v>5.7471264367816091E-2</v>
      </c>
      <c r="T33" s="277">
        <v>3.4482758620689655E-2</v>
      </c>
      <c r="U33" s="262" t="s">
        <v>70</v>
      </c>
      <c r="W33" s="268" t="s">
        <v>158</v>
      </c>
      <c r="X33" s="268" t="s">
        <v>192</v>
      </c>
      <c r="Y33" s="269" t="s">
        <v>192</v>
      </c>
      <c r="Z33" s="278">
        <v>6</v>
      </c>
      <c r="AA33" s="262">
        <f t="shared" si="0"/>
        <v>12</v>
      </c>
      <c r="AB33" s="279">
        <v>0.83333333333333337</v>
      </c>
      <c r="AC33" s="268">
        <v>2</v>
      </c>
      <c r="AD33" s="268">
        <v>1</v>
      </c>
      <c r="AE33" s="268">
        <v>2</v>
      </c>
      <c r="AF33" s="268">
        <v>4</v>
      </c>
      <c r="AG33" s="268">
        <v>2</v>
      </c>
      <c r="AH33" s="268">
        <v>1</v>
      </c>
      <c r="AI33" s="268">
        <v>0</v>
      </c>
      <c r="AJ33" s="280">
        <v>0.91371731649733645</v>
      </c>
      <c r="AK33" s="262" t="s">
        <v>70</v>
      </c>
      <c r="AL33" s="262">
        <v>45</v>
      </c>
      <c r="AM33" s="262" t="s">
        <v>520</v>
      </c>
      <c r="AN33" s="274" t="s">
        <v>392</v>
      </c>
      <c r="AO33" s="281">
        <v>30</v>
      </c>
      <c r="AP33" s="281" cm="1">
        <f t="array" ref="AP33">SUM(($W$4:$W$900=W33)*($AO$4:$AO$900&lt;AO33))+1</f>
        <v>4</v>
      </c>
      <c r="AQ33" s="281" t="str">
        <f t="shared" si="1"/>
        <v>대인교통4</v>
      </c>
      <c r="AS33" s="271" t="s">
        <v>150</v>
      </c>
      <c r="AT33" s="272" t="s">
        <v>188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268" t="s">
        <v>157</v>
      </c>
      <c r="BE33" s="268">
        <v>3</v>
      </c>
      <c r="BF33" s="268">
        <v>54</v>
      </c>
    </row>
    <row r="34" spans="6:58" ht="16.5">
      <c r="F34" s="260" t="s">
        <v>163</v>
      </c>
      <c r="G34" s="260">
        <v>2.3439006339503594</v>
      </c>
      <c r="H34" s="260">
        <v>2.5390124459280816</v>
      </c>
      <c r="I34" s="260">
        <v>8.3242356417168262E-2</v>
      </c>
      <c r="J34" s="260">
        <v>31</v>
      </c>
      <c r="L34" s="274" t="s">
        <v>155</v>
      </c>
      <c r="M34" s="275">
        <v>52</v>
      </c>
      <c r="N34" s="276">
        <v>117</v>
      </c>
      <c r="O34" s="277">
        <v>0.21739130434782608</v>
      </c>
      <c r="P34" s="277">
        <v>0.17391304347826086</v>
      </c>
      <c r="Q34" s="277">
        <v>0.23478260869565218</v>
      </c>
      <c r="R34" s="277">
        <v>0.14782608695652175</v>
      </c>
      <c r="S34" s="277">
        <v>0.11304347826086956</v>
      </c>
      <c r="T34" s="277">
        <v>0.11304347826086956</v>
      </c>
      <c r="U34" s="262" t="s">
        <v>70</v>
      </c>
      <c r="W34" s="268" t="s">
        <v>158</v>
      </c>
      <c r="X34" s="268" t="s">
        <v>328</v>
      </c>
      <c r="Y34" s="269" t="s">
        <v>328</v>
      </c>
      <c r="Z34" s="278">
        <v>1</v>
      </c>
      <c r="AA34" s="262">
        <f t="shared" si="0"/>
        <v>3</v>
      </c>
      <c r="AB34" s="279">
        <v>1.25</v>
      </c>
      <c r="AC34" s="268">
        <v>0</v>
      </c>
      <c r="AD34" s="268">
        <v>1</v>
      </c>
      <c r="AE34" s="268">
        <v>1</v>
      </c>
      <c r="AF34" s="268">
        <v>0</v>
      </c>
      <c r="AG34" s="268">
        <v>1</v>
      </c>
      <c r="AH34" s="268">
        <v>0</v>
      </c>
      <c r="AI34" s="268">
        <v>0</v>
      </c>
      <c r="AJ34" s="280">
        <v>0.91111111111111098</v>
      </c>
      <c r="AK34" s="262" t="s">
        <v>70</v>
      </c>
      <c r="AL34" s="262">
        <v>50</v>
      </c>
      <c r="AM34" s="262" t="s">
        <v>387</v>
      </c>
      <c r="AN34" s="274" t="s">
        <v>394</v>
      </c>
      <c r="AO34" s="281">
        <v>31</v>
      </c>
      <c r="AP34" s="281" cm="1">
        <f t="array" ref="AP34">SUM(($W$4:$W$900=W34)*($AO$4:$AO$900&lt;AO34))+1</f>
        <v>5</v>
      </c>
      <c r="AQ34" s="281" t="str">
        <f t="shared" si="1"/>
        <v>대인교통5</v>
      </c>
      <c r="AS34" s="271" t="s">
        <v>150</v>
      </c>
      <c r="AT34" s="272" t="s">
        <v>98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268" t="s">
        <v>139</v>
      </c>
      <c r="BE34" s="268">
        <v>4</v>
      </c>
      <c r="BF34" s="268">
        <v>55</v>
      </c>
    </row>
    <row r="35" spans="6:58" ht="16.5">
      <c r="F35" s="260" t="s">
        <v>165</v>
      </c>
      <c r="G35" s="260">
        <v>2.8330940223239724</v>
      </c>
      <c r="H35" s="260">
        <v>3.0548186115814357</v>
      </c>
      <c r="I35" s="260">
        <v>7.826234763489559E-2</v>
      </c>
      <c r="J35" s="260">
        <v>32</v>
      </c>
      <c r="L35" s="274" t="s">
        <v>164</v>
      </c>
      <c r="M35" s="275">
        <v>74</v>
      </c>
      <c r="N35" s="276">
        <v>154</v>
      </c>
      <c r="O35" s="277">
        <v>0.29870129870129869</v>
      </c>
      <c r="P35" s="277">
        <v>0.20779220779220781</v>
      </c>
      <c r="Q35" s="277">
        <v>0.16233766233766234</v>
      </c>
      <c r="R35" s="277">
        <v>0.19480519480519481</v>
      </c>
      <c r="S35" s="277">
        <v>0.11688311688311688</v>
      </c>
      <c r="T35" s="277">
        <v>1.948051948051948E-2</v>
      </c>
      <c r="U35" s="262" t="s">
        <v>70</v>
      </c>
      <c r="W35" s="268" t="s">
        <v>158</v>
      </c>
      <c r="X35" s="268" t="s">
        <v>193</v>
      </c>
      <c r="Y35" s="269" t="s">
        <v>193</v>
      </c>
      <c r="Z35" s="278">
        <v>9</v>
      </c>
      <c r="AA35" s="262">
        <f t="shared" si="0"/>
        <v>23</v>
      </c>
      <c r="AB35" s="279">
        <v>1.0648148148148149</v>
      </c>
      <c r="AC35" s="268">
        <v>3</v>
      </c>
      <c r="AD35" s="268">
        <v>5</v>
      </c>
      <c r="AE35" s="268">
        <v>6</v>
      </c>
      <c r="AF35" s="268">
        <v>3</v>
      </c>
      <c r="AG35" s="268">
        <v>5</v>
      </c>
      <c r="AH35" s="268">
        <v>1</v>
      </c>
      <c r="AI35" s="268">
        <v>0</v>
      </c>
      <c r="AJ35" s="280">
        <v>0.91990354385832229</v>
      </c>
      <c r="AK35" s="262" t="s">
        <v>70</v>
      </c>
      <c r="AL35" s="262">
        <v>38</v>
      </c>
      <c r="AM35" s="262" t="s">
        <v>397</v>
      </c>
      <c r="AN35" s="274" t="s">
        <v>396</v>
      </c>
      <c r="AO35" s="281">
        <v>32</v>
      </c>
      <c r="AP35" s="281" cm="1">
        <f t="array" ref="AP35">SUM(($W$4:$W$900=W35)*($AO$4:$AO$900&lt;AO35))+1</f>
        <v>6</v>
      </c>
      <c r="AQ35" s="281" t="str">
        <f t="shared" si="1"/>
        <v>대인교통6</v>
      </c>
      <c r="AS35" s="271" t="s">
        <v>150</v>
      </c>
      <c r="AT35" s="272" t="s">
        <v>99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268" t="s">
        <v>145</v>
      </c>
      <c r="BE35" s="268">
        <v>4</v>
      </c>
      <c r="BF35" s="268">
        <v>34</v>
      </c>
    </row>
    <row r="36" spans="6:58" ht="16.5">
      <c r="L36" s="278" t="s">
        <v>99</v>
      </c>
      <c r="M36" s="275">
        <v>1804</v>
      </c>
      <c r="N36" s="276">
        <v>4129</v>
      </c>
      <c r="O36" s="277">
        <v>0.17411364740165128</v>
      </c>
      <c r="P36" s="277">
        <v>0.17217095677513355</v>
      </c>
      <c r="Q36" s="277">
        <v>0.23627974745021854</v>
      </c>
      <c r="R36" s="277">
        <v>0.22268091306459448</v>
      </c>
      <c r="S36" s="277">
        <v>0.12991743564837299</v>
      </c>
      <c r="T36" s="277">
        <v>6.4837299660029143E-2</v>
      </c>
      <c r="U36" s="262" t="s">
        <v>70</v>
      </c>
      <c r="W36" s="268" t="s">
        <v>158</v>
      </c>
      <c r="X36" s="268" t="s">
        <v>194</v>
      </c>
      <c r="Y36" s="269" t="s">
        <v>194</v>
      </c>
      <c r="Z36" s="278">
        <v>14</v>
      </c>
      <c r="AA36" s="262">
        <f t="shared" si="0"/>
        <v>35</v>
      </c>
      <c r="AB36" s="279">
        <v>1.0416666666666665</v>
      </c>
      <c r="AC36" s="268">
        <v>2</v>
      </c>
      <c r="AD36" s="268">
        <v>2</v>
      </c>
      <c r="AE36" s="268">
        <v>5</v>
      </c>
      <c r="AF36" s="268">
        <v>10</v>
      </c>
      <c r="AG36" s="268">
        <v>4</v>
      </c>
      <c r="AH36" s="268">
        <v>12</v>
      </c>
      <c r="AI36" s="268">
        <v>0</v>
      </c>
      <c r="AJ36" s="280">
        <v>0.84994931839941157</v>
      </c>
      <c r="AK36" s="262" t="s">
        <v>69</v>
      </c>
      <c r="AL36" s="262">
        <v>1</v>
      </c>
      <c r="AM36" s="262" t="s">
        <v>633</v>
      </c>
      <c r="AN36" s="274" t="s">
        <v>398</v>
      </c>
      <c r="AO36" s="281">
        <v>33</v>
      </c>
      <c r="AP36" s="281" cm="1">
        <f t="array" ref="AP36">SUM(($W$4:$W$900=W36)*($AO$4:$AO$900&lt;AO36))+1</f>
        <v>7</v>
      </c>
      <c r="AQ36" s="281" t="str">
        <f t="shared" si="1"/>
        <v>대인교통7</v>
      </c>
      <c r="AS36" s="271" t="s">
        <v>158</v>
      </c>
      <c r="AT36" s="272" t="s">
        <v>189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268" t="s">
        <v>155</v>
      </c>
      <c r="BE36" s="268">
        <v>10</v>
      </c>
      <c r="BF36" s="268">
        <v>52</v>
      </c>
    </row>
    <row r="37" spans="6:58" ht="16.5">
      <c r="W37" s="268" t="s">
        <v>136</v>
      </c>
      <c r="X37" s="268" t="s">
        <v>195</v>
      </c>
      <c r="Y37" s="269" t="s">
        <v>195</v>
      </c>
      <c r="Z37" s="278">
        <v>14</v>
      </c>
      <c r="AA37" s="262">
        <f t="shared" si="0"/>
        <v>33</v>
      </c>
      <c r="AB37" s="279">
        <v>0.9821428571428571</v>
      </c>
      <c r="AC37" s="268">
        <v>11</v>
      </c>
      <c r="AD37" s="268">
        <v>10</v>
      </c>
      <c r="AE37" s="268">
        <v>5</v>
      </c>
      <c r="AF37" s="268">
        <v>4</v>
      </c>
      <c r="AG37" s="268">
        <v>1</v>
      </c>
      <c r="AH37" s="268">
        <v>2</v>
      </c>
      <c r="AI37" s="268">
        <v>0</v>
      </c>
      <c r="AJ37" s="280">
        <v>0.95550054533223949</v>
      </c>
      <c r="AK37" s="262" t="s">
        <v>68</v>
      </c>
      <c r="AL37" s="262">
        <v>33</v>
      </c>
      <c r="AM37" s="262" t="s">
        <v>377</v>
      </c>
      <c r="AN37" s="274" t="s">
        <v>400</v>
      </c>
      <c r="AO37" s="281">
        <v>34</v>
      </c>
      <c r="AP37" s="281" cm="1">
        <f t="array" ref="AP37">SUM(($W$4:$W$900=W37)*($AO$4:$AO$900&lt;AO37))+1</f>
        <v>1</v>
      </c>
      <c r="AQ37" s="281" t="str">
        <f t="shared" si="1"/>
        <v>도영운수1</v>
      </c>
      <c r="AS37" s="271" t="s">
        <v>158</v>
      </c>
      <c r="AT37" s="272" t="s">
        <v>190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268" t="s">
        <v>164</v>
      </c>
      <c r="BE37" s="268">
        <v>11</v>
      </c>
      <c r="BF37" s="268">
        <v>74</v>
      </c>
    </row>
    <row r="38" spans="6:58" ht="16.5">
      <c r="W38" s="268" t="s">
        <v>136</v>
      </c>
      <c r="X38" s="268" t="s">
        <v>196</v>
      </c>
      <c r="Y38" s="269" t="s">
        <v>196</v>
      </c>
      <c r="Z38" s="278">
        <v>11</v>
      </c>
      <c r="AA38" s="262">
        <f t="shared" si="0"/>
        <v>25</v>
      </c>
      <c r="AB38" s="279">
        <v>0.94696969696969702</v>
      </c>
      <c r="AC38" s="268">
        <v>3</v>
      </c>
      <c r="AD38" s="268">
        <v>2</v>
      </c>
      <c r="AE38" s="268">
        <v>9</v>
      </c>
      <c r="AF38" s="268">
        <v>6</v>
      </c>
      <c r="AG38" s="268">
        <v>2</v>
      </c>
      <c r="AH38" s="268">
        <v>3</v>
      </c>
      <c r="AI38" s="268">
        <v>0</v>
      </c>
      <c r="AJ38" s="280">
        <v>0.90078082460818232</v>
      </c>
      <c r="AK38" s="262" t="s">
        <v>70</v>
      </c>
      <c r="AL38" s="262">
        <v>68</v>
      </c>
      <c r="AM38" s="262" t="s">
        <v>716</v>
      </c>
      <c r="AN38" s="274" t="s">
        <v>402</v>
      </c>
      <c r="AO38" s="281">
        <v>35</v>
      </c>
      <c r="AP38" s="281" cm="1">
        <f t="array" ref="AP38">SUM(($W$4:$W$900=W38)*($AO$4:$AO$900&lt;AO38))+1</f>
        <v>2</v>
      </c>
      <c r="AQ38" s="281" t="str">
        <f t="shared" si="1"/>
        <v>도영운수2</v>
      </c>
      <c r="AS38" s="271" t="s">
        <v>158</v>
      </c>
      <c r="AT38" s="272" t="s">
        <v>191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136</v>
      </c>
      <c r="X39" s="268" t="s">
        <v>197</v>
      </c>
      <c r="Y39" s="269" t="s">
        <v>197</v>
      </c>
      <c r="Z39" s="278">
        <v>8</v>
      </c>
      <c r="AA39" s="262">
        <f t="shared" si="0"/>
        <v>19</v>
      </c>
      <c r="AB39" s="279">
        <v>0.98958333333333337</v>
      </c>
      <c r="AC39" s="268">
        <v>8</v>
      </c>
      <c r="AD39" s="268">
        <v>5</v>
      </c>
      <c r="AE39" s="268">
        <v>3</v>
      </c>
      <c r="AF39" s="268">
        <v>2</v>
      </c>
      <c r="AG39" s="268">
        <v>1</v>
      </c>
      <c r="AH39" s="268">
        <v>0</v>
      </c>
      <c r="AI39" s="268">
        <v>0</v>
      </c>
      <c r="AJ39" s="280">
        <v>0.99954908053292302</v>
      </c>
      <c r="AK39" s="262" t="s">
        <v>68</v>
      </c>
      <c r="AL39" s="262">
        <v>1</v>
      </c>
      <c r="AM39" s="262" t="s">
        <v>551</v>
      </c>
      <c r="AN39" s="274" t="s">
        <v>404</v>
      </c>
      <c r="AO39" s="281">
        <v>36</v>
      </c>
      <c r="AP39" s="281" cm="1">
        <f t="array" ref="AP39">SUM(($W$4:$W$900=W39)*($AO$4:$AO$900&lt;AO39))+1</f>
        <v>3</v>
      </c>
      <c r="AQ39" s="281" t="str">
        <f t="shared" si="1"/>
        <v>도영운수3</v>
      </c>
      <c r="AS39" s="271" t="s">
        <v>158</v>
      </c>
      <c r="AT39" s="272" t="s">
        <v>192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136</v>
      </c>
      <c r="X40" s="268" t="s">
        <v>198</v>
      </c>
      <c r="Y40" s="269" t="s">
        <v>198</v>
      </c>
      <c r="Z40" s="278">
        <v>7</v>
      </c>
      <c r="AA40" s="262">
        <f t="shared" si="0"/>
        <v>16</v>
      </c>
      <c r="AB40" s="279">
        <v>0.95238095238095233</v>
      </c>
      <c r="AC40" s="268">
        <v>5</v>
      </c>
      <c r="AD40" s="268">
        <v>2</v>
      </c>
      <c r="AE40" s="268">
        <v>5</v>
      </c>
      <c r="AF40" s="268">
        <v>0</v>
      </c>
      <c r="AG40" s="268">
        <v>2</v>
      </c>
      <c r="AH40" s="268">
        <v>2</v>
      </c>
      <c r="AI40" s="268">
        <v>0</v>
      </c>
      <c r="AJ40" s="280">
        <v>0.93485719968141168</v>
      </c>
      <c r="AK40" s="262" t="s">
        <v>70</v>
      </c>
      <c r="AL40" s="262">
        <v>20</v>
      </c>
      <c r="AM40" s="262" t="s">
        <v>451</v>
      </c>
      <c r="AN40" s="274" t="s">
        <v>405</v>
      </c>
      <c r="AO40" s="281">
        <v>37</v>
      </c>
      <c r="AP40" s="281" cm="1">
        <f t="array" ref="AP40">SUM(($W$4:$W$900=W40)*($AO$4:$AO$900&lt;AO40))+1</f>
        <v>4</v>
      </c>
      <c r="AQ40" s="281" t="str">
        <f t="shared" si="1"/>
        <v>도영운수4</v>
      </c>
      <c r="AS40" s="271" t="s">
        <v>158</v>
      </c>
      <c r="AT40" s="272" t="s">
        <v>193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136</v>
      </c>
      <c r="X41" s="268" t="s">
        <v>199</v>
      </c>
      <c r="Y41" s="269" t="s">
        <v>199</v>
      </c>
      <c r="Z41" s="278">
        <v>9</v>
      </c>
      <c r="AA41" s="262">
        <f t="shared" si="0"/>
        <v>20</v>
      </c>
      <c r="AB41" s="279">
        <v>0.92592592592592604</v>
      </c>
      <c r="AC41" s="268">
        <v>3</v>
      </c>
      <c r="AD41" s="268">
        <v>2</v>
      </c>
      <c r="AE41" s="268">
        <v>2</v>
      </c>
      <c r="AF41" s="268">
        <v>8</v>
      </c>
      <c r="AG41" s="268">
        <v>5</v>
      </c>
      <c r="AH41" s="268">
        <v>0</v>
      </c>
      <c r="AI41" s="268">
        <v>0</v>
      </c>
      <c r="AJ41" s="280">
        <v>0.88512997828456297</v>
      </c>
      <c r="AK41" s="262" t="s">
        <v>71</v>
      </c>
      <c r="AL41" s="262">
        <v>17</v>
      </c>
      <c r="AM41" s="262" t="s">
        <v>512</v>
      </c>
      <c r="AN41" s="274" t="s">
        <v>406</v>
      </c>
      <c r="AO41" s="281">
        <v>38</v>
      </c>
      <c r="AP41" s="281" cm="1">
        <f t="array" ref="AP41">SUM(($W$4:$W$900=W41)*($AO$4:$AO$900&lt;AO41))+1</f>
        <v>5</v>
      </c>
      <c r="AQ41" s="281" t="str">
        <f t="shared" si="1"/>
        <v>도영운수5</v>
      </c>
      <c r="AS41" s="271" t="s">
        <v>158</v>
      </c>
      <c r="AT41" s="272" t="s">
        <v>194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136</v>
      </c>
      <c r="X42" s="268" t="s">
        <v>200</v>
      </c>
      <c r="Y42" s="269" t="s">
        <v>200</v>
      </c>
      <c r="Z42" s="278">
        <v>6</v>
      </c>
      <c r="AA42" s="262">
        <f t="shared" si="0"/>
        <v>16</v>
      </c>
      <c r="AB42" s="279">
        <v>1.1111111111111112</v>
      </c>
      <c r="AC42" s="268">
        <v>1</v>
      </c>
      <c r="AD42" s="268">
        <v>2</v>
      </c>
      <c r="AE42" s="268">
        <v>1</v>
      </c>
      <c r="AF42" s="268">
        <v>3</v>
      </c>
      <c r="AG42" s="268">
        <v>9</v>
      </c>
      <c r="AH42" s="268">
        <v>0</v>
      </c>
      <c r="AI42" s="268">
        <v>0</v>
      </c>
      <c r="AJ42" s="280">
        <v>0.86492003381520677</v>
      </c>
      <c r="AK42" s="262" t="s">
        <v>71</v>
      </c>
      <c r="AL42" s="262">
        <v>31</v>
      </c>
      <c r="AM42" s="262" t="s">
        <v>717</v>
      </c>
      <c r="AN42" s="274" t="s">
        <v>408</v>
      </c>
      <c r="AO42" s="281">
        <v>39</v>
      </c>
      <c r="AP42" s="281" cm="1">
        <f t="array" ref="AP42">SUM(($W$4:$W$900=W42)*($AO$4:$AO$900&lt;AO42))+1</f>
        <v>6</v>
      </c>
      <c r="AQ42" s="281" t="str">
        <f t="shared" si="1"/>
        <v>도영운수6</v>
      </c>
      <c r="AS42" s="271" t="s">
        <v>158</v>
      </c>
      <c r="AT42" s="272" t="s">
        <v>98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143</v>
      </c>
      <c r="X43" s="268" t="s">
        <v>201</v>
      </c>
      <c r="Y43" s="269" t="s">
        <v>201</v>
      </c>
      <c r="Z43" s="278">
        <v>16</v>
      </c>
      <c r="AA43" s="262">
        <f t="shared" si="0"/>
        <v>37</v>
      </c>
      <c r="AB43" s="279">
        <v>0.96354166666666674</v>
      </c>
      <c r="AC43" s="268">
        <v>11</v>
      </c>
      <c r="AD43" s="268">
        <v>8</v>
      </c>
      <c r="AE43" s="268">
        <v>8</v>
      </c>
      <c r="AF43" s="268">
        <v>3</v>
      </c>
      <c r="AG43" s="268">
        <v>3</v>
      </c>
      <c r="AH43" s="268">
        <v>4</v>
      </c>
      <c r="AI43" s="268">
        <v>0</v>
      </c>
      <c r="AJ43" s="280">
        <v>0.93595188691855435</v>
      </c>
      <c r="AK43" s="262" t="s">
        <v>70</v>
      </c>
      <c r="AL43" s="262">
        <v>18</v>
      </c>
      <c r="AM43" s="262" t="s">
        <v>637</v>
      </c>
      <c r="AN43" s="274" t="s">
        <v>409</v>
      </c>
      <c r="AO43" s="281">
        <v>40</v>
      </c>
      <c r="AP43" s="281" cm="1">
        <f t="array" ref="AP43">SUM(($W$4:$W$900=W43)*($AO$4:$AO$900&lt;AO43))+1</f>
        <v>1</v>
      </c>
      <c r="AQ43" s="281" t="str">
        <f t="shared" si="1"/>
        <v>동화운수1</v>
      </c>
      <c r="AS43" s="271" t="s">
        <v>158</v>
      </c>
      <c r="AT43" s="272" t="s">
        <v>99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143</v>
      </c>
      <c r="X44" s="268" t="s">
        <v>202</v>
      </c>
      <c r="Y44" s="269" t="s">
        <v>202</v>
      </c>
      <c r="Z44" s="278">
        <v>31</v>
      </c>
      <c r="AA44" s="262">
        <f t="shared" si="0"/>
        <v>74</v>
      </c>
      <c r="AB44" s="279">
        <v>0.99462365591397861</v>
      </c>
      <c r="AC44" s="268">
        <v>19</v>
      </c>
      <c r="AD44" s="268">
        <v>16</v>
      </c>
      <c r="AE44" s="268">
        <v>13</v>
      </c>
      <c r="AF44" s="268">
        <v>17</v>
      </c>
      <c r="AG44" s="268">
        <v>8</v>
      </c>
      <c r="AH44" s="268">
        <v>1</v>
      </c>
      <c r="AI44" s="268">
        <v>0</v>
      </c>
      <c r="AJ44" s="280">
        <v>0.94281825541703546</v>
      </c>
      <c r="AK44" s="262" t="s">
        <v>70</v>
      </c>
      <c r="AL44" s="262">
        <v>10</v>
      </c>
      <c r="AM44" s="262" t="s">
        <v>414</v>
      </c>
      <c r="AN44" s="274" t="s">
        <v>411</v>
      </c>
      <c r="AO44" s="281">
        <v>41</v>
      </c>
      <c r="AP44" s="281" cm="1">
        <f t="array" ref="AP44">SUM(($W$4:$W$900=W44)*($AO$4:$AO$900&lt;AO44))+1</f>
        <v>2</v>
      </c>
      <c r="AQ44" s="281" t="str">
        <f t="shared" si="1"/>
        <v>동화운수2</v>
      </c>
      <c r="AS44" s="271" t="s">
        <v>136</v>
      </c>
      <c r="AT44" s="272" t="s">
        <v>195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143</v>
      </c>
      <c r="X45" s="268" t="s">
        <v>203</v>
      </c>
      <c r="Y45" s="269" t="s">
        <v>203</v>
      </c>
      <c r="Z45" s="278">
        <v>10</v>
      </c>
      <c r="AA45" s="262">
        <f t="shared" si="0"/>
        <v>26</v>
      </c>
      <c r="AB45" s="279">
        <v>1.0833333333333333</v>
      </c>
      <c r="AC45" s="268">
        <v>10</v>
      </c>
      <c r="AD45" s="268">
        <v>6</v>
      </c>
      <c r="AE45" s="268">
        <v>5</v>
      </c>
      <c r="AF45" s="268">
        <v>3</v>
      </c>
      <c r="AG45" s="268">
        <v>0</v>
      </c>
      <c r="AH45" s="268">
        <v>2</v>
      </c>
      <c r="AI45" s="268">
        <v>0</v>
      </c>
      <c r="AJ45" s="280">
        <v>0.97038786705557789</v>
      </c>
      <c r="AK45" s="262" t="s">
        <v>68</v>
      </c>
      <c r="AL45" s="262">
        <v>19</v>
      </c>
      <c r="AM45" s="262" t="s">
        <v>499</v>
      </c>
      <c r="AN45" s="274" t="s">
        <v>412</v>
      </c>
      <c r="AO45" s="281">
        <v>42</v>
      </c>
      <c r="AP45" s="281" cm="1">
        <f t="array" ref="AP45">SUM(($W$4:$W$900=W45)*($AO$4:$AO$900&lt;AO45))+1</f>
        <v>3</v>
      </c>
      <c r="AQ45" s="281" t="str">
        <f t="shared" si="1"/>
        <v>동화운수3</v>
      </c>
      <c r="AS45" s="271" t="s">
        <v>136</v>
      </c>
      <c r="AT45" s="272" t="s">
        <v>196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143</v>
      </c>
      <c r="X46" s="268" t="s">
        <v>204</v>
      </c>
      <c r="Y46" s="269" t="s">
        <v>204</v>
      </c>
      <c r="Z46" s="278">
        <v>37</v>
      </c>
      <c r="AA46" s="262">
        <f t="shared" si="0"/>
        <v>84</v>
      </c>
      <c r="AB46" s="279">
        <v>0.94594594594594594</v>
      </c>
      <c r="AC46" s="268">
        <v>23</v>
      </c>
      <c r="AD46" s="268">
        <v>22</v>
      </c>
      <c r="AE46" s="268">
        <v>17</v>
      </c>
      <c r="AF46" s="268">
        <v>13</v>
      </c>
      <c r="AG46" s="268">
        <v>6</v>
      </c>
      <c r="AH46" s="268">
        <v>3</v>
      </c>
      <c r="AI46" s="268">
        <v>0</v>
      </c>
      <c r="AJ46" s="280">
        <v>0.95328590089672371</v>
      </c>
      <c r="AK46" s="262" t="s">
        <v>68</v>
      </c>
      <c r="AL46" s="262">
        <v>35</v>
      </c>
      <c r="AM46" s="262" t="s">
        <v>516</v>
      </c>
      <c r="AN46" s="274" t="s">
        <v>413</v>
      </c>
      <c r="AO46" s="281">
        <v>43</v>
      </c>
      <c r="AP46" s="281" cm="1">
        <f t="array" ref="AP46">SUM(($W$4:$W$900=W46)*($AO$4:$AO$900&lt;AO46))+1</f>
        <v>4</v>
      </c>
      <c r="AQ46" s="281" t="str">
        <f t="shared" si="1"/>
        <v>동화운수4</v>
      </c>
      <c r="AS46" s="271" t="s">
        <v>136</v>
      </c>
      <c r="AT46" s="272" t="s">
        <v>197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143</v>
      </c>
      <c r="X47" s="268" t="s">
        <v>205</v>
      </c>
      <c r="Y47" s="269" t="s">
        <v>205</v>
      </c>
      <c r="Z47" s="278">
        <v>12</v>
      </c>
      <c r="AA47" s="262">
        <f t="shared" si="0"/>
        <v>30</v>
      </c>
      <c r="AB47" s="279">
        <v>1.0416666666666667</v>
      </c>
      <c r="AC47" s="268">
        <v>5</v>
      </c>
      <c r="AD47" s="268">
        <v>6</v>
      </c>
      <c r="AE47" s="268">
        <v>8</v>
      </c>
      <c r="AF47" s="268">
        <v>4</v>
      </c>
      <c r="AG47" s="268">
        <v>3</v>
      </c>
      <c r="AH47" s="268">
        <v>4</v>
      </c>
      <c r="AI47" s="268">
        <v>0</v>
      </c>
      <c r="AJ47" s="280">
        <v>0.90687466169356568</v>
      </c>
      <c r="AK47" s="262" t="s">
        <v>70</v>
      </c>
      <c r="AL47" s="262">
        <v>57</v>
      </c>
      <c r="AM47" s="262" t="s">
        <v>575</v>
      </c>
      <c r="AN47" s="274" t="s">
        <v>415</v>
      </c>
      <c r="AO47" s="281">
        <v>44</v>
      </c>
      <c r="AP47" s="281" cm="1">
        <f t="array" ref="AP47">SUM(($W$4:$W$900=W47)*($AO$4:$AO$900&lt;AO47))+1</f>
        <v>5</v>
      </c>
      <c r="AQ47" s="281" t="str">
        <f t="shared" si="1"/>
        <v>동화운수5</v>
      </c>
      <c r="AS47" s="271" t="s">
        <v>136</v>
      </c>
      <c r="AT47" s="272" t="s">
        <v>198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159</v>
      </c>
      <c r="X48" s="268" t="s">
        <v>206</v>
      </c>
      <c r="Y48" s="269" t="s">
        <v>206</v>
      </c>
      <c r="Z48" s="278">
        <v>5</v>
      </c>
      <c r="AA48" s="262">
        <f t="shared" si="0"/>
        <v>5</v>
      </c>
      <c r="AB48" s="279">
        <v>0.41666666666666669</v>
      </c>
      <c r="AC48" s="268">
        <v>0</v>
      </c>
      <c r="AD48" s="268">
        <v>0</v>
      </c>
      <c r="AE48" s="268">
        <v>0</v>
      </c>
      <c r="AF48" s="268">
        <v>0</v>
      </c>
      <c r="AG48" s="268">
        <v>3</v>
      </c>
      <c r="AH48" s="268">
        <v>2</v>
      </c>
      <c r="AI48" s="268">
        <v>0</v>
      </c>
      <c r="AJ48" s="280">
        <v>0.81947057410282953</v>
      </c>
      <c r="AK48" s="262" t="s">
        <v>69</v>
      </c>
      <c r="AL48" s="262">
        <v>8</v>
      </c>
      <c r="AM48" s="262" t="s">
        <v>718</v>
      </c>
      <c r="AN48" s="274" t="s">
        <v>417</v>
      </c>
      <c r="AO48" s="281">
        <v>45</v>
      </c>
      <c r="AP48" s="281" cm="1">
        <f t="array" ref="AP48">SUM(($W$4:$W$900=W48)*($AO$4:$AO$900&lt;AO48))+1</f>
        <v>1</v>
      </c>
      <c r="AQ48" s="281" t="str">
        <f t="shared" si="1"/>
        <v>마니교통1</v>
      </c>
      <c r="AS48" s="271" t="s">
        <v>136</v>
      </c>
      <c r="AT48" s="272" t="s">
        <v>199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159</v>
      </c>
      <c r="X49" s="268" t="s">
        <v>207</v>
      </c>
      <c r="Y49" s="269" t="s">
        <v>207</v>
      </c>
      <c r="Z49" s="278">
        <v>5</v>
      </c>
      <c r="AA49" s="262">
        <f t="shared" si="0"/>
        <v>17</v>
      </c>
      <c r="AB49" s="279">
        <v>1.4166666666666667</v>
      </c>
      <c r="AC49" s="268">
        <v>0</v>
      </c>
      <c r="AD49" s="268">
        <v>2</v>
      </c>
      <c r="AE49" s="268">
        <v>3</v>
      </c>
      <c r="AF49" s="268">
        <v>8</v>
      </c>
      <c r="AG49" s="268">
        <v>2</v>
      </c>
      <c r="AH49" s="268">
        <v>2</v>
      </c>
      <c r="AI49" s="268">
        <v>0</v>
      </c>
      <c r="AJ49" s="280">
        <v>0.86532845089870292</v>
      </c>
      <c r="AK49" s="262" t="s">
        <v>71</v>
      </c>
      <c r="AL49" s="262">
        <v>30</v>
      </c>
      <c r="AM49" s="262" t="s">
        <v>719</v>
      </c>
      <c r="AN49" s="274" t="s">
        <v>419</v>
      </c>
      <c r="AO49" s="281">
        <v>46</v>
      </c>
      <c r="AP49" s="281" cm="1">
        <f t="array" ref="AP49">SUM(($W$4:$W$900=W49)*($AO$4:$AO$900&lt;AO49))+1</f>
        <v>2</v>
      </c>
      <c r="AQ49" s="281" t="str">
        <f t="shared" si="1"/>
        <v>마니교통2</v>
      </c>
      <c r="AS49" s="271" t="s">
        <v>136</v>
      </c>
      <c r="AT49" s="272" t="s">
        <v>200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159</v>
      </c>
      <c r="X50" s="268" t="s">
        <v>208</v>
      </c>
      <c r="Y50" s="269" t="s">
        <v>208</v>
      </c>
      <c r="Z50" s="278">
        <v>8</v>
      </c>
      <c r="AA50" s="262">
        <f t="shared" si="0"/>
        <v>23</v>
      </c>
      <c r="AB50" s="279">
        <v>1.1979166666666667</v>
      </c>
      <c r="AC50" s="268">
        <v>12</v>
      </c>
      <c r="AD50" s="268">
        <v>0</v>
      </c>
      <c r="AE50" s="268">
        <v>4</v>
      </c>
      <c r="AF50" s="268">
        <v>5</v>
      </c>
      <c r="AG50" s="268">
        <v>2</v>
      </c>
      <c r="AH50" s="268">
        <v>0</v>
      </c>
      <c r="AI50" s="268">
        <v>0</v>
      </c>
      <c r="AJ50" s="280">
        <v>0.97185204564944072</v>
      </c>
      <c r="AK50" s="262" t="s">
        <v>68</v>
      </c>
      <c r="AL50" s="262">
        <v>15</v>
      </c>
      <c r="AM50" s="262" t="s">
        <v>584</v>
      </c>
      <c r="AN50" s="274" t="s">
        <v>421</v>
      </c>
      <c r="AO50" s="281">
        <v>47</v>
      </c>
      <c r="AP50" s="281" cm="1">
        <f t="array" ref="AP50">SUM(($W$4:$W$900=W50)*($AO$4:$AO$900&lt;AO50))+1</f>
        <v>3</v>
      </c>
      <c r="AQ50" s="281" t="str">
        <f t="shared" si="1"/>
        <v>마니교통3</v>
      </c>
      <c r="AS50" s="271" t="s">
        <v>136</v>
      </c>
      <c r="AT50" s="272" t="s">
        <v>99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159</v>
      </c>
      <c r="X51" s="268" t="s">
        <v>209</v>
      </c>
      <c r="Y51" s="269" t="s">
        <v>209</v>
      </c>
      <c r="Z51" s="278">
        <v>5</v>
      </c>
      <c r="AA51" s="262">
        <f t="shared" si="0"/>
        <v>16</v>
      </c>
      <c r="AB51" s="279">
        <v>1.3333333333333333</v>
      </c>
      <c r="AC51" s="268">
        <v>0</v>
      </c>
      <c r="AD51" s="268">
        <v>1</v>
      </c>
      <c r="AE51" s="268">
        <v>8</v>
      </c>
      <c r="AF51" s="268">
        <v>6</v>
      </c>
      <c r="AG51" s="268">
        <v>1</v>
      </c>
      <c r="AH51" s="268">
        <v>0</v>
      </c>
      <c r="AI51" s="268">
        <v>0</v>
      </c>
      <c r="AJ51" s="280">
        <v>0.90349791459398776</v>
      </c>
      <c r="AK51" s="262" t="s">
        <v>70</v>
      </c>
      <c r="AL51" s="262">
        <v>62</v>
      </c>
      <c r="AM51" s="262" t="s">
        <v>720</v>
      </c>
      <c r="AN51" s="274" t="s">
        <v>423</v>
      </c>
      <c r="AO51" s="281">
        <v>48</v>
      </c>
      <c r="AP51" s="281" cm="1">
        <f t="array" ref="AP51">SUM(($W$4:$W$900=W51)*($AO$4:$AO$900&lt;AO51))+1</f>
        <v>4</v>
      </c>
      <c r="AQ51" s="281" t="str">
        <f t="shared" si="1"/>
        <v>마니교통4</v>
      </c>
      <c r="AS51" s="271" t="s">
        <v>143</v>
      </c>
      <c r="AT51" s="272" t="s">
        <v>201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148</v>
      </c>
      <c r="X52" s="268" t="s">
        <v>210</v>
      </c>
      <c r="Y52" s="269" t="s">
        <v>210</v>
      </c>
      <c r="Z52" s="278">
        <v>12</v>
      </c>
      <c r="AA52" s="262">
        <f t="shared" si="0"/>
        <v>27</v>
      </c>
      <c r="AB52" s="279">
        <v>0.97222222222222232</v>
      </c>
      <c r="AC52" s="268">
        <v>6</v>
      </c>
      <c r="AD52" s="268">
        <v>3</v>
      </c>
      <c r="AE52" s="268">
        <v>4</v>
      </c>
      <c r="AF52" s="268">
        <v>6</v>
      </c>
      <c r="AG52" s="268">
        <v>6</v>
      </c>
      <c r="AH52" s="268">
        <v>2</v>
      </c>
      <c r="AI52" s="268">
        <v>1</v>
      </c>
      <c r="AJ52" s="280">
        <v>0.93091475104038934</v>
      </c>
      <c r="AK52" s="262" t="s">
        <v>70</v>
      </c>
      <c r="AL52" s="262">
        <v>23</v>
      </c>
      <c r="AM52" s="262" t="s">
        <v>616</v>
      </c>
      <c r="AN52" s="274" t="s">
        <v>425</v>
      </c>
      <c r="AO52" s="281">
        <v>49</v>
      </c>
      <c r="AP52" s="281" cm="1">
        <f t="array" ref="AP52">SUM(($W$4:$W$900=W52)*($AO$4:$AO$900&lt;AO52))+1</f>
        <v>1</v>
      </c>
      <c r="AQ52" s="281" t="str">
        <f t="shared" si="1"/>
        <v>명진교통1</v>
      </c>
      <c r="AS52" s="271" t="s">
        <v>143</v>
      </c>
      <c r="AT52" s="272" t="s">
        <v>202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148</v>
      </c>
      <c r="X53" s="268" t="s">
        <v>211</v>
      </c>
      <c r="Y53" s="269" t="s">
        <v>211</v>
      </c>
      <c r="Z53" s="278">
        <v>8</v>
      </c>
      <c r="AA53" s="262">
        <f t="shared" si="0"/>
        <v>16</v>
      </c>
      <c r="AB53" s="279">
        <v>0.83333333333333337</v>
      </c>
      <c r="AC53" s="268">
        <v>6</v>
      </c>
      <c r="AD53" s="268">
        <v>5</v>
      </c>
      <c r="AE53" s="268">
        <v>2</v>
      </c>
      <c r="AF53" s="268">
        <v>2</v>
      </c>
      <c r="AG53" s="268">
        <v>1</v>
      </c>
      <c r="AH53" s="268">
        <v>0</v>
      </c>
      <c r="AI53" s="268">
        <v>0</v>
      </c>
      <c r="AJ53" s="280">
        <v>0.9814411407502921</v>
      </c>
      <c r="AK53" s="262" t="s">
        <v>68</v>
      </c>
      <c r="AL53" s="262">
        <v>10</v>
      </c>
      <c r="AM53" s="262" t="s">
        <v>535</v>
      </c>
      <c r="AN53" s="274" t="s">
        <v>427</v>
      </c>
      <c r="AO53" s="281">
        <v>50</v>
      </c>
      <c r="AP53" s="281" cm="1">
        <f t="array" ref="AP53">SUM(($W$4:$W$900=W53)*($AO$4:$AO$900&lt;AO53))+1</f>
        <v>2</v>
      </c>
      <c r="AQ53" s="281" t="str">
        <f t="shared" si="1"/>
        <v>명진교통2</v>
      </c>
      <c r="AS53" s="271" t="s">
        <v>143</v>
      </c>
      <c r="AT53" s="272" t="s">
        <v>203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148</v>
      </c>
      <c r="X54" s="268" t="s">
        <v>212</v>
      </c>
      <c r="Y54" s="269" t="s">
        <v>212</v>
      </c>
      <c r="Z54" s="278">
        <v>8</v>
      </c>
      <c r="AA54" s="262">
        <f t="shared" si="0"/>
        <v>20</v>
      </c>
      <c r="AB54" s="279">
        <v>1.09375</v>
      </c>
      <c r="AC54" s="268">
        <v>7</v>
      </c>
      <c r="AD54" s="268">
        <v>4</v>
      </c>
      <c r="AE54" s="268">
        <v>7</v>
      </c>
      <c r="AF54" s="268">
        <v>0</v>
      </c>
      <c r="AG54" s="268">
        <v>0</v>
      </c>
      <c r="AH54" s="268">
        <v>2</v>
      </c>
      <c r="AI54" s="268">
        <v>1</v>
      </c>
      <c r="AJ54" s="280">
        <v>0.98314281296723993</v>
      </c>
      <c r="AK54" s="262" t="s">
        <v>68</v>
      </c>
      <c r="AL54" s="262">
        <v>9</v>
      </c>
      <c r="AM54" s="262" t="s">
        <v>366</v>
      </c>
      <c r="AN54" s="274" t="s">
        <v>429</v>
      </c>
      <c r="AO54" s="281">
        <v>51</v>
      </c>
      <c r="AP54" s="281" cm="1">
        <f t="array" ref="AP54">SUM(($W$4:$W$900=W54)*($AO$4:$AO$900&lt;AO54))+1</f>
        <v>3</v>
      </c>
      <c r="AQ54" s="281" t="str">
        <f t="shared" si="1"/>
        <v>명진교통3</v>
      </c>
      <c r="AS54" s="271" t="s">
        <v>143</v>
      </c>
      <c r="AT54" s="272" t="s">
        <v>204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148</v>
      </c>
      <c r="X55" s="268" t="s">
        <v>213</v>
      </c>
      <c r="Y55" s="269" t="s">
        <v>213</v>
      </c>
      <c r="Z55" s="278">
        <v>8</v>
      </c>
      <c r="AA55" s="262">
        <f t="shared" si="0"/>
        <v>18</v>
      </c>
      <c r="AB55" s="279">
        <v>0.9375</v>
      </c>
      <c r="AC55" s="268">
        <v>8</v>
      </c>
      <c r="AD55" s="268">
        <v>3</v>
      </c>
      <c r="AE55" s="268">
        <v>1</v>
      </c>
      <c r="AF55" s="268">
        <v>2</v>
      </c>
      <c r="AG55" s="268">
        <v>2</v>
      </c>
      <c r="AH55" s="268">
        <v>2</v>
      </c>
      <c r="AI55" s="268">
        <v>0</v>
      </c>
      <c r="AJ55" s="280">
        <v>0.97477876513347461</v>
      </c>
      <c r="AK55" s="262" t="s">
        <v>68</v>
      </c>
      <c r="AL55" s="262">
        <v>12</v>
      </c>
      <c r="AM55" s="262" t="s">
        <v>472</v>
      </c>
      <c r="AN55" s="274" t="s">
        <v>430</v>
      </c>
      <c r="AO55" s="281">
        <v>52</v>
      </c>
      <c r="AP55" s="281" cm="1">
        <f t="array" ref="AP55">SUM(($W$4:$W$900=W55)*($AO$4:$AO$900&lt;AO55))+1</f>
        <v>4</v>
      </c>
      <c r="AQ55" s="281" t="str">
        <f t="shared" si="1"/>
        <v>명진교통4</v>
      </c>
      <c r="AS55" s="271" t="s">
        <v>143</v>
      </c>
      <c r="AT55" s="272" t="s">
        <v>205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148</v>
      </c>
      <c r="X56" s="268" t="s">
        <v>214</v>
      </c>
      <c r="Y56" s="269" t="s">
        <v>214</v>
      </c>
      <c r="Z56" s="278">
        <v>9</v>
      </c>
      <c r="AA56" s="262">
        <f t="shared" si="0"/>
        <v>20</v>
      </c>
      <c r="AB56" s="279">
        <v>0.92592592592592604</v>
      </c>
      <c r="AC56" s="268">
        <v>8</v>
      </c>
      <c r="AD56" s="268">
        <v>4</v>
      </c>
      <c r="AE56" s="268">
        <v>5</v>
      </c>
      <c r="AF56" s="268">
        <v>3</v>
      </c>
      <c r="AG56" s="268">
        <v>0</v>
      </c>
      <c r="AH56" s="268">
        <v>0</v>
      </c>
      <c r="AI56" s="268">
        <v>0</v>
      </c>
      <c r="AJ56" s="280">
        <v>0.96579028417080526</v>
      </c>
      <c r="AK56" s="262" t="s">
        <v>68</v>
      </c>
      <c r="AL56" s="262">
        <v>23</v>
      </c>
      <c r="AM56" s="262" t="s">
        <v>594</v>
      </c>
      <c r="AN56" s="274" t="s">
        <v>431</v>
      </c>
      <c r="AO56" s="281">
        <v>53</v>
      </c>
      <c r="AP56" s="281" cm="1">
        <f t="array" ref="AP56">SUM(($W$4:$W$900=W56)*($AO$4:$AO$900&lt;AO56))+1</f>
        <v>5</v>
      </c>
      <c r="AQ56" s="281" t="str">
        <f t="shared" si="1"/>
        <v>명진교통5</v>
      </c>
      <c r="AS56" s="271" t="s">
        <v>143</v>
      </c>
      <c r="AT56" s="272" t="s">
        <v>99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148</v>
      </c>
      <c r="X57" s="268" t="s">
        <v>215</v>
      </c>
      <c r="Y57" s="269" t="s">
        <v>215</v>
      </c>
      <c r="Z57" s="278">
        <v>3</v>
      </c>
      <c r="AA57" s="262">
        <f t="shared" si="0"/>
        <v>9</v>
      </c>
      <c r="AB57" s="279">
        <v>1.2500000000000002</v>
      </c>
      <c r="AC57" s="268">
        <v>1</v>
      </c>
      <c r="AD57" s="268">
        <v>4</v>
      </c>
      <c r="AE57" s="268">
        <v>4</v>
      </c>
      <c r="AF57" s="268">
        <v>0</v>
      </c>
      <c r="AG57" s="268">
        <v>0</v>
      </c>
      <c r="AH57" s="268">
        <v>0</v>
      </c>
      <c r="AI57" s="268">
        <v>0</v>
      </c>
      <c r="AJ57" s="280">
        <v>0.95313305988126795</v>
      </c>
      <c r="AK57" s="262" t="s">
        <v>68</v>
      </c>
      <c r="AL57" s="262">
        <v>36</v>
      </c>
      <c r="AM57" s="262" t="s">
        <v>449</v>
      </c>
      <c r="AN57" s="274" t="s">
        <v>432</v>
      </c>
      <c r="AO57" s="281">
        <v>54</v>
      </c>
      <c r="AP57" s="281" cm="1">
        <f t="array" ref="AP57">SUM(($W$4:$W$900=W57)*($AO$4:$AO$900&lt;AO57))+1</f>
        <v>6</v>
      </c>
      <c r="AQ57" s="281" t="str">
        <f t="shared" si="1"/>
        <v>명진교통6</v>
      </c>
      <c r="AS57" s="271" t="s">
        <v>159</v>
      </c>
      <c r="AT57" s="272" t="s">
        <v>206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148</v>
      </c>
      <c r="X58" s="268" t="s">
        <v>216</v>
      </c>
      <c r="Y58" s="269" t="s">
        <v>216</v>
      </c>
      <c r="Z58" s="278">
        <v>6</v>
      </c>
      <c r="AA58" s="262">
        <f t="shared" si="0"/>
        <v>14</v>
      </c>
      <c r="AB58" s="279">
        <v>0.97222222222222232</v>
      </c>
      <c r="AC58" s="268">
        <v>5</v>
      </c>
      <c r="AD58" s="268">
        <v>2</v>
      </c>
      <c r="AE58" s="268">
        <v>4</v>
      </c>
      <c r="AF58" s="268">
        <v>2</v>
      </c>
      <c r="AG58" s="268">
        <v>1</v>
      </c>
      <c r="AH58" s="268">
        <v>0</v>
      </c>
      <c r="AI58" s="268">
        <v>0</v>
      </c>
      <c r="AJ58" s="280">
        <v>0.93872895749369889</v>
      </c>
      <c r="AK58" s="262" t="s">
        <v>70</v>
      </c>
      <c r="AL58" s="262">
        <v>13</v>
      </c>
      <c r="AM58" s="262" t="s">
        <v>647</v>
      </c>
      <c r="AN58" s="274" t="s">
        <v>433</v>
      </c>
      <c r="AO58" s="281">
        <v>55</v>
      </c>
      <c r="AP58" s="281" cm="1">
        <f t="array" ref="AP58">SUM(($W$4:$W$900=W58)*($AO$4:$AO$900&lt;AO58))+1</f>
        <v>7</v>
      </c>
      <c r="AQ58" s="281" t="str">
        <f t="shared" si="1"/>
        <v>명진교통7</v>
      </c>
      <c r="AS58" s="271" t="s">
        <v>159</v>
      </c>
      <c r="AT58" s="272" t="s">
        <v>207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151</v>
      </c>
      <c r="X59" s="268" t="s">
        <v>217</v>
      </c>
      <c r="Y59" s="269" t="s">
        <v>217</v>
      </c>
      <c r="Z59" s="278">
        <v>20</v>
      </c>
      <c r="AA59" s="262">
        <f t="shared" si="0"/>
        <v>51</v>
      </c>
      <c r="AB59" s="279">
        <v>1.0625</v>
      </c>
      <c r="AC59" s="268">
        <v>18</v>
      </c>
      <c r="AD59" s="268">
        <v>8</v>
      </c>
      <c r="AE59" s="268">
        <v>12</v>
      </c>
      <c r="AF59" s="268">
        <v>7</v>
      </c>
      <c r="AG59" s="268">
        <v>6</v>
      </c>
      <c r="AH59" s="268">
        <v>0</v>
      </c>
      <c r="AI59" s="268">
        <v>0</v>
      </c>
      <c r="AJ59" s="280">
        <v>0.94509030440136388</v>
      </c>
      <c r="AK59" s="262" t="s">
        <v>70</v>
      </c>
      <c r="AL59" s="262">
        <v>7</v>
      </c>
      <c r="AM59" s="262" t="s">
        <v>529</v>
      </c>
      <c r="AN59" s="274" t="s">
        <v>435</v>
      </c>
      <c r="AO59" s="281">
        <v>56</v>
      </c>
      <c r="AP59" s="281" cm="1">
        <f t="array" ref="AP59">SUM(($W$4:$W$900=W59)*($AO$4:$AO$900&lt;AO59))+1</f>
        <v>1</v>
      </c>
      <c r="AQ59" s="281" t="str">
        <f t="shared" si="1"/>
        <v>미래교통1</v>
      </c>
      <c r="AS59" s="271" t="s">
        <v>159</v>
      </c>
      <c r="AT59" s="272" t="s">
        <v>208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151</v>
      </c>
      <c r="X60" s="268" t="s">
        <v>218</v>
      </c>
      <c r="Y60" s="269" t="s">
        <v>218</v>
      </c>
      <c r="Z60" s="278">
        <v>16</v>
      </c>
      <c r="AA60" s="262">
        <f t="shared" si="0"/>
        <v>32</v>
      </c>
      <c r="AB60" s="279">
        <v>0.83333333333333337</v>
      </c>
      <c r="AC60" s="268">
        <v>3</v>
      </c>
      <c r="AD60" s="268">
        <v>3</v>
      </c>
      <c r="AE60" s="268">
        <v>7</v>
      </c>
      <c r="AF60" s="268">
        <v>11</v>
      </c>
      <c r="AG60" s="268">
        <v>6</v>
      </c>
      <c r="AH60" s="268">
        <v>2</v>
      </c>
      <c r="AI60" s="268">
        <v>0</v>
      </c>
      <c r="AJ60" s="280">
        <v>0.90136021968709634</v>
      </c>
      <c r="AK60" s="262" t="s">
        <v>70</v>
      </c>
      <c r="AL60" s="262">
        <v>65</v>
      </c>
      <c r="AM60" s="262" t="s">
        <v>721</v>
      </c>
      <c r="AN60" s="274" t="s">
        <v>436</v>
      </c>
      <c r="AO60" s="281">
        <v>57</v>
      </c>
      <c r="AP60" s="281" cm="1">
        <f t="array" ref="AP60">SUM(($W$4:$W$900=W60)*($AO$4:$AO$900&lt;AO60))+1</f>
        <v>2</v>
      </c>
      <c r="AQ60" s="281" t="str">
        <f t="shared" si="1"/>
        <v>미래교통2</v>
      </c>
      <c r="AS60" s="271" t="s">
        <v>159</v>
      </c>
      <c r="AT60" s="272" t="s">
        <v>209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151</v>
      </c>
      <c r="X61" s="268" t="s">
        <v>219</v>
      </c>
      <c r="Y61" s="269" t="s">
        <v>219</v>
      </c>
      <c r="Z61" s="278">
        <v>2</v>
      </c>
      <c r="AA61" s="262">
        <f t="shared" si="0"/>
        <v>4</v>
      </c>
      <c r="AB61" s="279">
        <v>0.83333333333333337</v>
      </c>
      <c r="AC61" s="268">
        <v>0</v>
      </c>
      <c r="AD61" s="268">
        <v>2</v>
      </c>
      <c r="AE61" s="268">
        <v>2</v>
      </c>
      <c r="AF61" s="268">
        <v>0</v>
      </c>
      <c r="AG61" s="268">
        <v>0</v>
      </c>
      <c r="AH61" s="268">
        <v>0</v>
      </c>
      <c r="AI61" s="268">
        <v>0</v>
      </c>
      <c r="AJ61" s="280">
        <v>0.95696623462842811</v>
      </c>
      <c r="AK61" s="262" t="s">
        <v>68</v>
      </c>
      <c r="AL61" s="262">
        <v>32</v>
      </c>
      <c r="AM61" s="262" t="s">
        <v>540</v>
      </c>
      <c r="AN61" s="274" t="s">
        <v>437</v>
      </c>
      <c r="AO61" s="281">
        <v>58</v>
      </c>
      <c r="AP61" s="281" cm="1">
        <f t="array" ref="AP61">SUM(($W$4:$W$900=W61)*($AO$4:$AO$900&lt;AO61))+1</f>
        <v>3</v>
      </c>
      <c r="AQ61" s="281" t="str">
        <f t="shared" si="1"/>
        <v>미래교통3</v>
      </c>
      <c r="AS61" s="271" t="s">
        <v>159</v>
      </c>
      <c r="AT61" s="272" t="s">
        <v>98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151</v>
      </c>
      <c r="X62" s="268" t="s">
        <v>97</v>
      </c>
      <c r="Y62" s="269" t="s">
        <v>97</v>
      </c>
      <c r="Z62" s="278">
        <v>5</v>
      </c>
      <c r="AA62" s="262">
        <f t="shared" si="0"/>
        <v>14</v>
      </c>
      <c r="AB62" s="279">
        <v>1.1666666666666667</v>
      </c>
      <c r="AC62" s="268">
        <v>1</v>
      </c>
      <c r="AD62" s="268">
        <v>1</v>
      </c>
      <c r="AE62" s="268">
        <v>7</v>
      </c>
      <c r="AF62" s="268">
        <v>2</v>
      </c>
      <c r="AG62" s="268">
        <v>2</v>
      </c>
      <c r="AH62" s="268">
        <v>1</v>
      </c>
      <c r="AI62" s="268">
        <v>0</v>
      </c>
      <c r="AJ62" s="280">
        <v>0.88788817214158144</v>
      </c>
      <c r="AK62" s="262" t="s">
        <v>71</v>
      </c>
      <c r="AL62" s="262">
        <v>15</v>
      </c>
      <c r="AM62" s="262" t="s">
        <v>569</v>
      </c>
      <c r="AN62" s="274" t="s">
        <v>439</v>
      </c>
      <c r="AO62" s="281">
        <v>59</v>
      </c>
      <c r="AP62" s="281" cm="1">
        <f t="array" ref="AP62">SUM(($W$4:$W$900=W62)*($AO$4:$AO$900&lt;AO62))+1</f>
        <v>4</v>
      </c>
      <c r="AQ62" s="281" t="str">
        <f t="shared" si="1"/>
        <v>미래교통4</v>
      </c>
      <c r="AS62" s="271" t="s">
        <v>159</v>
      </c>
      <c r="AT62" s="272" t="s">
        <v>99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146</v>
      </c>
      <c r="X63" s="268" t="s">
        <v>220</v>
      </c>
      <c r="Y63" s="269" t="s">
        <v>220</v>
      </c>
      <c r="Z63" s="278">
        <v>25</v>
      </c>
      <c r="AA63" s="262">
        <f t="shared" si="0"/>
        <v>59</v>
      </c>
      <c r="AB63" s="279">
        <v>0.98333333333333328</v>
      </c>
      <c r="AC63" s="268">
        <v>12</v>
      </c>
      <c r="AD63" s="268">
        <v>8</v>
      </c>
      <c r="AE63" s="268">
        <v>17</v>
      </c>
      <c r="AF63" s="268">
        <v>15</v>
      </c>
      <c r="AG63" s="268">
        <v>4</v>
      </c>
      <c r="AH63" s="268">
        <v>3</v>
      </c>
      <c r="AI63" s="268">
        <v>0</v>
      </c>
      <c r="AJ63" s="280">
        <v>0.92561659143080866</v>
      </c>
      <c r="AK63" s="262" t="s">
        <v>70</v>
      </c>
      <c r="AL63" s="262">
        <v>28</v>
      </c>
      <c r="AM63" s="262" t="s">
        <v>383</v>
      </c>
      <c r="AN63" s="274" t="s">
        <v>441</v>
      </c>
      <c r="AO63" s="281">
        <v>60</v>
      </c>
      <c r="AP63" s="281" cm="1">
        <f t="array" ref="AP63">SUM(($W$4:$W$900=W63)*($AO$4:$AO$900&lt;AO63))+1</f>
        <v>1</v>
      </c>
      <c r="AQ63" s="281" t="str">
        <f t="shared" si="1"/>
        <v>미추홀교통1</v>
      </c>
      <c r="AS63" s="271" t="s">
        <v>148</v>
      </c>
      <c r="AT63" s="272" t="s">
        <v>210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146</v>
      </c>
      <c r="X64" s="268" t="s">
        <v>221</v>
      </c>
      <c r="Y64" s="269" t="s">
        <v>221</v>
      </c>
      <c r="Z64" s="278">
        <v>8</v>
      </c>
      <c r="AA64" s="262">
        <f t="shared" si="0"/>
        <v>21</v>
      </c>
      <c r="AB64" s="279">
        <v>1.09375</v>
      </c>
      <c r="AC64" s="268">
        <v>5</v>
      </c>
      <c r="AD64" s="268">
        <v>10</v>
      </c>
      <c r="AE64" s="268">
        <v>5</v>
      </c>
      <c r="AF64" s="268">
        <v>1</v>
      </c>
      <c r="AG64" s="268">
        <v>0</v>
      </c>
      <c r="AH64" s="268">
        <v>0</v>
      </c>
      <c r="AI64" s="268">
        <v>0</v>
      </c>
      <c r="AJ64" s="280">
        <v>0.97096411882908273</v>
      </c>
      <c r="AK64" s="262" t="s">
        <v>68</v>
      </c>
      <c r="AL64" s="262">
        <v>18</v>
      </c>
      <c r="AM64" s="262" t="s">
        <v>401</v>
      </c>
      <c r="AN64" s="274" t="s">
        <v>442</v>
      </c>
      <c r="AO64" s="281">
        <v>61</v>
      </c>
      <c r="AP64" s="281" cm="1">
        <f t="array" ref="AP64">SUM(($W$4:$W$900=W64)*($AO$4:$AO$900&lt;AO64))+1</f>
        <v>2</v>
      </c>
      <c r="AQ64" s="281" t="str">
        <f t="shared" si="1"/>
        <v>미추홀교통2</v>
      </c>
      <c r="AS64" s="271" t="s">
        <v>148</v>
      </c>
      <c r="AT64" s="272" t="s">
        <v>211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146</v>
      </c>
      <c r="X65" s="268" t="s">
        <v>222</v>
      </c>
      <c r="Y65" s="269" t="s">
        <v>222</v>
      </c>
      <c r="Z65" s="278">
        <v>8</v>
      </c>
      <c r="AA65" s="262">
        <f t="shared" si="0"/>
        <v>23</v>
      </c>
      <c r="AB65" s="279">
        <v>1.1979166666666667</v>
      </c>
      <c r="AC65" s="268">
        <v>3</v>
      </c>
      <c r="AD65" s="268">
        <v>8</v>
      </c>
      <c r="AE65" s="268">
        <v>6</v>
      </c>
      <c r="AF65" s="268">
        <v>4</v>
      </c>
      <c r="AG65" s="268">
        <v>2</v>
      </c>
      <c r="AH65" s="268">
        <v>0</v>
      </c>
      <c r="AI65" s="268">
        <v>0</v>
      </c>
      <c r="AJ65" s="280">
        <v>0.90871369327733675</v>
      </c>
      <c r="AK65" s="262" t="s">
        <v>70</v>
      </c>
      <c r="AL65" s="262">
        <v>54</v>
      </c>
      <c r="AM65" s="262" t="s">
        <v>361</v>
      </c>
      <c r="AN65" s="274" t="s">
        <v>444</v>
      </c>
      <c r="AO65" s="281">
        <v>62</v>
      </c>
      <c r="AP65" s="281" cm="1">
        <f t="array" ref="AP65">SUM(($W$4:$W$900=W65)*($AO$4:$AO$900&lt;AO65))+1</f>
        <v>3</v>
      </c>
      <c r="AQ65" s="281" t="str">
        <f t="shared" si="1"/>
        <v>미추홀교통3</v>
      </c>
      <c r="AS65" s="271" t="s">
        <v>148</v>
      </c>
      <c r="AT65" s="272" t="s">
        <v>212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146</v>
      </c>
      <c r="X66" s="268" t="s">
        <v>223</v>
      </c>
      <c r="Y66" s="269" t="s">
        <v>223</v>
      </c>
      <c r="Z66" s="278">
        <v>4</v>
      </c>
      <c r="AA66" s="262">
        <f t="shared" si="0"/>
        <v>9</v>
      </c>
      <c r="AB66" s="279">
        <v>0.9375</v>
      </c>
      <c r="AC66" s="268">
        <v>0</v>
      </c>
      <c r="AD66" s="268">
        <v>0</v>
      </c>
      <c r="AE66" s="268">
        <v>3</v>
      </c>
      <c r="AF66" s="268">
        <v>2</v>
      </c>
      <c r="AG66" s="268">
        <v>4</v>
      </c>
      <c r="AH66" s="268">
        <v>0</v>
      </c>
      <c r="AI66" s="268">
        <v>0</v>
      </c>
      <c r="AJ66" s="280">
        <v>0.87500192411947786</v>
      </c>
      <c r="AK66" s="262" t="s">
        <v>71</v>
      </c>
      <c r="AL66" s="262">
        <v>25</v>
      </c>
      <c r="AM66" s="262" t="s">
        <v>722</v>
      </c>
      <c r="AN66" s="274" t="s">
        <v>446</v>
      </c>
      <c r="AO66" s="281">
        <v>63</v>
      </c>
      <c r="AP66" s="281" cm="1">
        <f t="array" ref="AP66">SUM(($W$4:$W$900=W66)*($AO$4:$AO$900&lt;AO66))+1</f>
        <v>4</v>
      </c>
      <c r="AQ66" s="281" t="str">
        <f t="shared" si="1"/>
        <v>미추홀교통4</v>
      </c>
      <c r="AS66" s="271" t="s">
        <v>148</v>
      </c>
      <c r="AT66" s="272" t="s">
        <v>213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138</v>
      </c>
      <c r="X67" s="268" t="s">
        <v>224</v>
      </c>
      <c r="Y67" s="269" t="s">
        <v>224</v>
      </c>
      <c r="Z67" s="278">
        <v>20</v>
      </c>
      <c r="AA67" s="262">
        <f t="shared" si="0"/>
        <v>45</v>
      </c>
      <c r="AB67" s="279">
        <v>0.9375</v>
      </c>
      <c r="AC67" s="268">
        <v>4</v>
      </c>
      <c r="AD67" s="268">
        <v>5</v>
      </c>
      <c r="AE67" s="268">
        <v>18</v>
      </c>
      <c r="AF67" s="268">
        <v>6</v>
      </c>
      <c r="AG67" s="268">
        <v>11</v>
      </c>
      <c r="AH67" s="268">
        <v>1</v>
      </c>
      <c r="AI67" s="268">
        <v>0</v>
      </c>
      <c r="AJ67" s="280">
        <v>0.90516179127571439</v>
      </c>
      <c r="AK67" s="262" t="s">
        <v>70</v>
      </c>
      <c r="AL67" s="262">
        <v>60</v>
      </c>
      <c r="AM67" s="262" t="s">
        <v>723</v>
      </c>
      <c r="AN67" s="274" t="s">
        <v>448</v>
      </c>
      <c r="AO67" s="281">
        <v>64</v>
      </c>
      <c r="AP67" s="281" cm="1">
        <f t="array" ref="AP67">SUM(($W$4:$W$900=W67)*($AO$4:$AO$900&lt;AO67))+1</f>
        <v>1</v>
      </c>
      <c r="AQ67" s="281" t="str">
        <f t="shared" si="1"/>
        <v>부성여객1</v>
      </c>
      <c r="AS67" s="271" t="s">
        <v>148</v>
      </c>
      <c r="AT67" s="272" t="s">
        <v>214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138</v>
      </c>
      <c r="X68" s="268" t="s">
        <v>225</v>
      </c>
      <c r="Y68" s="269" t="s">
        <v>225</v>
      </c>
      <c r="Z68" s="278">
        <v>34</v>
      </c>
      <c r="AA68" s="262">
        <f t="shared" si="0"/>
        <v>82</v>
      </c>
      <c r="AB68" s="279">
        <v>1.0049019607843137</v>
      </c>
      <c r="AC68" s="268">
        <v>13</v>
      </c>
      <c r="AD68" s="268">
        <v>16</v>
      </c>
      <c r="AE68" s="268">
        <v>19</v>
      </c>
      <c r="AF68" s="268">
        <v>21</v>
      </c>
      <c r="AG68" s="268">
        <v>10</v>
      </c>
      <c r="AH68" s="268">
        <v>3</v>
      </c>
      <c r="AI68" s="268">
        <v>0</v>
      </c>
      <c r="AJ68" s="280">
        <v>0.92805783476873549</v>
      </c>
      <c r="AK68" s="262" t="s">
        <v>70</v>
      </c>
      <c r="AL68" s="262">
        <v>24</v>
      </c>
      <c r="AM68" s="262" t="s">
        <v>469</v>
      </c>
      <c r="AN68" s="274" t="s">
        <v>450</v>
      </c>
      <c r="AO68" s="281">
        <v>65</v>
      </c>
      <c r="AP68" s="281" cm="1">
        <f t="array" ref="AP68">SUM(($W$4:$W$900=W68)*($AO$4:$AO$900&lt;AO68))+1</f>
        <v>2</v>
      </c>
      <c r="AQ68" s="281" t="str">
        <f t="shared" si="1"/>
        <v>부성여객2</v>
      </c>
      <c r="AS68" s="271" t="s">
        <v>148</v>
      </c>
      <c r="AT68" s="272" t="s">
        <v>215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138</v>
      </c>
      <c r="X69" s="268" t="s">
        <v>226</v>
      </c>
      <c r="Y69" s="269" t="s">
        <v>226</v>
      </c>
      <c r="Z69" s="278">
        <v>6</v>
      </c>
      <c r="AA69" s="262">
        <f t="shared" ref="AA69:AA132" si="2">SUM(AC69:AH69)</f>
        <v>21</v>
      </c>
      <c r="AB69" s="279">
        <v>1.4583333333333335</v>
      </c>
      <c r="AC69" s="268">
        <v>4</v>
      </c>
      <c r="AD69" s="268">
        <v>9</v>
      </c>
      <c r="AE69" s="268">
        <v>4</v>
      </c>
      <c r="AF69" s="268">
        <v>4</v>
      </c>
      <c r="AG69" s="268">
        <v>0</v>
      </c>
      <c r="AH69" s="268">
        <v>0</v>
      </c>
      <c r="AI69" s="268">
        <v>0</v>
      </c>
      <c r="AJ69" s="280">
        <v>0.9474693168774595</v>
      </c>
      <c r="AK69" s="262" t="s">
        <v>70</v>
      </c>
      <c r="AL69" s="262">
        <v>4</v>
      </c>
      <c r="AM69" s="262" t="s">
        <v>467</v>
      </c>
      <c r="AN69" s="274" t="s">
        <v>452</v>
      </c>
      <c r="AO69" s="281">
        <v>66</v>
      </c>
      <c r="AP69" s="281" cm="1">
        <f t="array" ref="AP69">SUM(($W$4:$W$900=W69)*($AO$4:$AO$900&lt;AO69))+1</f>
        <v>3</v>
      </c>
      <c r="AQ69" s="281" t="str">
        <f t="shared" ref="AQ69:AQ132" si="3">W69&amp;AP69</f>
        <v>부성여객3</v>
      </c>
      <c r="AS69" s="271" t="s">
        <v>148</v>
      </c>
      <c r="AT69" s="272" t="s">
        <v>216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156</v>
      </c>
      <c r="X70" s="268" t="s">
        <v>227</v>
      </c>
      <c r="Y70" s="269" t="s">
        <v>227</v>
      </c>
      <c r="Z70" s="278">
        <v>19</v>
      </c>
      <c r="AA70" s="262">
        <f t="shared" si="2"/>
        <v>42</v>
      </c>
      <c r="AB70" s="279">
        <v>0.92105263157894735</v>
      </c>
      <c r="AC70" s="268">
        <v>4</v>
      </c>
      <c r="AD70" s="268">
        <v>7</v>
      </c>
      <c r="AE70" s="268">
        <v>11</v>
      </c>
      <c r="AF70" s="268">
        <v>16</v>
      </c>
      <c r="AG70" s="268">
        <v>2</v>
      </c>
      <c r="AH70" s="268">
        <v>2</v>
      </c>
      <c r="AI70" s="268">
        <v>0</v>
      </c>
      <c r="AJ70" s="280">
        <v>0.91320065654318439</v>
      </c>
      <c r="AK70" s="262" t="s">
        <v>70</v>
      </c>
      <c r="AL70" s="262">
        <v>47</v>
      </c>
      <c r="AM70" s="262" t="s">
        <v>395</v>
      </c>
      <c r="AN70" s="274" t="s">
        <v>453</v>
      </c>
      <c r="AO70" s="281">
        <v>67</v>
      </c>
      <c r="AP70" s="281" cm="1">
        <f t="array" ref="AP70">SUM(($W$4:$W$900=W70)*($AO$4:$AO$900&lt;AO70))+1</f>
        <v>1</v>
      </c>
      <c r="AQ70" s="281" t="str">
        <f t="shared" si="3"/>
        <v>삼환교통1</v>
      </c>
      <c r="AS70" s="271" t="s">
        <v>148</v>
      </c>
      <c r="AT70" s="272" t="s">
        <v>98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156</v>
      </c>
      <c r="X71" s="268" t="s">
        <v>228</v>
      </c>
      <c r="Y71" s="269" t="s">
        <v>228</v>
      </c>
      <c r="Z71" s="278">
        <v>21</v>
      </c>
      <c r="AA71" s="262">
        <f t="shared" si="2"/>
        <v>56</v>
      </c>
      <c r="AB71" s="279">
        <v>1.1111111111111112</v>
      </c>
      <c r="AC71" s="268">
        <v>1</v>
      </c>
      <c r="AD71" s="268">
        <v>5</v>
      </c>
      <c r="AE71" s="268">
        <v>16</v>
      </c>
      <c r="AF71" s="268">
        <v>21</v>
      </c>
      <c r="AG71" s="268">
        <v>11</v>
      </c>
      <c r="AH71" s="268">
        <v>2</v>
      </c>
      <c r="AI71" s="268">
        <v>0</v>
      </c>
      <c r="AJ71" s="280">
        <v>0.88623746905965795</v>
      </c>
      <c r="AK71" s="262" t="s">
        <v>71</v>
      </c>
      <c r="AL71" s="262">
        <v>16</v>
      </c>
      <c r="AM71" s="262" t="s">
        <v>483</v>
      </c>
      <c r="AN71" s="274" t="s">
        <v>455</v>
      </c>
      <c r="AO71" s="281">
        <v>68</v>
      </c>
      <c r="AP71" s="281" cm="1">
        <f t="array" ref="AP71">SUM(($W$4:$W$900=W71)*($AO$4:$AO$900&lt;AO71))+1</f>
        <v>2</v>
      </c>
      <c r="AQ71" s="281" t="str">
        <f t="shared" si="3"/>
        <v>삼환교통2</v>
      </c>
      <c r="AS71" s="271" t="s">
        <v>148</v>
      </c>
      <c r="AT71" s="272" t="s">
        <v>99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156</v>
      </c>
      <c r="X72" s="268" t="s">
        <v>229</v>
      </c>
      <c r="Y72" s="269" t="s">
        <v>229</v>
      </c>
      <c r="Z72" s="278">
        <v>23</v>
      </c>
      <c r="AA72" s="262">
        <f t="shared" si="2"/>
        <v>56</v>
      </c>
      <c r="AB72" s="279">
        <v>1.0144927536231885</v>
      </c>
      <c r="AC72" s="268">
        <v>1</v>
      </c>
      <c r="AD72" s="268">
        <v>14</v>
      </c>
      <c r="AE72" s="268">
        <v>17</v>
      </c>
      <c r="AF72" s="268">
        <v>16</v>
      </c>
      <c r="AG72" s="268">
        <v>6</v>
      </c>
      <c r="AH72" s="268">
        <v>2</v>
      </c>
      <c r="AI72" s="268">
        <v>0</v>
      </c>
      <c r="AJ72" s="280">
        <v>0.89722757662480801</v>
      </c>
      <c r="AK72" s="262" t="s">
        <v>71</v>
      </c>
      <c r="AL72" s="262">
        <v>2</v>
      </c>
      <c r="AM72" s="262" t="s">
        <v>416</v>
      </c>
      <c r="AN72" s="274" t="s">
        <v>457</v>
      </c>
      <c r="AO72" s="281">
        <v>69</v>
      </c>
      <c r="AP72" s="281" cm="1">
        <f t="array" ref="AP72">SUM(($W$4:$W$900=W72)*($AO$4:$AO$900&lt;AO72))+1</f>
        <v>3</v>
      </c>
      <c r="AQ72" s="281" t="str">
        <f t="shared" si="3"/>
        <v>삼환교통3</v>
      </c>
      <c r="AS72" s="271" t="s">
        <v>151</v>
      </c>
      <c r="AT72" s="272" t="s">
        <v>217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156</v>
      </c>
      <c r="X73" s="268" t="s">
        <v>230</v>
      </c>
      <c r="Y73" s="269" t="s">
        <v>230</v>
      </c>
      <c r="Z73" s="278">
        <v>12</v>
      </c>
      <c r="AA73" s="262">
        <f t="shared" si="2"/>
        <v>28</v>
      </c>
      <c r="AB73" s="279">
        <v>0.97222222222222232</v>
      </c>
      <c r="AC73" s="268">
        <v>0</v>
      </c>
      <c r="AD73" s="268">
        <v>1</v>
      </c>
      <c r="AE73" s="268">
        <v>10</v>
      </c>
      <c r="AF73" s="268">
        <v>9</v>
      </c>
      <c r="AG73" s="268">
        <v>6</v>
      </c>
      <c r="AH73" s="268">
        <v>2</v>
      </c>
      <c r="AI73" s="268">
        <v>0</v>
      </c>
      <c r="AJ73" s="280">
        <v>0.86686073776824801</v>
      </c>
      <c r="AK73" s="262" t="s">
        <v>71</v>
      </c>
      <c r="AL73" s="262">
        <v>29</v>
      </c>
      <c r="AM73" s="262" t="s">
        <v>724</v>
      </c>
      <c r="AN73" s="274" t="s">
        <v>459</v>
      </c>
      <c r="AO73" s="281">
        <v>70</v>
      </c>
      <c r="AP73" s="281" cm="1">
        <f t="array" ref="AP73">SUM(($W$4:$W$900=W73)*($AO$4:$AO$900&lt;AO73))+1</f>
        <v>4</v>
      </c>
      <c r="AQ73" s="281" t="str">
        <f t="shared" si="3"/>
        <v>삼환교통4</v>
      </c>
      <c r="AS73" s="271" t="s">
        <v>151</v>
      </c>
      <c r="AT73" s="272" t="s">
        <v>218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156</v>
      </c>
      <c r="X74" s="268" t="s">
        <v>231</v>
      </c>
      <c r="Y74" s="269" t="s">
        <v>231</v>
      </c>
      <c r="Z74" s="278">
        <v>21</v>
      </c>
      <c r="AA74" s="262">
        <f t="shared" si="2"/>
        <v>51</v>
      </c>
      <c r="AB74" s="279">
        <v>1.0119047619047619</v>
      </c>
      <c r="AC74" s="268">
        <v>3</v>
      </c>
      <c r="AD74" s="268">
        <v>4</v>
      </c>
      <c r="AE74" s="268">
        <v>17</v>
      </c>
      <c r="AF74" s="268">
        <v>17</v>
      </c>
      <c r="AG74" s="268">
        <v>6</v>
      </c>
      <c r="AH74" s="268">
        <v>4</v>
      </c>
      <c r="AI74" s="268">
        <v>0</v>
      </c>
      <c r="AJ74" s="280">
        <v>0.89292337926953569</v>
      </c>
      <c r="AK74" s="262" t="s">
        <v>71</v>
      </c>
      <c r="AL74" s="262">
        <v>8</v>
      </c>
      <c r="AM74" s="262" t="s">
        <v>407</v>
      </c>
      <c r="AN74" s="274" t="s">
        <v>461</v>
      </c>
      <c r="AO74" s="281">
        <v>71</v>
      </c>
      <c r="AP74" s="281" cm="1">
        <f t="array" ref="AP74">SUM(($W$4:$W$900=W74)*($AO$4:$AO$900&lt;AO74))+1</f>
        <v>5</v>
      </c>
      <c r="AQ74" s="281" t="str">
        <f t="shared" si="3"/>
        <v>삼환교통5</v>
      </c>
      <c r="AS74" s="271" t="s">
        <v>151</v>
      </c>
      <c r="AT74" s="272" t="s">
        <v>219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156</v>
      </c>
      <c r="X75" s="268" t="s">
        <v>232</v>
      </c>
      <c r="Y75" s="269" t="s">
        <v>232</v>
      </c>
      <c r="Z75" s="278">
        <v>15</v>
      </c>
      <c r="AA75" s="262">
        <f t="shared" si="2"/>
        <v>39</v>
      </c>
      <c r="AB75" s="279">
        <v>1.0833333333333333</v>
      </c>
      <c r="AC75" s="268">
        <v>5</v>
      </c>
      <c r="AD75" s="268">
        <v>7</v>
      </c>
      <c r="AE75" s="268">
        <v>7</v>
      </c>
      <c r="AF75" s="268">
        <v>10</v>
      </c>
      <c r="AG75" s="268">
        <v>6</v>
      </c>
      <c r="AH75" s="268">
        <v>4</v>
      </c>
      <c r="AI75" s="268">
        <v>0</v>
      </c>
      <c r="AJ75" s="280">
        <v>0.89949816849475983</v>
      </c>
      <c r="AK75" s="262" t="s">
        <v>71</v>
      </c>
      <c r="AL75" s="262">
        <v>1</v>
      </c>
      <c r="AM75" s="262" t="s">
        <v>643</v>
      </c>
      <c r="AN75" s="274" t="s">
        <v>463</v>
      </c>
      <c r="AO75" s="281">
        <v>72</v>
      </c>
      <c r="AP75" s="281" cm="1">
        <f t="array" ref="AP75">SUM(($W$4:$W$900=W75)*($AO$4:$AO$900&lt;AO75))+1</f>
        <v>6</v>
      </c>
      <c r="AQ75" s="281" t="str">
        <f t="shared" si="3"/>
        <v>삼환교통6</v>
      </c>
      <c r="AS75" s="271" t="s">
        <v>151</v>
      </c>
      <c r="AT75" s="272" t="s">
        <v>97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156</v>
      </c>
      <c r="X76" s="268" t="s">
        <v>233</v>
      </c>
      <c r="Y76" s="269" t="s">
        <v>233</v>
      </c>
      <c r="Z76" s="278">
        <v>9</v>
      </c>
      <c r="AA76" s="262">
        <f t="shared" si="2"/>
        <v>24</v>
      </c>
      <c r="AB76" s="279">
        <v>1.1111111111111112</v>
      </c>
      <c r="AC76" s="268">
        <v>1</v>
      </c>
      <c r="AD76" s="268">
        <v>2</v>
      </c>
      <c r="AE76" s="268">
        <v>10</v>
      </c>
      <c r="AF76" s="268">
        <v>6</v>
      </c>
      <c r="AG76" s="268">
        <v>4</v>
      </c>
      <c r="AH76" s="268">
        <v>1</v>
      </c>
      <c r="AI76" s="268">
        <v>0</v>
      </c>
      <c r="AJ76" s="280">
        <v>0.90086616756380955</v>
      </c>
      <c r="AK76" s="262" t="s">
        <v>70</v>
      </c>
      <c r="AL76" s="262">
        <v>67</v>
      </c>
      <c r="AM76" s="262" t="s">
        <v>725</v>
      </c>
      <c r="AN76" s="274" t="s">
        <v>464</v>
      </c>
      <c r="AO76" s="281">
        <v>73</v>
      </c>
      <c r="AP76" s="281" cm="1">
        <f t="array" ref="AP76">SUM(($W$4:$W$900=W76)*($AO$4:$AO$900&lt;AO76))+1</f>
        <v>7</v>
      </c>
      <c r="AQ76" s="281" t="str">
        <f t="shared" si="3"/>
        <v>삼환교통7</v>
      </c>
      <c r="AS76" s="271" t="s">
        <v>151</v>
      </c>
      <c r="AT76" s="272" t="s">
        <v>98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142</v>
      </c>
      <c r="X77" s="268" t="s">
        <v>234</v>
      </c>
      <c r="Y77" s="269" t="s">
        <v>234</v>
      </c>
      <c r="Z77" s="278">
        <v>7</v>
      </c>
      <c r="AA77" s="262">
        <f t="shared" si="2"/>
        <v>15</v>
      </c>
      <c r="AB77" s="279">
        <v>0.89285714285714279</v>
      </c>
      <c r="AC77" s="268">
        <v>2</v>
      </c>
      <c r="AD77" s="268">
        <v>2</v>
      </c>
      <c r="AE77" s="268">
        <v>5</v>
      </c>
      <c r="AF77" s="268">
        <v>5</v>
      </c>
      <c r="AG77" s="268">
        <v>1</v>
      </c>
      <c r="AH77" s="268">
        <v>0</v>
      </c>
      <c r="AI77" s="268">
        <v>0</v>
      </c>
      <c r="AJ77" s="280">
        <v>0.91952658315498081</v>
      </c>
      <c r="AK77" s="262" t="s">
        <v>70</v>
      </c>
      <c r="AL77" s="262">
        <v>39</v>
      </c>
      <c r="AM77" s="262" t="s">
        <v>458</v>
      </c>
      <c r="AN77" s="274" t="s">
        <v>466</v>
      </c>
      <c r="AO77" s="281">
        <v>74</v>
      </c>
      <c r="AP77" s="281" cm="1">
        <f t="array" ref="AP77">SUM(($W$4:$W$900=W77)*($AO$4:$AO$900&lt;AO77))+1</f>
        <v>1</v>
      </c>
      <c r="AQ77" s="281" t="str">
        <f t="shared" si="3"/>
        <v>삼환운수1</v>
      </c>
      <c r="AS77" s="271" t="s">
        <v>151</v>
      </c>
      <c r="AT77" s="272" t="s">
        <v>99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142</v>
      </c>
      <c r="X78" s="268" t="s">
        <v>235</v>
      </c>
      <c r="Y78" s="269" t="s">
        <v>235</v>
      </c>
      <c r="Z78" s="278">
        <v>16</v>
      </c>
      <c r="AA78" s="262">
        <f t="shared" si="2"/>
        <v>34</v>
      </c>
      <c r="AB78" s="279">
        <v>0.88541666666666674</v>
      </c>
      <c r="AC78" s="268">
        <v>3</v>
      </c>
      <c r="AD78" s="268">
        <v>14</v>
      </c>
      <c r="AE78" s="268">
        <v>9</v>
      </c>
      <c r="AF78" s="268">
        <v>6</v>
      </c>
      <c r="AG78" s="268">
        <v>1</v>
      </c>
      <c r="AH78" s="268">
        <v>1</v>
      </c>
      <c r="AI78" s="268">
        <v>0</v>
      </c>
      <c r="AJ78" s="280">
        <v>0.92264120507413483</v>
      </c>
      <c r="AK78" s="262" t="s">
        <v>70</v>
      </c>
      <c r="AL78" s="262">
        <v>32</v>
      </c>
      <c r="AM78" s="262" t="s">
        <v>563</v>
      </c>
      <c r="AN78" s="274" t="s">
        <v>468</v>
      </c>
      <c r="AO78" s="281">
        <v>75</v>
      </c>
      <c r="AP78" s="281" cm="1">
        <f t="array" ref="AP78">SUM(($W$4:$W$900=W78)*($AO$4:$AO$900&lt;AO78))+1</f>
        <v>2</v>
      </c>
      <c r="AQ78" s="281" t="str">
        <f t="shared" si="3"/>
        <v>삼환운수2</v>
      </c>
      <c r="AS78" s="271" t="s">
        <v>146</v>
      </c>
      <c r="AT78" s="272" t="s">
        <v>220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142</v>
      </c>
      <c r="X79" s="268" t="s">
        <v>236</v>
      </c>
      <c r="Y79" s="269" t="s">
        <v>236</v>
      </c>
      <c r="Z79" s="278">
        <v>10</v>
      </c>
      <c r="AA79" s="262">
        <f t="shared" si="2"/>
        <v>19</v>
      </c>
      <c r="AB79" s="279">
        <v>0.79166666666666663</v>
      </c>
      <c r="AC79" s="268">
        <v>1</v>
      </c>
      <c r="AD79" s="268">
        <v>0</v>
      </c>
      <c r="AE79" s="268">
        <v>10</v>
      </c>
      <c r="AF79" s="268">
        <v>8</v>
      </c>
      <c r="AG79" s="268">
        <v>0</v>
      </c>
      <c r="AH79" s="268">
        <v>0</v>
      </c>
      <c r="AI79" s="268">
        <v>0</v>
      </c>
      <c r="AJ79" s="280">
        <v>0.91514973048652459</v>
      </c>
      <c r="AK79" s="262" t="s">
        <v>70</v>
      </c>
      <c r="AL79" s="262">
        <v>42</v>
      </c>
      <c r="AM79" s="262" t="s">
        <v>623</v>
      </c>
      <c r="AN79" s="274" t="s">
        <v>470</v>
      </c>
      <c r="AO79" s="281">
        <v>76</v>
      </c>
      <c r="AP79" s="281" cm="1">
        <f t="array" ref="AP79">SUM(($W$4:$W$900=W79)*($AO$4:$AO$900&lt;AO79))+1</f>
        <v>3</v>
      </c>
      <c r="AQ79" s="281" t="str">
        <f t="shared" si="3"/>
        <v>삼환운수3</v>
      </c>
      <c r="AS79" s="271" t="s">
        <v>146</v>
      </c>
      <c r="AT79" s="272" t="s">
        <v>221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142</v>
      </c>
      <c r="X80" s="268" t="s">
        <v>237</v>
      </c>
      <c r="Y80" s="269" t="s">
        <v>237</v>
      </c>
      <c r="Z80" s="278">
        <v>4</v>
      </c>
      <c r="AA80" s="262">
        <f t="shared" si="2"/>
        <v>10</v>
      </c>
      <c r="AB80" s="279">
        <v>1.0416666666666667</v>
      </c>
      <c r="AC80" s="268">
        <v>5</v>
      </c>
      <c r="AD80" s="268">
        <v>3</v>
      </c>
      <c r="AE80" s="268">
        <v>1</v>
      </c>
      <c r="AF80" s="268">
        <v>1</v>
      </c>
      <c r="AG80" s="268">
        <v>0</v>
      </c>
      <c r="AH80" s="268">
        <v>0</v>
      </c>
      <c r="AI80" s="268">
        <v>0</v>
      </c>
      <c r="AJ80" s="280">
        <v>0.99141899367791475</v>
      </c>
      <c r="AK80" s="262" t="s">
        <v>68</v>
      </c>
      <c r="AL80" s="262">
        <v>4</v>
      </c>
      <c r="AM80" s="262" t="s">
        <v>619</v>
      </c>
      <c r="AN80" s="274" t="s">
        <v>471</v>
      </c>
      <c r="AO80" s="281">
        <v>77</v>
      </c>
      <c r="AP80" s="281" cm="1">
        <f t="array" ref="AP80">SUM(($W$4:$W$900=W80)*($AO$4:$AO$900&lt;AO80))+1</f>
        <v>4</v>
      </c>
      <c r="AQ80" s="281" t="str">
        <f t="shared" si="3"/>
        <v>삼환운수4</v>
      </c>
      <c r="AS80" s="271" t="s">
        <v>146</v>
      </c>
      <c r="AT80" s="272" t="s">
        <v>222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142</v>
      </c>
      <c r="X81" s="268" t="s">
        <v>238</v>
      </c>
      <c r="Y81" s="269" t="s">
        <v>238</v>
      </c>
      <c r="Z81" s="278">
        <v>7</v>
      </c>
      <c r="AA81" s="262">
        <f t="shared" si="2"/>
        <v>16</v>
      </c>
      <c r="AB81" s="279">
        <v>0.95238095238095233</v>
      </c>
      <c r="AC81" s="268">
        <v>7</v>
      </c>
      <c r="AD81" s="268">
        <v>5</v>
      </c>
      <c r="AE81" s="268">
        <v>3</v>
      </c>
      <c r="AF81" s="268">
        <v>1</v>
      </c>
      <c r="AG81" s="268">
        <v>0</v>
      </c>
      <c r="AH81" s="268">
        <v>0</v>
      </c>
      <c r="AI81" s="268">
        <v>0</v>
      </c>
      <c r="AJ81" s="280">
        <v>0.99192086331791429</v>
      </c>
      <c r="AK81" s="262" t="s">
        <v>68</v>
      </c>
      <c r="AL81" s="262">
        <v>3</v>
      </c>
      <c r="AM81" s="262" t="s">
        <v>559</v>
      </c>
      <c r="AN81" s="274" t="s">
        <v>473</v>
      </c>
      <c r="AO81" s="281">
        <v>78</v>
      </c>
      <c r="AP81" s="281" cm="1">
        <f t="array" ref="AP81">SUM(($W$4:$W$900=W81)*($AO$4:$AO$900&lt;AO81))+1</f>
        <v>5</v>
      </c>
      <c r="AQ81" s="281" t="str">
        <f t="shared" si="3"/>
        <v>삼환운수5</v>
      </c>
      <c r="AS81" s="271" t="s">
        <v>146</v>
      </c>
      <c r="AT81" s="272" t="s">
        <v>223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142</v>
      </c>
      <c r="X82" s="268" t="s">
        <v>239</v>
      </c>
      <c r="Y82" s="269" t="s">
        <v>239</v>
      </c>
      <c r="Z82" s="278">
        <v>5</v>
      </c>
      <c r="AA82" s="262">
        <f t="shared" si="2"/>
        <v>11</v>
      </c>
      <c r="AB82" s="279">
        <v>0.91666666666666663</v>
      </c>
      <c r="AC82" s="268">
        <v>1</v>
      </c>
      <c r="AD82" s="268">
        <v>5</v>
      </c>
      <c r="AE82" s="268">
        <v>4</v>
      </c>
      <c r="AF82" s="268">
        <v>1</v>
      </c>
      <c r="AG82" s="268">
        <v>0</v>
      </c>
      <c r="AH82" s="268">
        <v>0</v>
      </c>
      <c r="AI82" s="268">
        <v>0</v>
      </c>
      <c r="AJ82" s="280">
        <v>0.9511360649107593</v>
      </c>
      <c r="AK82" s="262" t="s">
        <v>68</v>
      </c>
      <c r="AL82" s="262">
        <v>38</v>
      </c>
      <c r="AM82" s="262" t="s">
        <v>596</v>
      </c>
      <c r="AN82" s="274" t="s">
        <v>474</v>
      </c>
      <c r="AO82" s="281">
        <v>79</v>
      </c>
      <c r="AP82" s="281" cm="1">
        <f t="array" ref="AP82">SUM(($W$4:$W$900=W82)*($AO$4:$AO$900&lt;AO82))+1</f>
        <v>6</v>
      </c>
      <c r="AQ82" s="281" t="str">
        <f t="shared" si="3"/>
        <v>삼환운수6</v>
      </c>
      <c r="AS82" s="271" t="s">
        <v>146</v>
      </c>
      <c r="AT82" s="272" t="s">
        <v>99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161</v>
      </c>
      <c r="X83" s="268" t="s">
        <v>240</v>
      </c>
      <c r="Y83" s="269" t="s">
        <v>240</v>
      </c>
      <c r="Z83" s="278">
        <v>4</v>
      </c>
      <c r="AA83" s="262">
        <f t="shared" si="2"/>
        <v>9</v>
      </c>
      <c r="AB83" s="279">
        <v>0.9375</v>
      </c>
      <c r="AC83" s="268">
        <v>0</v>
      </c>
      <c r="AD83" s="268">
        <v>0</v>
      </c>
      <c r="AE83" s="268">
        <v>1</v>
      </c>
      <c r="AF83" s="268">
        <v>2</v>
      </c>
      <c r="AG83" s="268">
        <v>2</v>
      </c>
      <c r="AH83" s="268">
        <v>4</v>
      </c>
      <c r="AI83" s="268">
        <v>0</v>
      </c>
      <c r="AJ83" s="280">
        <v>0.80196946925509049</v>
      </c>
      <c r="AK83" s="262" t="s">
        <v>69</v>
      </c>
      <c r="AL83" s="262">
        <v>14</v>
      </c>
      <c r="AM83" s="262" t="s">
        <v>726</v>
      </c>
      <c r="AN83" s="274" t="s">
        <v>476</v>
      </c>
      <c r="AO83" s="281">
        <v>80</v>
      </c>
      <c r="AP83" s="281" cm="1">
        <f t="array" ref="AP83">SUM(($W$4:$W$900=W83)*($AO$4:$AO$900&lt;AO83))+1</f>
        <v>1</v>
      </c>
      <c r="AQ83" s="281" t="str">
        <f t="shared" si="3"/>
        <v>선진여객1</v>
      </c>
      <c r="AS83" s="271" t="s">
        <v>138</v>
      </c>
      <c r="AT83" s="272" t="s">
        <v>224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161</v>
      </c>
      <c r="X84" s="268" t="s">
        <v>241</v>
      </c>
      <c r="Y84" s="269" t="s">
        <v>241</v>
      </c>
      <c r="Z84" s="278">
        <v>5</v>
      </c>
      <c r="AA84" s="262">
        <f t="shared" si="2"/>
        <v>10</v>
      </c>
      <c r="AB84" s="279">
        <v>0.83333333333333337</v>
      </c>
      <c r="AC84" s="268">
        <v>0</v>
      </c>
      <c r="AD84" s="268">
        <v>2</v>
      </c>
      <c r="AE84" s="268">
        <v>3</v>
      </c>
      <c r="AF84" s="268">
        <v>3</v>
      </c>
      <c r="AG84" s="268">
        <v>2</v>
      </c>
      <c r="AH84" s="268">
        <v>0</v>
      </c>
      <c r="AI84" s="268">
        <v>0</v>
      </c>
      <c r="AJ84" s="280">
        <v>0.90333097868838996</v>
      </c>
      <c r="AK84" s="262" t="s">
        <v>70</v>
      </c>
      <c r="AL84" s="262">
        <v>63</v>
      </c>
      <c r="AM84" s="262" t="s">
        <v>727</v>
      </c>
      <c r="AN84" s="274" t="s">
        <v>478</v>
      </c>
      <c r="AO84" s="281">
        <v>81</v>
      </c>
      <c r="AP84" s="281" cm="1">
        <f t="array" ref="AP84">SUM(($W$4:$W$900=W84)*($AO$4:$AO$900&lt;AO84))+1</f>
        <v>2</v>
      </c>
      <c r="AQ84" s="281" t="str">
        <f t="shared" si="3"/>
        <v>선진여객2</v>
      </c>
      <c r="AS84" s="271" t="s">
        <v>138</v>
      </c>
      <c r="AT84" s="272" t="s">
        <v>225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161</v>
      </c>
      <c r="X85" s="268" t="s">
        <v>242</v>
      </c>
      <c r="Y85" s="269" t="s">
        <v>242</v>
      </c>
      <c r="Z85" s="278">
        <v>17</v>
      </c>
      <c r="AA85" s="262">
        <f t="shared" si="2"/>
        <v>43</v>
      </c>
      <c r="AB85" s="279">
        <v>1.053921568627451</v>
      </c>
      <c r="AC85" s="268">
        <v>1</v>
      </c>
      <c r="AD85" s="268">
        <v>3</v>
      </c>
      <c r="AE85" s="268">
        <v>7</v>
      </c>
      <c r="AF85" s="268">
        <v>15</v>
      </c>
      <c r="AG85" s="268">
        <v>14</v>
      </c>
      <c r="AH85" s="268">
        <v>3</v>
      </c>
      <c r="AI85" s="268">
        <v>0</v>
      </c>
      <c r="AJ85" s="280">
        <v>0.87392739848532874</v>
      </c>
      <c r="AK85" s="262" t="s">
        <v>71</v>
      </c>
      <c r="AL85" s="262">
        <v>26</v>
      </c>
      <c r="AM85" s="262" t="s">
        <v>728</v>
      </c>
      <c r="AN85" s="274" t="s">
        <v>480</v>
      </c>
      <c r="AO85" s="281">
        <v>82</v>
      </c>
      <c r="AP85" s="281" cm="1">
        <f t="array" ref="AP85">SUM(($W$4:$W$900=W85)*($AO$4:$AO$900&lt;AO85))+1</f>
        <v>3</v>
      </c>
      <c r="AQ85" s="281" t="str">
        <f t="shared" si="3"/>
        <v>선진여객3</v>
      </c>
      <c r="AS85" s="271" t="s">
        <v>138</v>
      </c>
      <c r="AT85" s="272" t="s">
        <v>226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161</v>
      </c>
      <c r="X86" s="268" t="s">
        <v>243</v>
      </c>
      <c r="Y86" s="269" t="s">
        <v>243</v>
      </c>
      <c r="Z86" s="278">
        <v>22</v>
      </c>
      <c r="AA86" s="262">
        <f t="shared" si="2"/>
        <v>51</v>
      </c>
      <c r="AB86" s="279">
        <v>0.96590909090909094</v>
      </c>
      <c r="AC86" s="268">
        <v>5</v>
      </c>
      <c r="AD86" s="268">
        <v>19</v>
      </c>
      <c r="AE86" s="268">
        <v>19</v>
      </c>
      <c r="AF86" s="268">
        <v>6</v>
      </c>
      <c r="AG86" s="268">
        <v>2</v>
      </c>
      <c r="AH86" s="268">
        <v>0</v>
      </c>
      <c r="AI86" s="268">
        <v>0</v>
      </c>
      <c r="AJ86" s="280">
        <v>0.94915986319411938</v>
      </c>
      <c r="AK86" s="262" t="s">
        <v>70</v>
      </c>
      <c r="AL86" s="262">
        <v>2</v>
      </c>
      <c r="AM86" s="262" t="s">
        <v>475</v>
      </c>
      <c r="AN86" s="274" t="s">
        <v>482</v>
      </c>
      <c r="AO86" s="281">
        <v>83</v>
      </c>
      <c r="AP86" s="281" cm="1">
        <f t="array" ref="AP86">SUM(($W$4:$W$900=W86)*($AO$4:$AO$900&lt;AO86))+1</f>
        <v>4</v>
      </c>
      <c r="AQ86" s="281" t="str">
        <f t="shared" si="3"/>
        <v>선진여객4</v>
      </c>
      <c r="AS86" s="271" t="s">
        <v>138</v>
      </c>
      <c r="AT86" s="272" t="s">
        <v>98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161</v>
      </c>
      <c r="X87" s="268" t="s">
        <v>244</v>
      </c>
      <c r="Y87" s="269" t="s">
        <v>244</v>
      </c>
      <c r="Z87" s="278">
        <v>28</v>
      </c>
      <c r="AA87" s="262">
        <f t="shared" si="2"/>
        <v>63</v>
      </c>
      <c r="AB87" s="279">
        <v>0.9375</v>
      </c>
      <c r="AC87" s="268">
        <v>0</v>
      </c>
      <c r="AD87" s="268">
        <v>3</v>
      </c>
      <c r="AE87" s="268">
        <v>7</v>
      </c>
      <c r="AF87" s="268">
        <v>17</v>
      </c>
      <c r="AG87" s="268">
        <v>24</v>
      </c>
      <c r="AH87" s="268">
        <v>12</v>
      </c>
      <c r="AI87" s="268">
        <v>0</v>
      </c>
      <c r="AJ87" s="280">
        <v>0.84646049322159345</v>
      </c>
      <c r="AK87" s="262" t="s">
        <v>69</v>
      </c>
      <c r="AL87" s="262">
        <v>3</v>
      </c>
      <c r="AM87" s="262" t="s">
        <v>635</v>
      </c>
      <c r="AN87" s="274" t="s">
        <v>484</v>
      </c>
      <c r="AO87" s="281">
        <v>84</v>
      </c>
      <c r="AP87" s="281" cm="1">
        <f t="array" ref="AP87">SUM(($W$4:$W$900=W87)*($AO$4:$AO$900&lt;AO87))+1</f>
        <v>5</v>
      </c>
      <c r="AQ87" s="281" t="str">
        <f t="shared" si="3"/>
        <v>선진여객5</v>
      </c>
      <c r="AS87" s="271" t="s">
        <v>138</v>
      </c>
      <c r="AT87" s="272" t="s">
        <v>99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162</v>
      </c>
      <c r="X88" s="268" t="s">
        <v>245</v>
      </c>
      <c r="Y88" s="269" t="s">
        <v>245</v>
      </c>
      <c r="Z88" s="278">
        <v>12</v>
      </c>
      <c r="AA88" s="262">
        <f t="shared" si="2"/>
        <v>23</v>
      </c>
      <c r="AB88" s="279">
        <v>0.79861111111111116</v>
      </c>
      <c r="AC88" s="268">
        <v>7</v>
      </c>
      <c r="AD88" s="268">
        <v>3</v>
      </c>
      <c r="AE88" s="268">
        <v>5</v>
      </c>
      <c r="AF88" s="268">
        <v>5</v>
      </c>
      <c r="AG88" s="268">
        <v>2</v>
      </c>
      <c r="AH88" s="268">
        <v>1</v>
      </c>
      <c r="AI88" s="268">
        <v>0</v>
      </c>
      <c r="AJ88" s="280">
        <v>0.92714204888005114</v>
      </c>
      <c r="AK88" s="262" t="s">
        <v>70</v>
      </c>
      <c r="AL88" s="262">
        <v>25</v>
      </c>
      <c r="AM88" s="262" t="s">
        <v>629</v>
      </c>
      <c r="AN88" s="274" t="s">
        <v>486</v>
      </c>
      <c r="AO88" s="281">
        <v>85</v>
      </c>
      <c r="AP88" s="281" cm="1">
        <f t="array" ref="AP88">SUM(($W$4:$W$900=W88)*($AO$4:$AO$900&lt;AO88))+1</f>
        <v>1</v>
      </c>
      <c r="AQ88" s="281" t="str">
        <f t="shared" si="3"/>
        <v>성산여객1</v>
      </c>
      <c r="AS88" s="271" t="s">
        <v>156</v>
      </c>
      <c r="AT88" s="272" t="s">
        <v>227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162</v>
      </c>
      <c r="X89" s="268" t="s">
        <v>246</v>
      </c>
      <c r="Y89" s="269" t="s">
        <v>246</v>
      </c>
      <c r="Z89" s="278">
        <v>8</v>
      </c>
      <c r="AA89" s="262">
        <f t="shared" si="2"/>
        <v>11</v>
      </c>
      <c r="AB89" s="279">
        <v>0.72916666666666674</v>
      </c>
      <c r="AC89" s="268">
        <v>0</v>
      </c>
      <c r="AD89" s="268">
        <v>2</v>
      </c>
      <c r="AE89" s="268">
        <v>0</v>
      </c>
      <c r="AF89" s="268">
        <v>1</v>
      </c>
      <c r="AG89" s="268">
        <v>3</v>
      </c>
      <c r="AH89" s="268">
        <v>5</v>
      </c>
      <c r="AI89" s="268">
        <v>3</v>
      </c>
      <c r="AJ89" s="280">
        <v>0.85118266466585446</v>
      </c>
      <c r="AK89" s="262" t="s">
        <v>71</v>
      </c>
      <c r="AL89" s="262">
        <v>34</v>
      </c>
      <c r="AM89" s="262" t="s">
        <v>729</v>
      </c>
      <c r="AN89" s="274" t="s">
        <v>488</v>
      </c>
      <c r="AO89" s="281">
        <v>86</v>
      </c>
      <c r="AP89" s="281" cm="1">
        <f t="array" ref="AP89">SUM(($W$4:$W$900=W89)*($AO$4:$AO$900&lt;AO89))+1</f>
        <v>2</v>
      </c>
      <c r="AQ89" s="281" t="str">
        <f t="shared" si="3"/>
        <v>성산여객2</v>
      </c>
      <c r="AS89" s="271" t="s">
        <v>156</v>
      </c>
      <c r="AT89" s="272" t="s">
        <v>228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162</v>
      </c>
      <c r="X90" s="268" t="s">
        <v>247</v>
      </c>
      <c r="Y90" s="269" t="s">
        <v>247</v>
      </c>
      <c r="Z90" s="278">
        <v>9</v>
      </c>
      <c r="AA90" s="262">
        <f t="shared" si="2"/>
        <v>15</v>
      </c>
      <c r="AB90" s="279">
        <v>0.74074074074074081</v>
      </c>
      <c r="AC90" s="268">
        <v>1</v>
      </c>
      <c r="AD90" s="268">
        <v>0</v>
      </c>
      <c r="AE90" s="268">
        <v>1</v>
      </c>
      <c r="AF90" s="268">
        <v>3</v>
      </c>
      <c r="AG90" s="268">
        <v>5</v>
      </c>
      <c r="AH90" s="268">
        <v>5</v>
      </c>
      <c r="AI90" s="268">
        <v>1</v>
      </c>
      <c r="AJ90" s="280">
        <v>0.82645572383714438</v>
      </c>
      <c r="AK90" s="262" t="s">
        <v>69</v>
      </c>
      <c r="AL90" s="262">
        <v>6</v>
      </c>
      <c r="AM90" s="262" t="s">
        <v>730</v>
      </c>
      <c r="AN90" s="274" t="s">
        <v>490</v>
      </c>
      <c r="AO90" s="281">
        <v>87</v>
      </c>
      <c r="AP90" s="281" cm="1">
        <f t="array" ref="AP90">SUM(($W$4:$W$900=W90)*($AO$4:$AO$900&lt;AO90))+1</f>
        <v>3</v>
      </c>
      <c r="AQ90" s="281" t="str">
        <f t="shared" si="3"/>
        <v>성산여객3</v>
      </c>
      <c r="AS90" s="271" t="s">
        <v>156</v>
      </c>
      <c r="AT90" s="272" t="s">
        <v>229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162</v>
      </c>
      <c r="X91" s="268" t="s">
        <v>248</v>
      </c>
      <c r="Y91" s="269" t="s">
        <v>248</v>
      </c>
      <c r="Z91" s="278">
        <v>14</v>
      </c>
      <c r="AA91" s="262">
        <f t="shared" si="2"/>
        <v>28</v>
      </c>
      <c r="AB91" s="279">
        <v>0.83333333333333326</v>
      </c>
      <c r="AC91" s="268">
        <v>3</v>
      </c>
      <c r="AD91" s="268">
        <v>2</v>
      </c>
      <c r="AE91" s="268">
        <v>4</v>
      </c>
      <c r="AF91" s="268">
        <v>11</v>
      </c>
      <c r="AG91" s="268">
        <v>6</v>
      </c>
      <c r="AH91" s="268">
        <v>2</v>
      </c>
      <c r="AI91" s="268">
        <v>0</v>
      </c>
      <c r="AJ91" s="280">
        <v>0.88897888688894078</v>
      </c>
      <c r="AK91" s="262" t="s">
        <v>71</v>
      </c>
      <c r="AL91" s="262">
        <v>13</v>
      </c>
      <c r="AM91" s="262" t="s">
        <v>489</v>
      </c>
      <c r="AN91" s="274" t="s">
        <v>492</v>
      </c>
      <c r="AO91" s="281">
        <v>88</v>
      </c>
      <c r="AP91" s="281" cm="1">
        <f t="array" ref="AP91">SUM(($W$4:$W$900=W91)*($AO$4:$AO$900&lt;AO91))+1</f>
        <v>4</v>
      </c>
      <c r="AQ91" s="281" t="str">
        <f t="shared" si="3"/>
        <v>성산여객4</v>
      </c>
      <c r="AS91" s="271" t="s">
        <v>156</v>
      </c>
      <c r="AT91" s="272" t="s">
        <v>230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160</v>
      </c>
      <c r="X92" s="268" t="s">
        <v>249</v>
      </c>
      <c r="Y92" s="269" t="s">
        <v>249</v>
      </c>
      <c r="Z92" s="278">
        <v>13</v>
      </c>
      <c r="AA92" s="262">
        <f t="shared" si="2"/>
        <v>31</v>
      </c>
      <c r="AB92" s="279">
        <v>0.99358974358974361</v>
      </c>
      <c r="AC92" s="268">
        <v>2</v>
      </c>
      <c r="AD92" s="268">
        <v>12</v>
      </c>
      <c r="AE92" s="268">
        <v>13</v>
      </c>
      <c r="AF92" s="268">
        <v>2</v>
      </c>
      <c r="AG92" s="268">
        <v>2</v>
      </c>
      <c r="AH92" s="268">
        <v>0</v>
      </c>
      <c r="AI92" s="268">
        <v>0</v>
      </c>
      <c r="AJ92" s="280">
        <v>0.94163220721273955</v>
      </c>
      <c r="AK92" s="262" t="s">
        <v>70</v>
      </c>
      <c r="AL92" s="262">
        <v>11</v>
      </c>
      <c r="AM92" s="262" t="s">
        <v>481</v>
      </c>
      <c r="AN92" s="274" t="s">
        <v>494</v>
      </c>
      <c r="AO92" s="281">
        <v>89</v>
      </c>
      <c r="AP92" s="281" cm="1">
        <f t="array" ref="AP92">SUM(($W$4:$W$900=W92)*($AO$4:$AO$900&lt;AO92))+1</f>
        <v>1</v>
      </c>
      <c r="AQ92" s="281" t="str">
        <f t="shared" si="3"/>
        <v>성원운수1</v>
      </c>
      <c r="AS92" s="271" t="s">
        <v>156</v>
      </c>
      <c r="AT92" s="272" t="s">
        <v>231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160</v>
      </c>
      <c r="X93" s="268" t="s">
        <v>250</v>
      </c>
      <c r="Y93" s="269" t="s">
        <v>250</v>
      </c>
      <c r="Z93" s="278">
        <v>14</v>
      </c>
      <c r="AA93" s="262">
        <f t="shared" si="2"/>
        <v>34</v>
      </c>
      <c r="AB93" s="279">
        <v>1.0119047619047619</v>
      </c>
      <c r="AC93" s="268">
        <v>6</v>
      </c>
      <c r="AD93" s="268">
        <v>8</v>
      </c>
      <c r="AE93" s="268">
        <v>8</v>
      </c>
      <c r="AF93" s="268">
        <v>10</v>
      </c>
      <c r="AG93" s="268">
        <v>1</v>
      </c>
      <c r="AH93" s="268">
        <v>1</v>
      </c>
      <c r="AI93" s="268">
        <v>0</v>
      </c>
      <c r="AJ93" s="280">
        <v>0.92517732112778983</v>
      </c>
      <c r="AK93" s="262" t="s">
        <v>70</v>
      </c>
      <c r="AL93" s="262">
        <v>29</v>
      </c>
      <c r="AM93" s="262" t="s">
        <v>460</v>
      </c>
      <c r="AN93" s="274" t="s">
        <v>496</v>
      </c>
      <c r="AO93" s="281">
        <v>90</v>
      </c>
      <c r="AP93" s="281" cm="1">
        <f t="array" ref="AP93">SUM(($W$4:$W$900=W93)*($AO$4:$AO$900&lt;AO93))+1</f>
        <v>2</v>
      </c>
      <c r="AQ93" s="281" t="str">
        <f t="shared" si="3"/>
        <v>성원운수2</v>
      </c>
      <c r="AS93" s="271" t="s">
        <v>156</v>
      </c>
      <c r="AT93" s="272" t="s">
        <v>232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160</v>
      </c>
      <c r="X94" s="268" t="s">
        <v>251</v>
      </c>
      <c r="Y94" s="269" t="s">
        <v>251</v>
      </c>
      <c r="Z94" s="278">
        <v>12</v>
      </c>
      <c r="AA94" s="262">
        <f t="shared" si="2"/>
        <v>23</v>
      </c>
      <c r="AB94" s="279">
        <v>0.79861111111111116</v>
      </c>
      <c r="AC94" s="268">
        <v>2</v>
      </c>
      <c r="AD94" s="268">
        <v>5</v>
      </c>
      <c r="AE94" s="268">
        <v>3</v>
      </c>
      <c r="AF94" s="268">
        <v>5</v>
      </c>
      <c r="AG94" s="268">
        <v>6</v>
      </c>
      <c r="AH94" s="268">
        <v>2</v>
      </c>
      <c r="AI94" s="268">
        <v>0</v>
      </c>
      <c r="AJ94" s="280">
        <v>0.90056185213059059</v>
      </c>
      <c r="AK94" s="262" t="s">
        <v>70</v>
      </c>
      <c r="AL94" s="262">
        <v>69</v>
      </c>
      <c r="AM94" s="262" t="s">
        <v>731</v>
      </c>
      <c r="AN94" s="274" t="s">
        <v>498</v>
      </c>
      <c r="AO94" s="281">
        <v>91</v>
      </c>
      <c r="AP94" s="281" cm="1">
        <f t="array" ref="AP94">SUM(($W$4:$W$900=W94)*($AO$4:$AO$900&lt;AO94))+1</f>
        <v>3</v>
      </c>
      <c r="AQ94" s="281" t="str">
        <f t="shared" si="3"/>
        <v>성원운수3</v>
      </c>
      <c r="AS94" s="271" t="s">
        <v>156</v>
      </c>
      <c r="AT94" s="272" t="s">
        <v>233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160</v>
      </c>
      <c r="X95" s="268" t="s">
        <v>252</v>
      </c>
      <c r="Y95" s="269" t="s">
        <v>252</v>
      </c>
      <c r="Z95" s="278">
        <v>10</v>
      </c>
      <c r="AA95" s="262">
        <f t="shared" si="2"/>
        <v>18</v>
      </c>
      <c r="AB95" s="279">
        <v>0.75</v>
      </c>
      <c r="AC95" s="268">
        <v>6</v>
      </c>
      <c r="AD95" s="268">
        <v>2</v>
      </c>
      <c r="AE95" s="268">
        <v>7</v>
      </c>
      <c r="AF95" s="268">
        <v>1</v>
      </c>
      <c r="AG95" s="268">
        <v>2</v>
      </c>
      <c r="AH95" s="268">
        <v>0</v>
      </c>
      <c r="AI95" s="268">
        <v>0</v>
      </c>
      <c r="AJ95" s="280">
        <v>0.94349844801894811</v>
      </c>
      <c r="AK95" s="262" t="s">
        <v>70</v>
      </c>
      <c r="AL95" s="262">
        <v>8</v>
      </c>
      <c r="AM95" s="262" t="s">
        <v>373</v>
      </c>
      <c r="AN95" s="274" t="s">
        <v>500</v>
      </c>
      <c r="AO95" s="281">
        <v>92</v>
      </c>
      <c r="AP95" s="281" cm="1">
        <f t="array" ref="AP95">SUM(($W$4:$W$900=W95)*($AO$4:$AO$900&lt;AO95))+1</f>
        <v>4</v>
      </c>
      <c r="AQ95" s="281" t="str">
        <f t="shared" si="3"/>
        <v>성원운수4</v>
      </c>
      <c r="AS95" s="271" t="s">
        <v>156</v>
      </c>
      <c r="AT95" s="272" t="s">
        <v>98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160</v>
      </c>
      <c r="X96" s="268" t="s">
        <v>253</v>
      </c>
      <c r="Y96" s="269" t="s">
        <v>253</v>
      </c>
      <c r="Z96" s="278">
        <v>5</v>
      </c>
      <c r="AA96" s="262">
        <f t="shared" si="2"/>
        <v>10</v>
      </c>
      <c r="AB96" s="279">
        <v>0.83333333333333337</v>
      </c>
      <c r="AC96" s="268">
        <v>0</v>
      </c>
      <c r="AD96" s="268">
        <v>0</v>
      </c>
      <c r="AE96" s="268">
        <v>5</v>
      </c>
      <c r="AF96" s="268">
        <v>3</v>
      </c>
      <c r="AG96" s="268">
        <v>2</v>
      </c>
      <c r="AH96" s="268">
        <v>0</v>
      </c>
      <c r="AI96" s="268">
        <v>0</v>
      </c>
      <c r="AJ96" s="280">
        <v>0.88008275492997878</v>
      </c>
      <c r="AK96" s="262" t="s">
        <v>71</v>
      </c>
      <c r="AL96" s="262">
        <v>24</v>
      </c>
      <c r="AM96" s="262" t="s">
        <v>732</v>
      </c>
      <c r="AN96" s="274" t="s">
        <v>502</v>
      </c>
      <c r="AO96" s="281">
        <v>93</v>
      </c>
      <c r="AP96" s="281" cm="1">
        <f t="array" ref="AP96">SUM(($W$4:$W$900=W96)*($AO$4:$AO$900&lt;AO96))+1</f>
        <v>5</v>
      </c>
      <c r="AQ96" s="281" t="str">
        <f t="shared" si="3"/>
        <v>성원운수5</v>
      </c>
      <c r="AS96" s="271" t="s">
        <v>156</v>
      </c>
      <c r="AT96" s="272" t="s">
        <v>99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160</v>
      </c>
      <c r="X97" s="268" t="s">
        <v>254</v>
      </c>
      <c r="Y97" s="269" t="s">
        <v>254</v>
      </c>
      <c r="Z97" s="278">
        <v>2</v>
      </c>
      <c r="AA97" s="262">
        <f t="shared" si="2"/>
        <v>3</v>
      </c>
      <c r="AB97" s="279">
        <v>0.625</v>
      </c>
      <c r="AC97" s="268">
        <v>0</v>
      </c>
      <c r="AD97" s="268">
        <v>0</v>
      </c>
      <c r="AE97" s="268">
        <v>0</v>
      </c>
      <c r="AF97" s="268">
        <v>2</v>
      </c>
      <c r="AG97" s="268">
        <v>1</v>
      </c>
      <c r="AH97" s="268">
        <v>0</v>
      </c>
      <c r="AI97" s="268">
        <v>0</v>
      </c>
      <c r="AJ97" s="280">
        <v>0.85034705870195937</v>
      </c>
      <c r="AK97" s="262" t="s">
        <v>71</v>
      </c>
      <c r="AL97" s="262">
        <v>35</v>
      </c>
      <c r="AM97" s="262" t="s">
        <v>733</v>
      </c>
      <c r="AN97" s="274" t="s">
        <v>504</v>
      </c>
      <c r="AO97" s="281">
        <v>94</v>
      </c>
      <c r="AP97" s="281" cm="1">
        <f t="array" ref="AP97">SUM(($W$4:$W$900=W97)*($AO$4:$AO$900&lt;AO97))+1</f>
        <v>6</v>
      </c>
      <c r="AQ97" s="281" t="str">
        <f t="shared" si="3"/>
        <v>성원운수6</v>
      </c>
      <c r="AS97" s="271" t="s">
        <v>142</v>
      </c>
      <c r="AT97" s="272" t="s">
        <v>234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144</v>
      </c>
      <c r="X98" s="268" t="s">
        <v>255</v>
      </c>
      <c r="Y98" s="269" t="s">
        <v>255</v>
      </c>
      <c r="Z98" s="278">
        <v>21</v>
      </c>
      <c r="AA98" s="262">
        <f t="shared" si="2"/>
        <v>52</v>
      </c>
      <c r="AB98" s="279">
        <v>1.0317460317460319</v>
      </c>
      <c r="AC98" s="268">
        <v>9</v>
      </c>
      <c r="AD98" s="268">
        <v>1</v>
      </c>
      <c r="AE98" s="268">
        <v>15</v>
      </c>
      <c r="AF98" s="268">
        <v>13</v>
      </c>
      <c r="AG98" s="268">
        <v>12</v>
      </c>
      <c r="AH98" s="268">
        <v>2</v>
      </c>
      <c r="AI98" s="268">
        <v>0</v>
      </c>
      <c r="AJ98" s="280">
        <v>0.92264989215036108</v>
      </c>
      <c r="AK98" s="262" t="s">
        <v>70</v>
      </c>
      <c r="AL98" s="262">
        <v>31</v>
      </c>
      <c r="AM98" s="262" t="s">
        <v>547</v>
      </c>
      <c r="AN98" s="274" t="s">
        <v>506</v>
      </c>
      <c r="AO98" s="281">
        <v>95</v>
      </c>
      <c r="AP98" s="281" cm="1">
        <f t="array" ref="AP98">SUM(($W$4:$W$900=W98)*($AO$4:$AO$900&lt;AO98))+1</f>
        <v>1</v>
      </c>
      <c r="AQ98" s="281" t="str">
        <f t="shared" si="3"/>
        <v>세운교통1</v>
      </c>
      <c r="AS98" s="271" t="s">
        <v>142</v>
      </c>
      <c r="AT98" s="272" t="s">
        <v>235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144</v>
      </c>
      <c r="X99" s="268" t="s">
        <v>256</v>
      </c>
      <c r="Y99" s="269" t="s">
        <v>256</v>
      </c>
      <c r="Z99" s="278">
        <v>14</v>
      </c>
      <c r="AA99" s="262">
        <f t="shared" si="2"/>
        <v>41</v>
      </c>
      <c r="AB99" s="279">
        <v>1.2202380952380951</v>
      </c>
      <c r="AC99" s="268">
        <v>9</v>
      </c>
      <c r="AD99" s="268">
        <v>9</v>
      </c>
      <c r="AE99" s="268">
        <v>7</v>
      </c>
      <c r="AF99" s="268">
        <v>7</v>
      </c>
      <c r="AG99" s="268">
        <v>7</v>
      </c>
      <c r="AH99" s="268">
        <v>2</v>
      </c>
      <c r="AI99" s="268">
        <v>0</v>
      </c>
      <c r="AJ99" s="280">
        <v>0.93690492855448548</v>
      </c>
      <c r="AK99" s="262" t="s">
        <v>70</v>
      </c>
      <c r="AL99" s="262">
        <v>15</v>
      </c>
      <c r="AM99" s="262" t="s">
        <v>524</v>
      </c>
      <c r="AN99" s="274" t="s">
        <v>507</v>
      </c>
      <c r="AO99" s="281">
        <v>96</v>
      </c>
      <c r="AP99" s="281" cm="1">
        <f t="array" ref="AP99">SUM(($W$4:$W$900=W99)*($AO$4:$AO$900&lt;AO99))+1</f>
        <v>2</v>
      </c>
      <c r="AQ99" s="281" t="str">
        <f t="shared" si="3"/>
        <v>세운교통2</v>
      </c>
      <c r="AS99" s="271" t="s">
        <v>142</v>
      </c>
      <c r="AT99" s="272" t="s">
        <v>236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144</v>
      </c>
      <c r="X100" s="268" t="s">
        <v>257</v>
      </c>
      <c r="Y100" s="269" t="s">
        <v>257</v>
      </c>
      <c r="Z100" s="278">
        <v>10</v>
      </c>
      <c r="AA100" s="262">
        <f t="shared" si="2"/>
        <v>19</v>
      </c>
      <c r="AB100" s="279">
        <v>0.79166666666666663</v>
      </c>
      <c r="AC100" s="268">
        <v>3</v>
      </c>
      <c r="AD100" s="268">
        <v>1</v>
      </c>
      <c r="AE100" s="268">
        <v>3</v>
      </c>
      <c r="AF100" s="268">
        <v>7</v>
      </c>
      <c r="AG100" s="268">
        <v>4</v>
      </c>
      <c r="AH100" s="268">
        <v>1</v>
      </c>
      <c r="AI100" s="268">
        <v>0</v>
      </c>
      <c r="AJ100" s="280">
        <v>0.90630879529663955</v>
      </c>
      <c r="AK100" s="262" t="s">
        <v>70</v>
      </c>
      <c r="AL100" s="262">
        <v>58</v>
      </c>
      <c r="AM100" s="262" t="s">
        <v>734</v>
      </c>
      <c r="AN100" s="274" t="s">
        <v>509</v>
      </c>
      <c r="AO100" s="281">
        <v>97</v>
      </c>
      <c r="AP100" s="281" cm="1">
        <f t="array" ref="AP100">SUM(($W$4:$W$900=W100)*($AO$4:$AO$900&lt;AO100))+1</f>
        <v>3</v>
      </c>
      <c r="AQ100" s="281" t="str">
        <f t="shared" si="3"/>
        <v>세운교통3</v>
      </c>
      <c r="AS100" s="271" t="s">
        <v>142</v>
      </c>
      <c r="AT100" s="272" t="s">
        <v>237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144</v>
      </c>
      <c r="X101" s="268" t="s">
        <v>258</v>
      </c>
      <c r="Y101" s="269" t="s">
        <v>258</v>
      </c>
      <c r="Z101" s="278">
        <v>14</v>
      </c>
      <c r="AA101" s="262">
        <f t="shared" si="2"/>
        <v>32</v>
      </c>
      <c r="AB101" s="279">
        <v>0.95238095238095233</v>
      </c>
      <c r="AC101" s="268">
        <v>13</v>
      </c>
      <c r="AD101" s="268">
        <v>3</v>
      </c>
      <c r="AE101" s="268">
        <v>5</v>
      </c>
      <c r="AF101" s="268">
        <v>6</v>
      </c>
      <c r="AG101" s="268">
        <v>4</v>
      </c>
      <c r="AH101" s="268">
        <v>1</v>
      </c>
      <c r="AI101" s="268">
        <v>0</v>
      </c>
      <c r="AJ101" s="280">
        <v>0.96280286114586477</v>
      </c>
      <c r="AK101" s="262" t="s">
        <v>68</v>
      </c>
      <c r="AL101" s="262">
        <v>27</v>
      </c>
      <c r="AM101" s="262" t="s">
        <v>364</v>
      </c>
      <c r="AN101" s="274" t="s">
        <v>511</v>
      </c>
      <c r="AO101" s="281">
        <v>98</v>
      </c>
      <c r="AP101" s="281" cm="1">
        <f t="array" ref="AP101">SUM(($W$4:$W$900=W101)*($AO$4:$AO$900&lt;AO101))+1</f>
        <v>4</v>
      </c>
      <c r="AQ101" s="281" t="str">
        <f t="shared" si="3"/>
        <v>세운교통4</v>
      </c>
      <c r="AS101" s="271" t="s">
        <v>142</v>
      </c>
      <c r="AT101" s="272" t="s">
        <v>238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144</v>
      </c>
      <c r="X102" s="268" t="s">
        <v>259</v>
      </c>
      <c r="Y102" s="269" t="s">
        <v>259</v>
      </c>
      <c r="Z102" s="278">
        <v>8</v>
      </c>
      <c r="AA102" s="262">
        <f t="shared" si="2"/>
        <v>15</v>
      </c>
      <c r="AB102" s="279">
        <v>0.78125</v>
      </c>
      <c r="AC102" s="268">
        <v>0</v>
      </c>
      <c r="AD102" s="268">
        <v>0</v>
      </c>
      <c r="AE102" s="268">
        <v>2</v>
      </c>
      <c r="AF102" s="268">
        <v>7</v>
      </c>
      <c r="AG102" s="268">
        <v>2</v>
      </c>
      <c r="AH102" s="268">
        <v>4</v>
      </c>
      <c r="AI102" s="268">
        <v>0</v>
      </c>
      <c r="AJ102" s="280">
        <v>0.84979307075491783</v>
      </c>
      <c r="AK102" s="262" t="s">
        <v>69</v>
      </c>
      <c r="AL102" s="262">
        <v>2</v>
      </c>
      <c r="AM102" s="262" t="s">
        <v>385</v>
      </c>
      <c r="AN102" s="274" t="s">
        <v>513</v>
      </c>
      <c r="AO102" s="281">
        <v>99</v>
      </c>
      <c r="AP102" s="281" cm="1">
        <f t="array" ref="AP102">SUM(($W$4:$W$900=W102)*($AO$4:$AO$900&lt;AO102))+1</f>
        <v>5</v>
      </c>
      <c r="AQ102" s="281" t="str">
        <f t="shared" si="3"/>
        <v>세운교통5</v>
      </c>
      <c r="AS102" s="271" t="s">
        <v>142</v>
      </c>
      <c r="AT102" s="272" t="s">
        <v>239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141</v>
      </c>
      <c r="X103" s="268" t="s">
        <v>260</v>
      </c>
      <c r="Y103" s="269" t="s">
        <v>260</v>
      </c>
      <c r="Z103" s="278">
        <v>21</v>
      </c>
      <c r="AA103" s="262">
        <f t="shared" si="2"/>
        <v>51</v>
      </c>
      <c r="AB103" s="279">
        <v>1.0119047619047619</v>
      </c>
      <c r="AC103" s="268">
        <v>7</v>
      </c>
      <c r="AD103" s="268">
        <v>11</v>
      </c>
      <c r="AE103" s="268">
        <v>13</v>
      </c>
      <c r="AF103" s="268">
        <v>14</v>
      </c>
      <c r="AG103" s="268">
        <v>5</v>
      </c>
      <c r="AH103" s="268">
        <v>1</v>
      </c>
      <c r="AI103" s="268">
        <v>0</v>
      </c>
      <c r="AJ103" s="280">
        <v>0.92148193104784792</v>
      </c>
      <c r="AK103" s="262" t="s">
        <v>70</v>
      </c>
      <c r="AL103" s="262">
        <v>36</v>
      </c>
      <c r="AM103" s="262" t="s">
        <v>542</v>
      </c>
      <c r="AN103" s="274" t="s">
        <v>515</v>
      </c>
      <c r="AO103" s="281">
        <v>100</v>
      </c>
      <c r="AP103" s="281" cm="1">
        <f t="array" ref="AP103">SUM(($W$4:$W$900=W103)*($AO$4:$AO$900&lt;AO103))+1</f>
        <v>1</v>
      </c>
      <c r="AQ103" s="281" t="str">
        <f t="shared" si="3"/>
        <v>송도버스1</v>
      </c>
      <c r="AS103" s="271" t="s">
        <v>142</v>
      </c>
      <c r="AT103" s="272" t="s">
        <v>99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141</v>
      </c>
      <c r="X104" s="268" t="s">
        <v>261</v>
      </c>
      <c r="Y104" s="269" t="s">
        <v>261</v>
      </c>
      <c r="Z104" s="278">
        <v>40</v>
      </c>
      <c r="AA104" s="262">
        <f t="shared" si="2"/>
        <v>93</v>
      </c>
      <c r="AB104" s="279">
        <v>0.96875</v>
      </c>
      <c r="AC104" s="268">
        <v>6</v>
      </c>
      <c r="AD104" s="268">
        <v>10</v>
      </c>
      <c r="AE104" s="268">
        <v>23</v>
      </c>
      <c r="AF104" s="268">
        <v>19</v>
      </c>
      <c r="AG104" s="268">
        <v>31</v>
      </c>
      <c r="AH104" s="268">
        <v>4</v>
      </c>
      <c r="AI104" s="268">
        <v>0</v>
      </c>
      <c r="AJ104" s="280">
        <v>0.88490645359881748</v>
      </c>
      <c r="AK104" s="262" t="s">
        <v>71</v>
      </c>
      <c r="AL104" s="262">
        <v>18</v>
      </c>
      <c r="AM104" s="262" t="s">
        <v>553</v>
      </c>
      <c r="AN104" s="274" t="s">
        <v>517</v>
      </c>
      <c r="AO104" s="281">
        <v>101</v>
      </c>
      <c r="AP104" s="281" cm="1">
        <f t="array" ref="AP104">SUM(($W$4:$W$900=W104)*($AO$4:$AO$900&lt;AO104))+1</f>
        <v>2</v>
      </c>
      <c r="AQ104" s="281" t="str">
        <f t="shared" si="3"/>
        <v>송도버스2</v>
      </c>
      <c r="AS104" s="271" t="s">
        <v>161</v>
      </c>
      <c r="AT104" s="272" t="s">
        <v>240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154</v>
      </c>
      <c r="X105" s="268" t="s">
        <v>262</v>
      </c>
      <c r="Y105" s="269" t="s">
        <v>262</v>
      </c>
      <c r="Z105" s="278">
        <v>17</v>
      </c>
      <c r="AA105" s="262">
        <f t="shared" si="2"/>
        <v>47</v>
      </c>
      <c r="AB105" s="279">
        <v>1.1519607843137256</v>
      </c>
      <c r="AC105" s="268">
        <v>5</v>
      </c>
      <c r="AD105" s="268">
        <v>9</v>
      </c>
      <c r="AE105" s="268">
        <v>13</v>
      </c>
      <c r="AF105" s="268">
        <v>17</v>
      </c>
      <c r="AG105" s="268">
        <v>3</v>
      </c>
      <c r="AH105" s="268">
        <v>0</v>
      </c>
      <c r="AI105" s="268">
        <v>0</v>
      </c>
      <c r="AJ105" s="280">
        <v>0.92221017907458747</v>
      </c>
      <c r="AK105" s="262" t="s">
        <v>70</v>
      </c>
      <c r="AL105" s="262">
        <v>33</v>
      </c>
      <c r="AM105" s="262" t="s">
        <v>454</v>
      </c>
      <c r="AN105" s="274" t="s">
        <v>519</v>
      </c>
      <c r="AO105" s="281">
        <v>102</v>
      </c>
      <c r="AP105" s="281" cm="1">
        <f t="array" ref="AP105">SUM(($W$4:$W$900=W105)*($AO$4:$AO$900&lt;AO105))+1</f>
        <v>1</v>
      </c>
      <c r="AQ105" s="281" t="str">
        <f t="shared" si="3"/>
        <v>시영운수1</v>
      </c>
      <c r="AS105" s="271" t="s">
        <v>161</v>
      </c>
      <c r="AT105" s="272" t="s">
        <v>241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154</v>
      </c>
      <c r="X106" s="268" t="s">
        <v>263</v>
      </c>
      <c r="Y106" s="269" t="s">
        <v>263</v>
      </c>
      <c r="Z106" s="278">
        <v>9</v>
      </c>
      <c r="AA106" s="262">
        <f t="shared" si="2"/>
        <v>20</v>
      </c>
      <c r="AB106" s="279">
        <v>0.92592592592592604</v>
      </c>
      <c r="AC106" s="268">
        <v>1</v>
      </c>
      <c r="AD106" s="268">
        <v>3</v>
      </c>
      <c r="AE106" s="268">
        <v>3</v>
      </c>
      <c r="AF106" s="268">
        <v>12</v>
      </c>
      <c r="AG106" s="268">
        <v>1</v>
      </c>
      <c r="AH106" s="268">
        <v>0</v>
      </c>
      <c r="AI106" s="268">
        <v>0</v>
      </c>
      <c r="AJ106" s="280">
        <v>0.88952311505536452</v>
      </c>
      <c r="AK106" s="262" t="s">
        <v>71</v>
      </c>
      <c r="AL106" s="262">
        <v>11</v>
      </c>
      <c r="AM106" s="262" t="s">
        <v>393</v>
      </c>
      <c r="AN106" s="274" t="s">
        <v>521</v>
      </c>
      <c r="AO106" s="281">
        <v>103</v>
      </c>
      <c r="AP106" s="281" cm="1">
        <f t="array" ref="AP106">SUM(($W$4:$W$900=W106)*($AO$4:$AO$900&lt;AO106))+1</f>
        <v>2</v>
      </c>
      <c r="AQ106" s="281" t="str">
        <f t="shared" si="3"/>
        <v>시영운수2</v>
      </c>
      <c r="AS106" s="271" t="s">
        <v>161</v>
      </c>
      <c r="AT106" s="272" t="s">
        <v>242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154</v>
      </c>
      <c r="X107" s="268" t="s">
        <v>264</v>
      </c>
      <c r="Y107" s="269" t="s">
        <v>264</v>
      </c>
      <c r="Z107" s="278">
        <v>5</v>
      </c>
      <c r="AA107" s="262">
        <f t="shared" si="2"/>
        <v>10</v>
      </c>
      <c r="AB107" s="279">
        <v>0.83333333333333337</v>
      </c>
      <c r="AC107" s="268">
        <v>5</v>
      </c>
      <c r="AD107" s="268">
        <v>2</v>
      </c>
      <c r="AE107" s="268">
        <v>3</v>
      </c>
      <c r="AF107" s="268">
        <v>0</v>
      </c>
      <c r="AG107" s="268">
        <v>0</v>
      </c>
      <c r="AH107" s="268">
        <v>0</v>
      </c>
      <c r="AI107" s="268">
        <v>0</v>
      </c>
      <c r="AJ107" s="280">
        <v>1.0356875850493263</v>
      </c>
      <c r="AK107" s="262" t="s">
        <v>73</v>
      </c>
      <c r="AL107" s="262">
        <v>4</v>
      </c>
      <c r="AM107" s="262" t="s">
        <v>350</v>
      </c>
      <c r="AN107" s="274" t="s">
        <v>523</v>
      </c>
      <c r="AO107" s="281">
        <v>104</v>
      </c>
      <c r="AP107" s="281" cm="1">
        <f t="array" ref="AP107">SUM(($W$4:$W$900=W107)*($AO$4:$AO$900&lt;AO107))+1</f>
        <v>3</v>
      </c>
      <c r="AQ107" s="281" t="str">
        <f t="shared" si="3"/>
        <v>시영운수3</v>
      </c>
      <c r="AS107" s="271" t="s">
        <v>161</v>
      </c>
      <c r="AT107" s="272" t="s">
        <v>243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147</v>
      </c>
      <c r="X108" s="268" t="s">
        <v>265</v>
      </c>
      <c r="Y108" s="269" t="s">
        <v>265</v>
      </c>
      <c r="Z108" s="278">
        <v>21</v>
      </c>
      <c r="AA108" s="262">
        <f t="shared" si="2"/>
        <v>54</v>
      </c>
      <c r="AB108" s="279">
        <v>1.0714285714285714</v>
      </c>
      <c r="AC108" s="268">
        <v>2</v>
      </c>
      <c r="AD108" s="268">
        <v>8</v>
      </c>
      <c r="AE108" s="268">
        <v>16</v>
      </c>
      <c r="AF108" s="268">
        <v>15</v>
      </c>
      <c r="AG108" s="268">
        <v>10</v>
      </c>
      <c r="AH108" s="268">
        <v>3</v>
      </c>
      <c r="AI108" s="268">
        <v>0</v>
      </c>
      <c r="AJ108" s="280">
        <v>0.8934249959400683</v>
      </c>
      <c r="AK108" s="262" t="s">
        <v>71</v>
      </c>
      <c r="AL108" s="262">
        <v>6</v>
      </c>
      <c r="AM108" s="262" t="s">
        <v>420</v>
      </c>
      <c r="AN108" s="274" t="s">
        <v>525</v>
      </c>
      <c r="AO108" s="281">
        <v>105</v>
      </c>
      <c r="AP108" s="281" cm="1">
        <f t="array" ref="AP108">SUM(($W$4:$W$900=W108)*($AO$4:$AO$900&lt;AO108))+1</f>
        <v>1</v>
      </c>
      <c r="AQ108" s="281" t="str">
        <f t="shared" si="3"/>
        <v>신동아교통1</v>
      </c>
      <c r="AS108" s="271" t="s">
        <v>161</v>
      </c>
      <c r="AT108" s="272" t="s">
        <v>244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147</v>
      </c>
      <c r="X109" s="268" t="s">
        <v>266</v>
      </c>
      <c r="Y109" s="269" t="s">
        <v>266</v>
      </c>
      <c r="Z109" s="278">
        <v>7</v>
      </c>
      <c r="AA109" s="262">
        <f t="shared" si="2"/>
        <v>15</v>
      </c>
      <c r="AB109" s="279">
        <v>0.89285714285714279</v>
      </c>
      <c r="AC109" s="268">
        <v>5</v>
      </c>
      <c r="AD109" s="268">
        <v>3</v>
      </c>
      <c r="AE109" s="268">
        <v>4</v>
      </c>
      <c r="AF109" s="268">
        <v>2</v>
      </c>
      <c r="AG109" s="268">
        <v>1</v>
      </c>
      <c r="AH109" s="268">
        <v>0</v>
      </c>
      <c r="AI109" s="268">
        <v>0</v>
      </c>
      <c r="AJ109" s="280">
        <v>0.95854016206005155</v>
      </c>
      <c r="AK109" s="262" t="s">
        <v>68</v>
      </c>
      <c r="AL109" s="262">
        <v>31</v>
      </c>
      <c r="AM109" s="262" t="s">
        <v>424</v>
      </c>
      <c r="AN109" s="274" t="s">
        <v>527</v>
      </c>
      <c r="AO109" s="281">
        <v>106</v>
      </c>
      <c r="AP109" s="281" cm="1">
        <f t="array" ref="AP109">SUM(($W$4:$W$900=W109)*($AO$4:$AO$900&lt;AO109))+1</f>
        <v>2</v>
      </c>
      <c r="AQ109" s="281" t="str">
        <f t="shared" si="3"/>
        <v>신동아교통2</v>
      </c>
      <c r="AS109" s="271" t="s">
        <v>161</v>
      </c>
      <c r="AT109" s="272" t="s">
        <v>98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147</v>
      </c>
      <c r="X110" s="268" t="s">
        <v>267</v>
      </c>
      <c r="Y110" s="269" t="s">
        <v>267</v>
      </c>
      <c r="Z110" s="278">
        <v>9</v>
      </c>
      <c r="AA110" s="262">
        <f t="shared" si="2"/>
        <v>19</v>
      </c>
      <c r="AB110" s="279">
        <v>0.87962962962962976</v>
      </c>
      <c r="AC110" s="268">
        <v>4</v>
      </c>
      <c r="AD110" s="268">
        <v>10</v>
      </c>
      <c r="AE110" s="268">
        <v>4</v>
      </c>
      <c r="AF110" s="268">
        <v>1</v>
      </c>
      <c r="AG110" s="268">
        <v>0</v>
      </c>
      <c r="AH110" s="268">
        <v>0</v>
      </c>
      <c r="AI110" s="268">
        <v>0</v>
      </c>
      <c r="AJ110" s="280">
        <v>0.96645593245953565</v>
      </c>
      <c r="AK110" s="262" t="s">
        <v>68</v>
      </c>
      <c r="AL110" s="262">
        <v>22</v>
      </c>
      <c r="AM110" s="262" t="s">
        <v>410</v>
      </c>
      <c r="AN110" s="274" t="s">
        <v>528</v>
      </c>
      <c r="AO110" s="281">
        <v>107</v>
      </c>
      <c r="AP110" s="281" cm="1">
        <f t="array" ref="AP110">SUM(($W$4:$W$900=W110)*($AO$4:$AO$900&lt;AO110))+1</f>
        <v>3</v>
      </c>
      <c r="AQ110" s="281" t="str">
        <f t="shared" si="3"/>
        <v>신동아교통3</v>
      </c>
      <c r="AS110" s="271" t="s">
        <v>161</v>
      </c>
      <c r="AT110" s="272" t="s">
        <v>99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147</v>
      </c>
      <c r="X111" s="268" t="s">
        <v>268</v>
      </c>
      <c r="Y111" s="269" t="s">
        <v>268</v>
      </c>
      <c r="Z111" s="278">
        <v>6</v>
      </c>
      <c r="AA111" s="262">
        <f t="shared" si="2"/>
        <v>15</v>
      </c>
      <c r="AB111" s="279">
        <v>1.0416666666666667</v>
      </c>
      <c r="AC111" s="268">
        <v>4</v>
      </c>
      <c r="AD111" s="268">
        <v>4</v>
      </c>
      <c r="AE111" s="268">
        <v>3</v>
      </c>
      <c r="AF111" s="268">
        <v>3</v>
      </c>
      <c r="AG111" s="268">
        <v>1</v>
      </c>
      <c r="AH111" s="268">
        <v>0</v>
      </c>
      <c r="AI111" s="268">
        <v>0</v>
      </c>
      <c r="AJ111" s="280">
        <v>0.93632503087784058</v>
      </c>
      <c r="AK111" s="262" t="s">
        <v>70</v>
      </c>
      <c r="AL111" s="262">
        <v>16</v>
      </c>
      <c r="AM111" s="262" t="s">
        <v>538</v>
      </c>
      <c r="AN111" s="274" t="s">
        <v>530</v>
      </c>
      <c r="AO111" s="281">
        <v>108</v>
      </c>
      <c r="AP111" s="281" cm="1">
        <f t="array" ref="AP111">SUM(($W$4:$W$900=W111)*($AO$4:$AO$900&lt;AO111))+1</f>
        <v>4</v>
      </c>
      <c r="AQ111" s="281" t="str">
        <f t="shared" si="3"/>
        <v>신동아교통4</v>
      </c>
      <c r="AS111" s="271" t="s">
        <v>162</v>
      </c>
      <c r="AT111" s="272" t="s">
        <v>245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140</v>
      </c>
      <c r="X112" s="268" t="s">
        <v>269</v>
      </c>
      <c r="Y112" s="269" t="s">
        <v>269</v>
      </c>
      <c r="Z112" s="278">
        <v>22</v>
      </c>
      <c r="AA112" s="262">
        <f t="shared" si="2"/>
        <v>53</v>
      </c>
      <c r="AB112" s="279">
        <v>1.0037878787878789</v>
      </c>
      <c r="AC112" s="268">
        <v>12</v>
      </c>
      <c r="AD112" s="268">
        <v>16</v>
      </c>
      <c r="AE112" s="268">
        <v>14</v>
      </c>
      <c r="AF112" s="268">
        <v>7</v>
      </c>
      <c r="AG112" s="268">
        <v>4</v>
      </c>
      <c r="AH112" s="268">
        <v>0</v>
      </c>
      <c r="AI112" s="268">
        <v>0</v>
      </c>
      <c r="AJ112" s="280">
        <v>0.94925462895405877</v>
      </c>
      <c r="AK112" s="262" t="s">
        <v>70</v>
      </c>
      <c r="AL112" s="262">
        <v>1</v>
      </c>
      <c r="AM112" s="262" t="s">
        <v>505</v>
      </c>
      <c r="AN112" s="274" t="s">
        <v>532</v>
      </c>
      <c r="AO112" s="281">
        <v>109</v>
      </c>
      <c r="AP112" s="281" cm="1">
        <f t="array" ref="AP112">SUM(($W$4:$W$900=W112)*($AO$4:$AO$900&lt;AO112))+1</f>
        <v>1</v>
      </c>
      <c r="AQ112" s="281" t="str">
        <f t="shared" si="3"/>
        <v>신화여객1</v>
      </c>
      <c r="AS112" s="271" t="s">
        <v>162</v>
      </c>
      <c r="AT112" s="272" t="s">
        <v>246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140</v>
      </c>
      <c r="X113" s="268" t="s">
        <v>270</v>
      </c>
      <c r="Y113" s="269" t="s">
        <v>270</v>
      </c>
      <c r="Z113" s="278">
        <v>11</v>
      </c>
      <c r="AA113" s="262">
        <f t="shared" si="2"/>
        <v>23</v>
      </c>
      <c r="AB113" s="279">
        <v>0.87121212121212122</v>
      </c>
      <c r="AC113" s="268">
        <v>9</v>
      </c>
      <c r="AD113" s="268">
        <v>8</v>
      </c>
      <c r="AE113" s="268">
        <v>2</v>
      </c>
      <c r="AF113" s="268">
        <v>4</v>
      </c>
      <c r="AG113" s="268">
        <v>0</v>
      </c>
      <c r="AH113" s="268">
        <v>0</v>
      </c>
      <c r="AI113" s="268">
        <v>0</v>
      </c>
      <c r="AJ113" s="280">
        <v>0.97272454285158683</v>
      </c>
      <c r="AK113" s="262" t="s">
        <v>68</v>
      </c>
      <c r="AL113" s="262">
        <v>14</v>
      </c>
      <c r="AM113" s="262" t="s">
        <v>445</v>
      </c>
      <c r="AN113" s="274" t="s">
        <v>533</v>
      </c>
      <c r="AO113" s="281">
        <v>110</v>
      </c>
      <c r="AP113" s="281" cm="1">
        <f t="array" ref="AP113">SUM(($W$4:$W$900=W113)*($AO$4:$AO$900&lt;AO113))+1</f>
        <v>2</v>
      </c>
      <c r="AQ113" s="281" t="str">
        <f t="shared" si="3"/>
        <v>신화여객2</v>
      </c>
      <c r="AS113" s="271" t="s">
        <v>162</v>
      </c>
      <c r="AT113" s="272" t="s">
        <v>247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140</v>
      </c>
      <c r="X114" s="268" t="s">
        <v>271</v>
      </c>
      <c r="Y114" s="269" t="s">
        <v>271</v>
      </c>
      <c r="Z114" s="278">
        <v>11</v>
      </c>
      <c r="AA114" s="262">
        <f t="shared" si="2"/>
        <v>28</v>
      </c>
      <c r="AB114" s="279">
        <v>1.0606060606060606</v>
      </c>
      <c r="AC114" s="268">
        <v>1</v>
      </c>
      <c r="AD114" s="268">
        <v>8</v>
      </c>
      <c r="AE114" s="268">
        <v>10</v>
      </c>
      <c r="AF114" s="268">
        <v>6</v>
      </c>
      <c r="AG114" s="268">
        <v>3</v>
      </c>
      <c r="AH114" s="268">
        <v>0</v>
      </c>
      <c r="AI114" s="268">
        <v>0</v>
      </c>
      <c r="AJ114" s="280">
        <v>0.91780233809808065</v>
      </c>
      <c r="AK114" s="262" t="s">
        <v>70</v>
      </c>
      <c r="AL114" s="262">
        <v>41</v>
      </c>
      <c r="AM114" s="262" t="s">
        <v>497</v>
      </c>
      <c r="AN114" s="274" t="s">
        <v>534</v>
      </c>
      <c r="AO114" s="281">
        <v>111</v>
      </c>
      <c r="AP114" s="281" cm="1">
        <f t="array" ref="AP114">SUM(($W$4:$W$900=W114)*($AO$4:$AO$900&lt;AO114))+1</f>
        <v>3</v>
      </c>
      <c r="AQ114" s="281" t="str">
        <f t="shared" si="3"/>
        <v>신화여객3</v>
      </c>
      <c r="AS114" s="271" t="s">
        <v>162</v>
      </c>
      <c r="AT114" s="272" t="s">
        <v>248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140</v>
      </c>
      <c r="X115" s="268" t="s">
        <v>272</v>
      </c>
      <c r="Y115" s="269" t="s">
        <v>272</v>
      </c>
      <c r="Z115" s="278">
        <v>8</v>
      </c>
      <c r="AA115" s="262">
        <f t="shared" si="2"/>
        <v>14</v>
      </c>
      <c r="AB115" s="279">
        <v>0.72916666666666674</v>
      </c>
      <c r="AC115" s="268">
        <v>5</v>
      </c>
      <c r="AD115" s="268">
        <v>5</v>
      </c>
      <c r="AE115" s="268">
        <v>2</v>
      </c>
      <c r="AF115" s="268">
        <v>2</v>
      </c>
      <c r="AG115" s="268">
        <v>0</v>
      </c>
      <c r="AH115" s="268">
        <v>0</v>
      </c>
      <c r="AI115" s="268">
        <v>0</v>
      </c>
      <c r="AJ115" s="280">
        <v>0.97104804824051383</v>
      </c>
      <c r="AK115" s="262" t="s">
        <v>68</v>
      </c>
      <c r="AL115" s="262">
        <v>17</v>
      </c>
      <c r="AM115" s="262" t="s">
        <v>549</v>
      </c>
      <c r="AN115" s="274" t="s">
        <v>536</v>
      </c>
      <c r="AO115" s="281">
        <v>112</v>
      </c>
      <c r="AP115" s="281" cm="1">
        <f t="array" ref="AP115">SUM(($W$4:$W$900=W115)*($AO$4:$AO$900&lt;AO115))+1</f>
        <v>4</v>
      </c>
      <c r="AQ115" s="281" t="str">
        <f t="shared" si="3"/>
        <v>신화여객4</v>
      </c>
      <c r="AS115" s="271" t="s">
        <v>162</v>
      </c>
      <c r="AT115" s="272" t="s">
        <v>99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149</v>
      </c>
      <c r="X116" s="268" t="s">
        <v>273</v>
      </c>
      <c r="Y116" s="269" t="s">
        <v>273</v>
      </c>
      <c r="Z116" s="278">
        <v>14</v>
      </c>
      <c r="AA116" s="262">
        <f t="shared" si="2"/>
        <v>33</v>
      </c>
      <c r="AB116" s="279">
        <v>0.9821428571428571</v>
      </c>
      <c r="AC116" s="268">
        <v>8</v>
      </c>
      <c r="AD116" s="268">
        <v>6</v>
      </c>
      <c r="AE116" s="268">
        <v>8</v>
      </c>
      <c r="AF116" s="268">
        <v>8</v>
      </c>
      <c r="AG116" s="268">
        <v>0</v>
      </c>
      <c r="AH116" s="268">
        <v>3</v>
      </c>
      <c r="AI116" s="268">
        <v>0</v>
      </c>
      <c r="AJ116" s="280">
        <v>0.94132627092464161</v>
      </c>
      <c r="AK116" s="262" t="s">
        <v>70</v>
      </c>
      <c r="AL116" s="262">
        <v>12</v>
      </c>
      <c r="AM116" s="262" t="s">
        <v>375</v>
      </c>
      <c r="AN116" s="274" t="s">
        <v>537</v>
      </c>
      <c r="AO116" s="281">
        <v>113</v>
      </c>
      <c r="AP116" s="281" cm="1">
        <f t="array" ref="AP116">SUM(($W$4:$W$900=W116)*($AO$4:$AO$900&lt;AO116))+1</f>
        <v>1</v>
      </c>
      <c r="AQ116" s="281" t="str">
        <f t="shared" si="3"/>
        <v>신흥교통1</v>
      </c>
      <c r="AS116" s="271" t="s">
        <v>160</v>
      </c>
      <c r="AT116" s="272" t="s">
        <v>249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149</v>
      </c>
      <c r="X117" s="268" t="s">
        <v>274</v>
      </c>
      <c r="Y117" s="269" t="s">
        <v>274</v>
      </c>
      <c r="Z117" s="278">
        <v>10</v>
      </c>
      <c r="AA117" s="262">
        <f t="shared" si="2"/>
        <v>26</v>
      </c>
      <c r="AB117" s="279">
        <v>1.0833333333333333</v>
      </c>
      <c r="AC117" s="268">
        <v>3</v>
      </c>
      <c r="AD117" s="268">
        <v>4</v>
      </c>
      <c r="AE117" s="268">
        <v>8</v>
      </c>
      <c r="AF117" s="268">
        <v>9</v>
      </c>
      <c r="AG117" s="268">
        <v>2</v>
      </c>
      <c r="AH117" s="268">
        <v>0</v>
      </c>
      <c r="AI117" s="268">
        <v>0</v>
      </c>
      <c r="AJ117" s="280">
        <v>0.91434969333304894</v>
      </c>
      <c r="AK117" s="262" t="s">
        <v>70</v>
      </c>
      <c r="AL117" s="262">
        <v>43</v>
      </c>
      <c r="AM117" s="262" t="s">
        <v>485</v>
      </c>
      <c r="AN117" s="274" t="s">
        <v>539</v>
      </c>
      <c r="AO117" s="281">
        <v>114</v>
      </c>
      <c r="AP117" s="281" cm="1">
        <f t="array" ref="AP117">SUM(($W$4:$W$900=W117)*($AO$4:$AO$900&lt;AO117))+1</f>
        <v>2</v>
      </c>
      <c r="AQ117" s="281" t="str">
        <f t="shared" si="3"/>
        <v>신흥교통2</v>
      </c>
      <c r="AS117" s="271" t="s">
        <v>160</v>
      </c>
      <c r="AT117" s="272" t="s">
        <v>250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149</v>
      </c>
      <c r="X118" s="268" t="s">
        <v>275</v>
      </c>
      <c r="Y118" s="269" t="s">
        <v>275</v>
      </c>
      <c r="Z118" s="278">
        <v>17</v>
      </c>
      <c r="AA118" s="262">
        <f t="shared" si="2"/>
        <v>37</v>
      </c>
      <c r="AB118" s="279">
        <v>0.90686274509803932</v>
      </c>
      <c r="AC118" s="268">
        <v>9</v>
      </c>
      <c r="AD118" s="268">
        <v>9</v>
      </c>
      <c r="AE118" s="268">
        <v>6</v>
      </c>
      <c r="AF118" s="268">
        <v>10</v>
      </c>
      <c r="AG118" s="268">
        <v>3</v>
      </c>
      <c r="AH118" s="268">
        <v>0</v>
      </c>
      <c r="AI118" s="268">
        <v>0</v>
      </c>
      <c r="AJ118" s="280">
        <v>0.94315095757692569</v>
      </c>
      <c r="AK118" s="262" t="s">
        <v>70</v>
      </c>
      <c r="AL118" s="262">
        <v>9</v>
      </c>
      <c r="AM118" s="262" t="s">
        <v>345</v>
      </c>
      <c r="AN118" s="274" t="s">
        <v>541</v>
      </c>
      <c r="AO118" s="281">
        <v>115</v>
      </c>
      <c r="AP118" s="281" cm="1">
        <f t="array" ref="AP118">SUM(($W$4:$W$900=W118)*($AO$4:$AO$900&lt;AO118))+1</f>
        <v>3</v>
      </c>
      <c r="AQ118" s="281" t="str">
        <f t="shared" si="3"/>
        <v>신흥교통3</v>
      </c>
      <c r="AS118" s="271" t="s">
        <v>160</v>
      </c>
      <c r="AT118" s="272" t="s">
        <v>251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149</v>
      </c>
      <c r="X119" s="268" t="s">
        <v>276</v>
      </c>
      <c r="Y119" s="269" t="s">
        <v>276</v>
      </c>
      <c r="Z119" s="278">
        <v>6</v>
      </c>
      <c r="AA119" s="262">
        <f t="shared" si="2"/>
        <v>13</v>
      </c>
      <c r="AB119" s="279">
        <v>0.9027777777777779</v>
      </c>
      <c r="AC119" s="268">
        <v>1</v>
      </c>
      <c r="AD119" s="268">
        <v>2</v>
      </c>
      <c r="AE119" s="268">
        <v>7</v>
      </c>
      <c r="AF119" s="268">
        <v>2</v>
      </c>
      <c r="AG119" s="268">
        <v>0</v>
      </c>
      <c r="AH119" s="268">
        <v>1</v>
      </c>
      <c r="AI119" s="268">
        <v>0</v>
      </c>
      <c r="AJ119" s="280">
        <v>0.90623848811241214</v>
      </c>
      <c r="AK119" s="262" t="s">
        <v>70</v>
      </c>
      <c r="AL119" s="262">
        <v>59</v>
      </c>
      <c r="AM119" s="262" t="s">
        <v>735</v>
      </c>
      <c r="AN119" s="274" t="s">
        <v>543</v>
      </c>
      <c r="AO119" s="281">
        <v>116</v>
      </c>
      <c r="AP119" s="281" cm="1">
        <f t="array" ref="AP119">SUM(($W$4:$W$900=W119)*($AO$4:$AO$900&lt;AO119))+1</f>
        <v>4</v>
      </c>
      <c r="AQ119" s="281" t="str">
        <f t="shared" si="3"/>
        <v>신흥교통4</v>
      </c>
      <c r="AS119" s="271" t="s">
        <v>160</v>
      </c>
      <c r="AT119" s="272" t="s">
        <v>252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149</v>
      </c>
      <c r="X120" s="268" t="s">
        <v>277</v>
      </c>
      <c r="Y120" s="269" t="s">
        <v>277</v>
      </c>
      <c r="Z120" s="278">
        <v>12</v>
      </c>
      <c r="AA120" s="262">
        <f t="shared" si="2"/>
        <v>29</v>
      </c>
      <c r="AB120" s="279">
        <v>1.0069444444444446</v>
      </c>
      <c r="AC120" s="268">
        <v>5</v>
      </c>
      <c r="AD120" s="268">
        <v>6</v>
      </c>
      <c r="AE120" s="268">
        <v>9</v>
      </c>
      <c r="AF120" s="268">
        <v>5</v>
      </c>
      <c r="AG120" s="268">
        <v>3</v>
      </c>
      <c r="AH120" s="268">
        <v>1</v>
      </c>
      <c r="AI120" s="268">
        <v>0</v>
      </c>
      <c r="AJ120" s="280">
        <v>0.92623523433944366</v>
      </c>
      <c r="AK120" s="262" t="s">
        <v>70</v>
      </c>
      <c r="AL120" s="262">
        <v>26</v>
      </c>
      <c r="AM120" s="262" t="s">
        <v>456</v>
      </c>
      <c r="AN120" s="274" t="s">
        <v>545</v>
      </c>
      <c r="AO120" s="281">
        <v>117</v>
      </c>
      <c r="AP120" s="281" cm="1">
        <f t="array" ref="AP120">SUM(($W$4:$W$900=W120)*($AO$4:$AO$900&lt;AO120))+1</f>
        <v>5</v>
      </c>
      <c r="AQ120" s="281" t="str">
        <f t="shared" si="3"/>
        <v>신흥교통5</v>
      </c>
      <c r="AS120" s="271" t="s">
        <v>160</v>
      </c>
      <c r="AT120" s="272" t="s">
        <v>253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149</v>
      </c>
      <c r="X121" s="268" t="s">
        <v>278</v>
      </c>
      <c r="Y121" s="269" t="s">
        <v>278</v>
      </c>
      <c r="Z121" s="278">
        <v>4</v>
      </c>
      <c r="AA121" s="262">
        <f t="shared" si="2"/>
        <v>11</v>
      </c>
      <c r="AB121" s="279">
        <v>1.1458333333333335</v>
      </c>
      <c r="AC121" s="268">
        <v>6</v>
      </c>
      <c r="AD121" s="268">
        <v>4</v>
      </c>
      <c r="AE121" s="268">
        <v>0</v>
      </c>
      <c r="AF121" s="268">
        <v>1</v>
      </c>
      <c r="AG121" s="268">
        <v>0</v>
      </c>
      <c r="AH121" s="268">
        <v>0</v>
      </c>
      <c r="AI121" s="268">
        <v>0</v>
      </c>
      <c r="AJ121" s="280">
        <v>1.0077334893817502</v>
      </c>
      <c r="AK121" s="262" t="s">
        <v>73</v>
      </c>
      <c r="AL121" s="262">
        <v>10</v>
      </c>
      <c r="AM121" s="262" t="s">
        <v>592</v>
      </c>
      <c r="AN121" s="274" t="s">
        <v>546</v>
      </c>
      <c r="AO121" s="281">
        <v>118</v>
      </c>
      <c r="AP121" s="281" cm="1">
        <f t="array" ref="AP121">SUM(($W$4:$W$900=W121)*($AO$4:$AO$900&lt;AO121))+1</f>
        <v>6</v>
      </c>
      <c r="AQ121" s="281" t="str">
        <f t="shared" si="3"/>
        <v>신흥교통6</v>
      </c>
      <c r="AS121" s="271" t="s">
        <v>160</v>
      </c>
      <c r="AT121" s="272" t="s">
        <v>254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152</v>
      </c>
      <c r="X122" s="268" t="s">
        <v>279</v>
      </c>
      <c r="Y122" s="269" t="s">
        <v>279</v>
      </c>
      <c r="Z122" s="278">
        <v>16</v>
      </c>
      <c r="AA122" s="262">
        <f t="shared" si="2"/>
        <v>42</v>
      </c>
      <c r="AB122" s="279">
        <v>1.09375</v>
      </c>
      <c r="AC122" s="268">
        <v>6</v>
      </c>
      <c r="AD122" s="268">
        <v>8</v>
      </c>
      <c r="AE122" s="268">
        <v>10</v>
      </c>
      <c r="AF122" s="268">
        <v>11</v>
      </c>
      <c r="AG122" s="268">
        <v>5</v>
      </c>
      <c r="AH122" s="268">
        <v>2</v>
      </c>
      <c r="AI122" s="268">
        <v>0</v>
      </c>
      <c r="AJ122" s="280">
        <v>0.9120395280410557</v>
      </c>
      <c r="AK122" s="262" t="s">
        <v>70</v>
      </c>
      <c r="AL122" s="262">
        <v>49</v>
      </c>
      <c r="AM122" s="262" t="s">
        <v>477</v>
      </c>
      <c r="AN122" s="274" t="s">
        <v>548</v>
      </c>
      <c r="AO122" s="281">
        <v>119</v>
      </c>
      <c r="AP122" s="281" cm="1">
        <f t="array" ref="AP122">SUM(($W$4:$W$900=W122)*($AO$4:$AO$900&lt;AO122))+1</f>
        <v>1</v>
      </c>
      <c r="AQ122" s="281" t="str">
        <f t="shared" si="3"/>
        <v>영종운수1</v>
      </c>
      <c r="AS122" s="271" t="s">
        <v>160</v>
      </c>
      <c r="AT122" s="272" t="s">
        <v>99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152</v>
      </c>
      <c r="X123" s="268" t="s">
        <v>280</v>
      </c>
      <c r="Y123" s="269" t="s">
        <v>280</v>
      </c>
      <c r="Z123" s="278">
        <v>8</v>
      </c>
      <c r="AA123" s="262">
        <f t="shared" si="2"/>
        <v>20</v>
      </c>
      <c r="AB123" s="279">
        <v>1.09375</v>
      </c>
      <c r="AC123" s="268">
        <v>5</v>
      </c>
      <c r="AD123" s="268">
        <v>5</v>
      </c>
      <c r="AE123" s="268">
        <v>6</v>
      </c>
      <c r="AF123" s="268">
        <v>4</v>
      </c>
      <c r="AG123" s="268">
        <v>0</v>
      </c>
      <c r="AH123" s="268">
        <v>0</v>
      </c>
      <c r="AI123" s="268">
        <v>1</v>
      </c>
      <c r="AJ123" s="280">
        <v>0.952067855899561</v>
      </c>
      <c r="AK123" s="262" t="s">
        <v>68</v>
      </c>
      <c r="AL123" s="262">
        <v>37</v>
      </c>
      <c r="AM123" s="262" t="s">
        <v>510</v>
      </c>
      <c r="AN123" s="274" t="s">
        <v>550</v>
      </c>
      <c r="AO123" s="281">
        <v>120</v>
      </c>
      <c r="AP123" s="281" cm="1">
        <f t="array" ref="AP123">SUM(($W$4:$W$900=W123)*($AO$4:$AO$900&lt;AO123))+1</f>
        <v>2</v>
      </c>
      <c r="AQ123" s="281" t="str">
        <f t="shared" si="3"/>
        <v>영종운수2</v>
      </c>
      <c r="AS123" s="271" t="s">
        <v>144</v>
      </c>
      <c r="AT123" s="272" t="s">
        <v>255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152</v>
      </c>
      <c r="X124" s="268" t="s">
        <v>281</v>
      </c>
      <c r="Y124" s="269" t="s">
        <v>281</v>
      </c>
      <c r="Z124" s="278">
        <v>2</v>
      </c>
      <c r="AA124" s="262">
        <f t="shared" si="2"/>
        <v>7</v>
      </c>
      <c r="AB124" s="279">
        <v>1.4583333333333335</v>
      </c>
      <c r="AC124" s="268">
        <v>3</v>
      </c>
      <c r="AD124" s="268">
        <v>0</v>
      </c>
      <c r="AE124" s="268">
        <v>3</v>
      </c>
      <c r="AF124" s="268">
        <v>0</v>
      </c>
      <c r="AG124" s="268">
        <v>0</v>
      </c>
      <c r="AH124" s="268">
        <v>1</v>
      </c>
      <c r="AI124" s="268">
        <v>0</v>
      </c>
      <c r="AJ124" s="280">
        <v>0.98443267432893711</v>
      </c>
      <c r="AK124" s="262" t="s">
        <v>68</v>
      </c>
      <c r="AL124" s="262">
        <v>7</v>
      </c>
      <c r="AM124" s="262" t="s">
        <v>580</v>
      </c>
      <c r="AN124" s="274" t="s">
        <v>552</v>
      </c>
      <c r="AO124" s="281">
        <v>121</v>
      </c>
      <c r="AP124" s="281" cm="1">
        <f t="array" ref="AP124">SUM(($W$4:$W$900=W124)*($AO$4:$AO$900&lt;AO124))+1</f>
        <v>3</v>
      </c>
      <c r="AQ124" s="281" t="str">
        <f t="shared" si="3"/>
        <v>영종운수3</v>
      </c>
      <c r="AS124" s="271" t="s">
        <v>144</v>
      </c>
      <c r="AT124" s="272" t="s">
        <v>256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152</v>
      </c>
      <c r="X125" s="268" t="s">
        <v>282</v>
      </c>
      <c r="Y125" s="269" t="s">
        <v>282</v>
      </c>
      <c r="Z125" s="278">
        <v>1</v>
      </c>
      <c r="AA125" s="262">
        <f t="shared" si="2"/>
        <v>4</v>
      </c>
      <c r="AB125" s="279">
        <v>1.6666666666666667</v>
      </c>
      <c r="AC125" s="268">
        <v>0</v>
      </c>
      <c r="AD125" s="268">
        <v>1</v>
      </c>
      <c r="AE125" s="268">
        <v>1</v>
      </c>
      <c r="AF125" s="268">
        <v>2</v>
      </c>
      <c r="AG125" s="268">
        <v>0</v>
      </c>
      <c r="AH125" s="268">
        <v>0</v>
      </c>
      <c r="AI125" s="268">
        <v>0</v>
      </c>
      <c r="AJ125" s="280">
        <v>0.88846153846153841</v>
      </c>
      <c r="AK125" s="262" t="s">
        <v>71</v>
      </c>
      <c r="AL125" s="262">
        <v>14</v>
      </c>
      <c r="AM125" s="262" t="s">
        <v>573</v>
      </c>
      <c r="AN125" s="274" t="s">
        <v>554</v>
      </c>
      <c r="AO125" s="281">
        <v>122</v>
      </c>
      <c r="AP125" s="281" cm="1">
        <f t="array" ref="AP125">SUM(($W$4:$W$900=W125)*($AO$4:$AO$900&lt;AO125))+1</f>
        <v>4</v>
      </c>
      <c r="AQ125" s="281" t="str">
        <f t="shared" si="3"/>
        <v>영종운수4</v>
      </c>
      <c r="AS125" s="271" t="s">
        <v>144</v>
      </c>
      <c r="AT125" s="272" t="s">
        <v>257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152</v>
      </c>
      <c r="X126" s="268" t="s">
        <v>283</v>
      </c>
      <c r="Y126" s="269" t="s">
        <v>283</v>
      </c>
      <c r="Z126" s="278">
        <v>3</v>
      </c>
      <c r="AA126" s="262">
        <f t="shared" si="2"/>
        <v>10</v>
      </c>
      <c r="AB126" s="279">
        <v>1.3888888888888891</v>
      </c>
      <c r="AC126" s="268">
        <v>1</v>
      </c>
      <c r="AD126" s="268">
        <v>1</v>
      </c>
      <c r="AE126" s="268">
        <v>2</v>
      </c>
      <c r="AF126" s="268">
        <v>3</v>
      </c>
      <c r="AG126" s="268">
        <v>3</v>
      </c>
      <c r="AH126" s="268">
        <v>0</v>
      </c>
      <c r="AI126" s="268">
        <v>0</v>
      </c>
      <c r="AJ126" s="280">
        <v>0.89559160342383604</v>
      </c>
      <c r="AK126" s="262" t="s">
        <v>71</v>
      </c>
      <c r="AL126" s="262">
        <v>3</v>
      </c>
      <c r="AM126" s="262" t="s">
        <v>418</v>
      </c>
      <c r="AN126" s="274" t="s">
        <v>556</v>
      </c>
      <c r="AO126" s="281">
        <v>123</v>
      </c>
      <c r="AP126" s="281" cm="1">
        <f t="array" ref="AP126">SUM(($W$4:$W$900=W126)*($AO$4:$AO$900&lt;AO126))+1</f>
        <v>5</v>
      </c>
      <c r="AQ126" s="281" t="str">
        <f t="shared" si="3"/>
        <v>영종운수5</v>
      </c>
      <c r="AS126" s="271" t="s">
        <v>144</v>
      </c>
      <c r="AT126" s="272" t="s">
        <v>258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152</v>
      </c>
      <c r="X127" s="268" t="s">
        <v>329</v>
      </c>
      <c r="Y127" s="269" t="s">
        <v>329</v>
      </c>
      <c r="Z127" s="278">
        <v>1</v>
      </c>
      <c r="AA127" s="262">
        <f t="shared" si="2"/>
        <v>1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0</v>
      </c>
      <c r="AG127" s="268">
        <v>0</v>
      </c>
      <c r="AH127" s="268">
        <v>1</v>
      </c>
      <c r="AI127" s="268">
        <v>1</v>
      </c>
      <c r="AJ127" s="280">
        <v>0.66176470588235292</v>
      </c>
      <c r="AK127" s="262" t="s">
        <v>72</v>
      </c>
      <c r="AL127" s="262">
        <v>4</v>
      </c>
      <c r="AM127" s="262" t="s">
        <v>736</v>
      </c>
      <c r="AN127" s="274" t="s">
        <v>558</v>
      </c>
      <c r="AO127" s="281">
        <v>124</v>
      </c>
      <c r="AP127" s="281" cm="1">
        <f t="array" ref="AP127">SUM(($W$4:$W$900=W127)*($AO$4:$AO$900&lt;AO127))+1</f>
        <v>6</v>
      </c>
      <c r="AQ127" s="281" t="str">
        <f t="shared" si="3"/>
        <v>영종운수6</v>
      </c>
      <c r="AS127" s="271" t="s">
        <v>144</v>
      </c>
      <c r="AT127" s="272" t="s">
        <v>259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152</v>
      </c>
      <c r="X128" s="268" t="s">
        <v>337</v>
      </c>
      <c r="Y128" s="269" t="s">
        <v>337</v>
      </c>
      <c r="Z128" s="278">
        <v>1</v>
      </c>
      <c r="AA128" s="262">
        <f t="shared" si="2"/>
        <v>2</v>
      </c>
      <c r="AB128" s="279">
        <v>0.83333333333333337</v>
      </c>
      <c r="AC128" s="268">
        <v>1</v>
      </c>
      <c r="AD128" s="268">
        <v>1</v>
      </c>
      <c r="AE128" s="268">
        <v>0</v>
      </c>
      <c r="AF128" s="268">
        <v>0</v>
      </c>
      <c r="AG128" s="268">
        <v>0</v>
      </c>
      <c r="AH128" s="268">
        <v>0</v>
      </c>
      <c r="AI128" s="268">
        <v>0</v>
      </c>
      <c r="AJ128" s="280">
        <v>1.0111428571428571</v>
      </c>
      <c r="AK128" s="262" t="s">
        <v>73</v>
      </c>
      <c r="AL128" s="262">
        <v>8</v>
      </c>
      <c r="AM128" s="262" t="s">
        <v>627</v>
      </c>
      <c r="AN128" s="274" t="s">
        <v>560</v>
      </c>
      <c r="AO128" s="281">
        <v>125</v>
      </c>
      <c r="AP128" s="281" cm="1">
        <f t="array" ref="AP128">SUM(($W$4:$W$900=W128)*($AO$4:$AO$900&lt;AO128))+1</f>
        <v>7</v>
      </c>
      <c r="AQ128" s="281" t="str">
        <f t="shared" si="3"/>
        <v>영종운수7</v>
      </c>
      <c r="AS128" s="271" t="s">
        <v>144</v>
      </c>
      <c r="AT128" s="272" t="s">
        <v>98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163</v>
      </c>
      <c r="X129" s="268" t="s">
        <v>284</v>
      </c>
      <c r="Y129" s="269" t="s">
        <v>284</v>
      </c>
      <c r="Z129" s="278">
        <v>20</v>
      </c>
      <c r="AA129" s="262">
        <f t="shared" si="2"/>
        <v>48</v>
      </c>
      <c r="AB129" s="279">
        <v>1</v>
      </c>
      <c r="AC129" s="268">
        <v>0</v>
      </c>
      <c r="AD129" s="268">
        <v>0</v>
      </c>
      <c r="AE129" s="268">
        <v>2</v>
      </c>
      <c r="AF129" s="268">
        <v>9</v>
      </c>
      <c r="AG129" s="268">
        <v>21</v>
      </c>
      <c r="AH129" s="268">
        <v>16</v>
      </c>
      <c r="AI129" s="268">
        <v>0</v>
      </c>
      <c r="AJ129" s="280">
        <v>0.81967865372910831</v>
      </c>
      <c r="AK129" s="262" t="s">
        <v>69</v>
      </c>
      <c r="AL129" s="262">
        <v>7</v>
      </c>
      <c r="AM129" s="262" t="s">
        <v>737</v>
      </c>
      <c r="AN129" s="274" t="s">
        <v>562</v>
      </c>
      <c r="AO129" s="281">
        <v>126</v>
      </c>
      <c r="AP129" s="281" cm="1">
        <f t="array" ref="AP129">SUM(($W$4:$W$900=W129)*($AO$4:$AO$900&lt;AO129))+1</f>
        <v>1</v>
      </c>
      <c r="AQ129" s="281" t="str">
        <f t="shared" si="3"/>
        <v>원진운수1</v>
      </c>
      <c r="AS129" s="271" t="s">
        <v>144</v>
      </c>
      <c r="AT129" s="272" t="s">
        <v>99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163</v>
      </c>
      <c r="X130" s="268" t="s">
        <v>189</v>
      </c>
      <c r="Y130" s="269" t="s">
        <v>189</v>
      </c>
      <c r="Z130" s="278">
        <v>4</v>
      </c>
      <c r="AA130" s="262">
        <f t="shared" si="2"/>
        <v>10</v>
      </c>
      <c r="AB130" s="279">
        <v>1.0416666666666667</v>
      </c>
      <c r="AC130" s="268">
        <v>0</v>
      </c>
      <c r="AD130" s="268">
        <v>0</v>
      </c>
      <c r="AE130" s="268">
        <v>0</v>
      </c>
      <c r="AF130" s="268">
        <v>9</v>
      </c>
      <c r="AG130" s="268">
        <v>1</v>
      </c>
      <c r="AH130" s="268">
        <v>0</v>
      </c>
      <c r="AI130" s="268">
        <v>0</v>
      </c>
      <c r="AJ130" s="280">
        <v>0.86407141129340459</v>
      </c>
      <c r="AK130" s="262" t="s">
        <v>71</v>
      </c>
      <c r="AL130" s="262">
        <v>32</v>
      </c>
      <c r="AM130" s="262" t="s">
        <v>738</v>
      </c>
      <c r="AN130" s="274" t="s">
        <v>564</v>
      </c>
      <c r="AO130" s="281">
        <v>127</v>
      </c>
      <c r="AP130" s="281" cm="1">
        <f t="array" ref="AP130">SUM(($W$4:$W$900=W130)*($AO$4:$AO$900&lt;AO130))+1</f>
        <v>2</v>
      </c>
      <c r="AQ130" s="281" t="str">
        <f t="shared" si="3"/>
        <v>원진운수2</v>
      </c>
      <c r="AS130" s="271" t="s">
        <v>141</v>
      </c>
      <c r="AT130" s="272" t="s">
        <v>260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163</v>
      </c>
      <c r="X131" s="268" t="s">
        <v>285</v>
      </c>
      <c r="Y131" s="269" t="s">
        <v>285</v>
      </c>
      <c r="Z131" s="278">
        <v>19</v>
      </c>
      <c r="AA131" s="262">
        <f t="shared" si="2"/>
        <v>47</v>
      </c>
      <c r="AB131" s="279">
        <v>1.0307017543859649</v>
      </c>
      <c r="AC131" s="268">
        <v>0</v>
      </c>
      <c r="AD131" s="268">
        <v>0</v>
      </c>
      <c r="AE131" s="268">
        <v>0</v>
      </c>
      <c r="AF131" s="268">
        <v>7</v>
      </c>
      <c r="AG131" s="268">
        <v>17</v>
      </c>
      <c r="AH131" s="268">
        <v>23</v>
      </c>
      <c r="AI131" s="268">
        <v>0</v>
      </c>
      <c r="AJ131" s="280">
        <v>0.80484825134420457</v>
      </c>
      <c r="AK131" s="262" t="s">
        <v>69</v>
      </c>
      <c r="AL131" s="262">
        <v>13</v>
      </c>
      <c r="AM131" s="262" t="s">
        <v>739</v>
      </c>
      <c r="AN131" s="274" t="s">
        <v>566</v>
      </c>
      <c r="AO131" s="281">
        <v>128</v>
      </c>
      <c r="AP131" s="281" cm="1">
        <f t="array" ref="AP131">SUM(($W$4:$W$900=W131)*($AO$4:$AO$900&lt;AO131))+1</f>
        <v>3</v>
      </c>
      <c r="AQ131" s="281" t="str">
        <f t="shared" si="3"/>
        <v>원진운수3</v>
      </c>
      <c r="AS131" s="271" t="s">
        <v>141</v>
      </c>
      <c r="AT131" s="272" t="s">
        <v>261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165</v>
      </c>
      <c r="X132" s="268" t="s">
        <v>286</v>
      </c>
      <c r="Y132" s="269" t="s">
        <v>286</v>
      </c>
      <c r="Z132" s="278">
        <v>14</v>
      </c>
      <c r="AA132" s="262">
        <f t="shared" si="2"/>
        <v>32</v>
      </c>
      <c r="AB132" s="279">
        <v>0.95238095238095233</v>
      </c>
      <c r="AC132" s="268">
        <v>0</v>
      </c>
      <c r="AD132" s="268">
        <v>2</v>
      </c>
      <c r="AE132" s="268">
        <v>4</v>
      </c>
      <c r="AF132" s="268">
        <v>9</v>
      </c>
      <c r="AG132" s="268">
        <v>7</v>
      </c>
      <c r="AH132" s="268">
        <v>10</v>
      </c>
      <c r="AI132" s="268">
        <v>0</v>
      </c>
      <c r="AJ132" s="280">
        <v>0.83164576769059073</v>
      </c>
      <c r="AK132" s="262" t="s">
        <v>69</v>
      </c>
      <c r="AL132" s="262">
        <v>5</v>
      </c>
      <c r="AM132" s="262" t="s">
        <v>639</v>
      </c>
      <c r="AN132" s="274" t="s">
        <v>568</v>
      </c>
      <c r="AO132" s="281">
        <v>129</v>
      </c>
      <c r="AP132" s="281" cm="1">
        <f t="array" ref="AP132">SUM(($W$4:$W$900=W132)*($AO$4:$AO$900&lt;AO132))+1</f>
        <v>1</v>
      </c>
      <c r="AQ132" s="281" t="str">
        <f t="shared" si="3"/>
        <v>인천교통공사1</v>
      </c>
      <c r="AS132" s="271" t="s">
        <v>141</v>
      </c>
      <c r="AT132" s="272" t="s">
        <v>99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165</v>
      </c>
      <c r="X133" s="268" t="s">
        <v>287</v>
      </c>
      <c r="Y133" s="269" t="s">
        <v>287</v>
      </c>
      <c r="Z133" s="278">
        <v>9</v>
      </c>
      <c r="AA133" s="262">
        <f t="shared" ref="AA133:AA174" si="4">SUM(AC133:AH133)</f>
        <v>21</v>
      </c>
      <c r="AB133" s="279">
        <v>0.97222222222222232</v>
      </c>
      <c r="AC133" s="268">
        <v>1</v>
      </c>
      <c r="AD133" s="268">
        <v>0</v>
      </c>
      <c r="AE133" s="268">
        <v>2</v>
      </c>
      <c r="AF133" s="268">
        <v>3</v>
      </c>
      <c r="AG133" s="268">
        <v>8</v>
      </c>
      <c r="AH133" s="268">
        <v>7</v>
      </c>
      <c r="AI133" s="268">
        <v>0</v>
      </c>
      <c r="AJ133" s="280">
        <v>0.8189627753464388</v>
      </c>
      <c r="AK133" s="262" t="s">
        <v>69</v>
      </c>
      <c r="AL133" s="262">
        <v>9</v>
      </c>
      <c r="AM133" s="262" t="s">
        <v>740</v>
      </c>
      <c r="AN133" s="274" t="s">
        <v>570</v>
      </c>
      <c r="AO133" s="281">
        <v>130</v>
      </c>
      <c r="AP133" s="281" cm="1">
        <f t="array" ref="AP133">SUM(($W$4:$W$900=W133)*($AO$4:$AO$900&lt;AO133))+1</f>
        <v>2</v>
      </c>
      <c r="AQ133" s="281" t="str">
        <f t="shared" ref="AQ133:AQ196" si="5">W133&amp;AP133</f>
        <v>인천교통공사2</v>
      </c>
      <c r="AS133" s="271" t="s">
        <v>154</v>
      </c>
      <c r="AT133" s="272" t="s">
        <v>262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165</v>
      </c>
      <c r="X134" s="268" t="s">
        <v>288</v>
      </c>
      <c r="Y134" s="269" t="s">
        <v>288</v>
      </c>
      <c r="Z134" s="278">
        <v>9</v>
      </c>
      <c r="AA134" s="262">
        <f t="shared" si="4"/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4</v>
      </c>
      <c r="AG134" s="268">
        <v>5</v>
      </c>
      <c r="AH134" s="268">
        <v>9</v>
      </c>
      <c r="AI134" s="268">
        <v>0</v>
      </c>
      <c r="AJ134" s="280">
        <v>0.81716133369788491</v>
      </c>
      <c r="AK134" s="262" t="s">
        <v>69</v>
      </c>
      <c r="AL134" s="262">
        <v>10</v>
      </c>
      <c r="AM134" s="262" t="s">
        <v>741</v>
      </c>
      <c r="AN134" s="274" t="s">
        <v>572</v>
      </c>
      <c r="AO134" s="281">
        <v>131</v>
      </c>
      <c r="AP134" s="281" cm="1">
        <f t="array" ref="AP134">SUM(($W$4:$W$900=W134)*($AO$4:$AO$900&lt;AO134))+1</f>
        <v>3</v>
      </c>
      <c r="AQ134" s="281" t="str">
        <f t="shared" si="5"/>
        <v>인천교통공사3</v>
      </c>
      <c r="AS134" s="271" t="s">
        <v>154</v>
      </c>
      <c r="AT134" s="272" t="s">
        <v>263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165</v>
      </c>
      <c r="X135" s="268" t="s">
        <v>289</v>
      </c>
      <c r="Y135" s="269" t="s">
        <v>289</v>
      </c>
      <c r="Z135" s="278">
        <v>5</v>
      </c>
      <c r="AA135" s="262">
        <f t="shared" si="4"/>
        <v>12</v>
      </c>
      <c r="AB135" s="279">
        <v>1</v>
      </c>
      <c r="AC135" s="268">
        <v>0</v>
      </c>
      <c r="AD135" s="268">
        <v>0</v>
      </c>
      <c r="AE135" s="268">
        <v>1</v>
      </c>
      <c r="AF135" s="268">
        <v>2</v>
      </c>
      <c r="AG135" s="268">
        <v>2</v>
      </c>
      <c r="AH135" s="268">
        <v>7</v>
      </c>
      <c r="AI135" s="268">
        <v>0</v>
      </c>
      <c r="AJ135" s="280">
        <v>0.79229651981704619</v>
      </c>
      <c r="AK135" s="262" t="s">
        <v>72</v>
      </c>
      <c r="AL135" s="262">
        <v>2</v>
      </c>
      <c r="AM135" s="262" t="s">
        <v>742</v>
      </c>
      <c r="AN135" s="274" t="s">
        <v>574</v>
      </c>
      <c r="AO135" s="281">
        <v>132</v>
      </c>
      <c r="AP135" s="281" cm="1">
        <f t="array" ref="AP135">SUM(($W$4:$W$900=W135)*($AO$4:$AO$900&lt;AO135))+1</f>
        <v>4</v>
      </c>
      <c r="AQ135" s="281" t="str">
        <f t="shared" si="5"/>
        <v>인천교통공사4</v>
      </c>
      <c r="AS135" s="271" t="s">
        <v>154</v>
      </c>
      <c r="AT135" s="272" t="s">
        <v>264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165</v>
      </c>
      <c r="X136" s="268" t="s">
        <v>290</v>
      </c>
      <c r="Y136" s="269" t="s">
        <v>290</v>
      </c>
      <c r="Z136" s="278">
        <v>3</v>
      </c>
      <c r="AA136" s="262">
        <f t="shared" si="4"/>
        <v>8</v>
      </c>
      <c r="AB136" s="279">
        <v>1.1111111111111112</v>
      </c>
      <c r="AC136" s="268">
        <v>0</v>
      </c>
      <c r="AD136" s="268">
        <v>1</v>
      </c>
      <c r="AE136" s="268">
        <v>2</v>
      </c>
      <c r="AF136" s="268">
        <v>3</v>
      </c>
      <c r="AG136" s="268">
        <v>2</v>
      </c>
      <c r="AH136" s="268">
        <v>0</v>
      </c>
      <c r="AI136" s="268">
        <v>0</v>
      </c>
      <c r="AJ136" s="280">
        <v>0.88441553196066991</v>
      </c>
      <c r="AK136" s="262" t="s">
        <v>71</v>
      </c>
      <c r="AL136" s="262">
        <v>19</v>
      </c>
      <c r="AM136" s="262" t="s">
        <v>565</v>
      </c>
      <c r="AN136" s="274" t="s">
        <v>576</v>
      </c>
      <c r="AO136" s="281">
        <v>133</v>
      </c>
      <c r="AP136" s="281" cm="1">
        <f t="array" ref="AP136">SUM(($W$4:$W$900=W136)*($AO$4:$AO$900&lt;AO136))+1</f>
        <v>5</v>
      </c>
      <c r="AQ136" s="281" t="str">
        <f t="shared" si="5"/>
        <v>인천교통공사5</v>
      </c>
      <c r="AS136" s="271" t="s">
        <v>154</v>
      </c>
      <c r="AT136" s="272" t="s">
        <v>98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137</v>
      </c>
      <c r="X137" s="268" t="s">
        <v>291</v>
      </c>
      <c r="Y137" s="269" t="s">
        <v>291</v>
      </c>
      <c r="Z137" s="278">
        <v>13</v>
      </c>
      <c r="AA137" s="262">
        <f t="shared" si="4"/>
        <v>32</v>
      </c>
      <c r="AB137" s="279">
        <v>1.0256410256410258</v>
      </c>
      <c r="AC137" s="268">
        <v>13</v>
      </c>
      <c r="AD137" s="268">
        <v>3</v>
      </c>
      <c r="AE137" s="268">
        <v>7</v>
      </c>
      <c r="AF137" s="268">
        <v>7</v>
      </c>
      <c r="AG137" s="268">
        <v>1</v>
      </c>
      <c r="AH137" s="268">
        <v>1</v>
      </c>
      <c r="AI137" s="268">
        <v>0</v>
      </c>
      <c r="AJ137" s="280">
        <v>0.95990957268638677</v>
      </c>
      <c r="AK137" s="262" t="s">
        <v>68</v>
      </c>
      <c r="AL137" s="262">
        <v>30</v>
      </c>
      <c r="AM137" s="262" t="s">
        <v>612</v>
      </c>
      <c r="AN137" s="274" t="s">
        <v>577</v>
      </c>
      <c r="AO137" s="281">
        <v>134</v>
      </c>
      <c r="AP137" s="281" cm="1">
        <f t="array" ref="AP137">SUM(($W$4:$W$900=W137)*($AO$4:$AO$900&lt;AO137))+1</f>
        <v>1</v>
      </c>
      <c r="AQ137" s="281" t="str">
        <f t="shared" si="5"/>
        <v>인천스마트1</v>
      </c>
      <c r="AS137" s="271" t="s">
        <v>154</v>
      </c>
      <c r="AT137" s="272" t="s">
        <v>99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137</v>
      </c>
      <c r="X138" s="268" t="s">
        <v>292</v>
      </c>
      <c r="Y138" s="269" t="s">
        <v>292</v>
      </c>
      <c r="Z138" s="278">
        <v>12</v>
      </c>
      <c r="AA138" s="262">
        <f t="shared" si="4"/>
        <v>30</v>
      </c>
      <c r="AB138" s="279">
        <v>1.0416666666666667</v>
      </c>
      <c r="AC138" s="268">
        <v>11</v>
      </c>
      <c r="AD138" s="268">
        <v>7</v>
      </c>
      <c r="AE138" s="268">
        <v>7</v>
      </c>
      <c r="AF138" s="268">
        <v>4</v>
      </c>
      <c r="AG138" s="268">
        <v>0</v>
      </c>
      <c r="AH138" s="268">
        <v>1</v>
      </c>
      <c r="AI138" s="268">
        <v>0</v>
      </c>
      <c r="AJ138" s="280">
        <v>0.96481336939491136</v>
      </c>
      <c r="AK138" s="262" t="s">
        <v>68</v>
      </c>
      <c r="AL138" s="262">
        <v>24</v>
      </c>
      <c r="AM138" s="262" t="s">
        <v>343</v>
      </c>
      <c r="AN138" s="274" t="s">
        <v>579</v>
      </c>
      <c r="AO138" s="281">
        <v>135</v>
      </c>
      <c r="AP138" s="281" cm="1">
        <f t="array" ref="AP138">SUM(($W$4:$W$900=W138)*($AO$4:$AO$900&lt;AO138))+1</f>
        <v>2</v>
      </c>
      <c r="AQ138" s="281" t="str">
        <f t="shared" si="5"/>
        <v>인천스마트2</v>
      </c>
      <c r="AS138" s="271" t="s">
        <v>147</v>
      </c>
      <c r="AT138" s="272" t="s">
        <v>265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137</v>
      </c>
      <c r="X139" s="268" t="s">
        <v>293</v>
      </c>
      <c r="Y139" s="269" t="s">
        <v>293</v>
      </c>
      <c r="Z139" s="278">
        <v>13</v>
      </c>
      <c r="AA139" s="262">
        <f t="shared" si="4"/>
        <v>28</v>
      </c>
      <c r="AB139" s="279">
        <v>0.89743589743589747</v>
      </c>
      <c r="AC139" s="268">
        <v>3</v>
      </c>
      <c r="AD139" s="268">
        <v>6</v>
      </c>
      <c r="AE139" s="268">
        <v>10</v>
      </c>
      <c r="AF139" s="268">
        <v>6</v>
      </c>
      <c r="AG139" s="268">
        <v>3</v>
      </c>
      <c r="AH139" s="268">
        <v>0</v>
      </c>
      <c r="AI139" s="268">
        <v>0</v>
      </c>
      <c r="AJ139" s="280">
        <v>0.92619470687876915</v>
      </c>
      <c r="AK139" s="262" t="s">
        <v>70</v>
      </c>
      <c r="AL139" s="262">
        <v>27</v>
      </c>
      <c r="AM139" s="262" t="s">
        <v>356</v>
      </c>
      <c r="AN139" s="274" t="s">
        <v>581</v>
      </c>
      <c r="AO139" s="281">
        <v>136</v>
      </c>
      <c r="AP139" s="281" cm="1">
        <f t="array" ref="AP139">SUM(($W$4:$W$900=W139)*($AO$4:$AO$900&lt;AO139))+1</f>
        <v>3</v>
      </c>
      <c r="AQ139" s="281" t="str">
        <f t="shared" si="5"/>
        <v>인천스마트3</v>
      </c>
      <c r="AS139" s="271" t="s">
        <v>147</v>
      </c>
      <c r="AT139" s="272" t="s">
        <v>266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137</v>
      </c>
      <c r="X140" s="268" t="s">
        <v>294</v>
      </c>
      <c r="Y140" s="269" t="s">
        <v>294</v>
      </c>
      <c r="Z140" s="278">
        <v>13</v>
      </c>
      <c r="AA140" s="262">
        <f t="shared" si="4"/>
        <v>31</v>
      </c>
      <c r="AB140" s="279">
        <v>0.99358974358974361</v>
      </c>
      <c r="AC140" s="268">
        <v>8</v>
      </c>
      <c r="AD140" s="268">
        <v>7</v>
      </c>
      <c r="AE140" s="268">
        <v>7</v>
      </c>
      <c r="AF140" s="268">
        <v>8</v>
      </c>
      <c r="AG140" s="268">
        <v>1</v>
      </c>
      <c r="AH140" s="268">
        <v>0</v>
      </c>
      <c r="AI140" s="268">
        <v>0</v>
      </c>
      <c r="AJ140" s="280">
        <v>0.94555053699987035</v>
      </c>
      <c r="AK140" s="262" t="s">
        <v>70</v>
      </c>
      <c r="AL140" s="262">
        <v>6</v>
      </c>
      <c r="AM140" s="262" t="s">
        <v>503</v>
      </c>
      <c r="AN140" s="274" t="s">
        <v>583</v>
      </c>
      <c r="AO140" s="281">
        <v>137</v>
      </c>
      <c r="AP140" s="281" cm="1">
        <f t="array" ref="AP140">SUM(($W$4:$W$900=W140)*($AO$4:$AO$900&lt;AO140))+1</f>
        <v>4</v>
      </c>
      <c r="AQ140" s="281" t="str">
        <f t="shared" si="5"/>
        <v>인천스마트4</v>
      </c>
      <c r="AS140" s="271" t="s">
        <v>147</v>
      </c>
      <c r="AT140" s="272" t="s">
        <v>267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137</v>
      </c>
      <c r="X141" s="268" t="s">
        <v>295</v>
      </c>
      <c r="Y141" s="269" t="s">
        <v>295</v>
      </c>
      <c r="Z141" s="278">
        <v>12</v>
      </c>
      <c r="AA141" s="262">
        <f t="shared" si="4"/>
        <v>28</v>
      </c>
      <c r="AB141" s="279">
        <v>0.97222222222222232</v>
      </c>
      <c r="AC141" s="268">
        <v>8</v>
      </c>
      <c r="AD141" s="268">
        <v>3</v>
      </c>
      <c r="AE141" s="268">
        <v>10</v>
      </c>
      <c r="AF141" s="268">
        <v>6</v>
      </c>
      <c r="AG141" s="268">
        <v>1</v>
      </c>
      <c r="AH141" s="268">
        <v>0</v>
      </c>
      <c r="AI141" s="268">
        <v>0</v>
      </c>
      <c r="AJ141" s="280">
        <v>0.94579376867532416</v>
      </c>
      <c r="AK141" s="262" t="s">
        <v>70</v>
      </c>
      <c r="AL141" s="262">
        <v>5</v>
      </c>
      <c r="AM141" s="262" t="s">
        <v>590</v>
      </c>
      <c r="AN141" s="274" t="s">
        <v>585</v>
      </c>
      <c r="AO141" s="281">
        <v>138</v>
      </c>
      <c r="AP141" s="281" cm="1">
        <f t="array" ref="AP141">SUM(($W$4:$W$900=W141)*($AO$4:$AO$900&lt;AO141))+1</f>
        <v>5</v>
      </c>
      <c r="AQ141" s="281" t="str">
        <f t="shared" si="5"/>
        <v>인천스마트5</v>
      </c>
      <c r="AS141" s="271" t="s">
        <v>147</v>
      </c>
      <c r="AT141" s="272" t="s">
        <v>268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137</v>
      </c>
      <c r="X142" s="268" t="s">
        <v>330</v>
      </c>
      <c r="Y142" s="269" t="s">
        <v>330</v>
      </c>
      <c r="Z142" s="278">
        <v>6</v>
      </c>
      <c r="AA142" s="262">
        <f t="shared" si="4"/>
        <v>12</v>
      </c>
      <c r="AB142" s="279">
        <v>0.83333333333333337</v>
      </c>
      <c r="AC142" s="268">
        <v>4</v>
      </c>
      <c r="AD142" s="268">
        <v>5</v>
      </c>
      <c r="AE142" s="268">
        <v>1</v>
      </c>
      <c r="AF142" s="268">
        <v>2</v>
      </c>
      <c r="AG142" s="268">
        <v>0</v>
      </c>
      <c r="AH142" s="268">
        <v>0</v>
      </c>
      <c r="AI142" s="268">
        <v>0</v>
      </c>
      <c r="AJ142" s="280">
        <v>0.99798998554646656</v>
      </c>
      <c r="AK142" s="262" t="s">
        <v>68</v>
      </c>
      <c r="AL142" s="262">
        <v>2</v>
      </c>
      <c r="AM142" s="262" t="s">
        <v>428</v>
      </c>
      <c r="AN142" s="274" t="s">
        <v>587</v>
      </c>
      <c r="AO142" s="281">
        <v>139</v>
      </c>
      <c r="AP142" s="281" cm="1">
        <f t="array" ref="AP142">SUM(($W$4:$W$900=W142)*($AO$4:$AO$900&lt;AO142))+1</f>
        <v>6</v>
      </c>
      <c r="AQ142" s="281" t="str">
        <f t="shared" si="5"/>
        <v>인천스마트6</v>
      </c>
      <c r="AS142" s="271" t="s">
        <v>147</v>
      </c>
      <c r="AT142" s="272" t="s">
        <v>98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157</v>
      </c>
      <c r="X143" s="268" t="s">
        <v>296</v>
      </c>
      <c r="Y143" s="269" t="s">
        <v>296</v>
      </c>
      <c r="Z143" s="278">
        <v>35</v>
      </c>
      <c r="AA143" s="262">
        <f t="shared" si="4"/>
        <v>77</v>
      </c>
      <c r="AB143" s="279">
        <v>0.91666666666666663</v>
      </c>
      <c r="AC143" s="268">
        <v>5</v>
      </c>
      <c r="AD143" s="268">
        <v>11</v>
      </c>
      <c r="AE143" s="268">
        <v>10</v>
      </c>
      <c r="AF143" s="268">
        <v>30</v>
      </c>
      <c r="AG143" s="268">
        <v>13</v>
      </c>
      <c r="AH143" s="268">
        <v>8</v>
      </c>
      <c r="AI143" s="268">
        <v>0</v>
      </c>
      <c r="AJ143" s="280">
        <v>0.8821714290437821</v>
      </c>
      <c r="AK143" s="262" t="s">
        <v>71</v>
      </c>
      <c r="AL143" s="262">
        <v>22</v>
      </c>
      <c r="AM143" s="262" t="s">
        <v>561</v>
      </c>
      <c r="AN143" s="274" t="s">
        <v>588</v>
      </c>
      <c r="AO143" s="281">
        <v>140</v>
      </c>
      <c r="AP143" s="281" cm="1">
        <f t="array" ref="AP143">SUM(($W$4:$W$900=W143)*($AO$4:$AO$900&lt;AO143))+1</f>
        <v>1</v>
      </c>
      <c r="AQ143" s="281" t="str">
        <f t="shared" si="5"/>
        <v>인천제물포교통1</v>
      </c>
      <c r="AS143" s="271" t="s">
        <v>147</v>
      </c>
      <c r="AT143" s="272" t="s">
        <v>99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157</v>
      </c>
      <c r="X144" s="268" t="s">
        <v>297</v>
      </c>
      <c r="Y144" s="269" t="s">
        <v>297</v>
      </c>
      <c r="Z144" s="278">
        <v>9</v>
      </c>
      <c r="AA144" s="262">
        <f t="shared" si="4"/>
        <v>21</v>
      </c>
      <c r="AB144" s="279">
        <v>0.97222222222222232</v>
      </c>
      <c r="AC144" s="268">
        <v>7</v>
      </c>
      <c r="AD144" s="268">
        <v>3</v>
      </c>
      <c r="AE144" s="268">
        <v>5</v>
      </c>
      <c r="AF144" s="268">
        <v>4</v>
      </c>
      <c r="AG144" s="268">
        <v>2</v>
      </c>
      <c r="AH144" s="268">
        <v>0</v>
      </c>
      <c r="AI144" s="268">
        <v>0</v>
      </c>
      <c r="AJ144" s="280">
        <v>0.9356519997707391</v>
      </c>
      <c r="AK144" s="262" t="s">
        <v>70</v>
      </c>
      <c r="AL144" s="262">
        <v>19</v>
      </c>
      <c r="AM144" s="262" t="s">
        <v>438</v>
      </c>
      <c r="AN144" s="274" t="s">
        <v>589</v>
      </c>
      <c r="AO144" s="281">
        <v>141</v>
      </c>
      <c r="AP144" s="281" cm="1">
        <f t="array" ref="AP144">SUM(($W$4:$W$900=W144)*($AO$4:$AO$900&lt;AO144))+1</f>
        <v>2</v>
      </c>
      <c r="AQ144" s="281" t="str">
        <f t="shared" si="5"/>
        <v>인천제물포교통2</v>
      </c>
      <c r="AS144" s="271" t="s">
        <v>140</v>
      </c>
      <c r="AT144" s="272" t="s">
        <v>269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157</v>
      </c>
      <c r="X145" s="268" t="s">
        <v>298</v>
      </c>
      <c r="Y145" s="269" t="s">
        <v>298</v>
      </c>
      <c r="Z145" s="278">
        <v>10</v>
      </c>
      <c r="AA145" s="262">
        <f t="shared" si="4"/>
        <v>25</v>
      </c>
      <c r="AB145" s="279">
        <v>1.0416666666666667</v>
      </c>
      <c r="AC145" s="268">
        <v>3</v>
      </c>
      <c r="AD145" s="268">
        <v>3</v>
      </c>
      <c r="AE145" s="268">
        <v>9</v>
      </c>
      <c r="AF145" s="268">
        <v>2</v>
      </c>
      <c r="AG145" s="268">
        <v>8</v>
      </c>
      <c r="AH145" s="268">
        <v>0</v>
      </c>
      <c r="AI145" s="268">
        <v>0</v>
      </c>
      <c r="AJ145" s="280">
        <v>0.89110662980745137</v>
      </c>
      <c r="AK145" s="262" t="s">
        <v>71</v>
      </c>
      <c r="AL145" s="262">
        <v>9</v>
      </c>
      <c r="AM145" s="262" t="s">
        <v>487</v>
      </c>
      <c r="AN145" s="274" t="s">
        <v>591</v>
      </c>
      <c r="AO145" s="281">
        <v>142</v>
      </c>
      <c r="AP145" s="281" cm="1">
        <f t="array" ref="AP145">SUM(($W$4:$W$900=W145)*($AO$4:$AO$900&lt;AO145))+1</f>
        <v>3</v>
      </c>
      <c r="AQ145" s="281" t="str">
        <f t="shared" si="5"/>
        <v>인천제물포교통3</v>
      </c>
      <c r="AS145" s="271" t="s">
        <v>140</v>
      </c>
      <c r="AT145" s="272" t="s">
        <v>270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139</v>
      </c>
      <c r="X146" s="268" t="s">
        <v>299</v>
      </c>
      <c r="Y146" s="269" t="s">
        <v>299</v>
      </c>
      <c r="Z146" s="278">
        <v>20</v>
      </c>
      <c r="AA146" s="262">
        <f t="shared" si="4"/>
        <v>49</v>
      </c>
      <c r="AB146" s="279">
        <v>1.0208333333333333</v>
      </c>
      <c r="AC146" s="268">
        <v>11</v>
      </c>
      <c r="AD146" s="268">
        <v>11</v>
      </c>
      <c r="AE146" s="268">
        <v>12</v>
      </c>
      <c r="AF146" s="268">
        <v>7</v>
      </c>
      <c r="AG146" s="268">
        <v>6</v>
      </c>
      <c r="AH146" s="268">
        <v>2</v>
      </c>
      <c r="AI146" s="268">
        <v>0</v>
      </c>
      <c r="AJ146" s="280">
        <v>0.93736028354860557</v>
      </c>
      <c r="AK146" s="262" t="s">
        <v>70</v>
      </c>
      <c r="AL146" s="262">
        <v>14</v>
      </c>
      <c r="AM146" s="262" t="s">
        <v>518</v>
      </c>
      <c r="AN146" s="274" t="s">
        <v>593</v>
      </c>
      <c r="AO146" s="281">
        <v>143</v>
      </c>
      <c r="AP146" s="281" cm="1">
        <f t="array" ref="AP146">SUM(($W$4:$W$900=W146)*($AO$4:$AO$900&lt;AO146))+1</f>
        <v>1</v>
      </c>
      <c r="AQ146" s="281" t="str">
        <f t="shared" si="5"/>
        <v>청라교통1</v>
      </c>
      <c r="AS146" s="271" t="s">
        <v>140</v>
      </c>
      <c r="AT146" s="272" t="s">
        <v>271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139</v>
      </c>
      <c r="X147" s="268" t="s">
        <v>300</v>
      </c>
      <c r="Y147" s="269" t="s">
        <v>300</v>
      </c>
      <c r="Z147" s="278">
        <v>14</v>
      </c>
      <c r="AA147" s="262">
        <f t="shared" si="4"/>
        <v>38</v>
      </c>
      <c r="AB147" s="279">
        <v>1.1309523809523809</v>
      </c>
      <c r="AC147" s="268">
        <v>2</v>
      </c>
      <c r="AD147" s="268">
        <v>7</v>
      </c>
      <c r="AE147" s="268">
        <v>11</v>
      </c>
      <c r="AF147" s="268">
        <v>10</v>
      </c>
      <c r="AG147" s="268">
        <v>7</v>
      </c>
      <c r="AH147" s="268">
        <v>1</v>
      </c>
      <c r="AI147" s="268">
        <v>0</v>
      </c>
      <c r="AJ147" s="280">
        <v>0.90133706355305143</v>
      </c>
      <c r="AK147" s="262" t="s">
        <v>70</v>
      </c>
      <c r="AL147" s="262">
        <v>66</v>
      </c>
      <c r="AM147" s="262" t="s">
        <v>743</v>
      </c>
      <c r="AN147" s="274" t="s">
        <v>595</v>
      </c>
      <c r="AO147" s="281">
        <v>144</v>
      </c>
      <c r="AP147" s="281" cm="1">
        <f t="array" ref="AP147">SUM(($W$4:$W$900=W147)*($AO$4:$AO$900&lt;AO147))+1</f>
        <v>2</v>
      </c>
      <c r="AQ147" s="281" t="str">
        <f t="shared" si="5"/>
        <v>청라교통2</v>
      </c>
      <c r="AS147" s="271" t="s">
        <v>140</v>
      </c>
      <c r="AT147" s="272" t="s">
        <v>272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139</v>
      </c>
      <c r="X148" s="268" t="s">
        <v>301</v>
      </c>
      <c r="Y148" s="269" t="s">
        <v>301</v>
      </c>
      <c r="Z148" s="278">
        <v>10</v>
      </c>
      <c r="AA148" s="262">
        <f t="shared" si="4"/>
        <v>25</v>
      </c>
      <c r="AB148" s="279">
        <v>1.0416666666666667</v>
      </c>
      <c r="AC148" s="268">
        <v>1</v>
      </c>
      <c r="AD148" s="268">
        <v>4</v>
      </c>
      <c r="AE148" s="268">
        <v>10</v>
      </c>
      <c r="AF148" s="268">
        <v>7</v>
      </c>
      <c r="AG148" s="268">
        <v>2</v>
      </c>
      <c r="AH148" s="268">
        <v>1</v>
      </c>
      <c r="AI148" s="268">
        <v>0</v>
      </c>
      <c r="AJ148" s="280">
        <v>0.9072833637052129</v>
      </c>
      <c r="AK148" s="262" t="s">
        <v>70</v>
      </c>
      <c r="AL148" s="262">
        <v>56</v>
      </c>
      <c r="AM148" s="262" t="s">
        <v>501</v>
      </c>
      <c r="AN148" s="274" t="s">
        <v>597</v>
      </c>
      <c r="AO148" s="281">
        <v>145</v>
      </c>
      <c r="AP148" s="281" cm="1">
        <f t="array" ref="AP148">SUM(($W$4:$W$900=W148)*($AO$4:$AO$900&lt;AO148))+1</f>
        <v>3</v>
      </c>
      <c r="AQ148" s="281" t="str">
        <f t="shared" si="5"/>
        <v>청라교통3</v>
      </c>
      <c r="AS148" s="271" t="s">
        <v>140</v>
      </c>
      <c r="AT148" s="272" t="s">
        <v>99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139</v>
      </c>
      <c r="X149" s="268" t="s">
        <v>302</v>
      </c>
      <c r="Y149" s="269" t="s">
        <v>302</v>
      </c>
      <c r="Z149" s="278">
        <v>6</v>
      </c>
      <c r="AA149" s="262">
        <f t="shared" si="4"/>
        <v>16</v>
      </c>
      <c r="AB149" s="279">
        <v>1.1111111111111112</v>
      </c>
      <c r="AC149" s="268">
        <v>0</v>
      </c>
      <c r="AD149" s="268">
        <v>1</v>
      </c>
      <c r="AE149" s="268">
        <v>3</v>
      </c>
      <c r="AF149" s="268">
        <v>3</v>
      </c>
      <c r="AG149" s="268">
        <v>6</v>
      </c>
      <c r="AH149" s="268">
        <v>3</v>
      </c>
      <c r="AI149" s="268">
        <v>0</v>
      </c>
      <c r="AJ149" s="280">
        <v>0.84233088482818053</v>
      </c>
      <c r="AK149" s="262" t="s">
        <v>69</v>
      </c>
      <c r="AL149" s="262">
        <v>4</v>
      </c>
      <c r="AM149" s="262" t="s">
        <v>631</v>
      </c>
      <c r="AN149" s="274" t="s">
        <v>599</v>
      </c>
      <c r="AO149" s="281">
        <v>146</v>
      </c>
      <c r="AP149" s="281" cm="1">
        <f t="array" ref="AP149">SUM(($W$4:$W$900=W149)*($AO$4:$AO$900&lt;AO149))+1</f>
        <v>4</v>
      </c>
      <c r="AQ149" s="281" t="str">
        <f t="shared" si="5"/>
        <v>청라교통4</v>
      </c>
      <c r="AS149" s="271" t="s">
        <v>149</v>
      </c>
      <c r="AT149" s="272" t="s">
        <v>273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145</v>
      </c>
      <c r="X150" s="268" t="s">
        <v>303</v>
      </c>
      <c r="Y150" s="269" t="s">
        <v>303</v>
      </c>
      <c r="Z150" s="278">
        <v>8</v>
      </c>
      <c r="AA150" s="262">
        <f t="shared" si="4"/>
        <v>38</v>
      </c>
      <c r="AB150" s="279">
        <v>1.9791666666666667</v>
      </c>
      <c r="AC150" s="268">
        <v>7</v>
      </c>
      <c r="AD150" s="268">
        <v>5</v>
      </c>
      <c r="AE150" s="268">
        <v>12</v>
      </c>
      <c r="AF150" s="268">
        <v>8</v>
      </c>
      <c r="AG150" s="268">
        <v>4</v>
      </c>
      <c r="AH150" s="268">
        <v>2</v>
      </c>
      <c r="AI150" s="268">
        <v>0</v>
      </c>
      <c r="AJ150" s="280">
        <v>0.88186676553499455</v>
      </c>
      <c r="AK150" s="262" t="s">
        <v>71</v>
      </c>
      <c r="AL150" s="262">
        <v>23</v>
      </c>
      <c r="AM150" s="262" t="s">
        <v>610</v>
      </c>
      <c r="AN150" s="274" t="s">
        <v>601</v>
      </c>
      <c r="AO150" s="281">
        <v>147</v>
      </c>
      <c r="AP150" s="281" cm="1">
        <f t="array" ref="AP150">SUM(($W$4:$W$900=W150)*($AO$4:$AO$900&lt;AO150))+1</f>
        <v>1</v>
      </c>
      <c r="AQ150" s="281" t="str">
        <f t="shared" si="5"/>
        <v>청룡교통1</v>
      </c>
      <c r="AS150" s="271" t="s">
        <v>149</v>
      </c>
      <c r="AT150" s="272" t="s">
        <v>274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145</v>
      </c>
      <c r="X151" s="268" t="s">
        <v>304</v>
      </c>
      <c r="Y151" s="269" t="s">
        <v>304</v>
      </c>
      <c r="Z151" s="278">
        <v>10</v>
      </c>
      <c r="AA151" s="262">
        <f t="shared" si="4"/>
        <v>21</v>
      </c>
      <c r="AB151" s="279">
        <v>0.875</v>
      </c>
      <c r="AC151" s="268">
        <v>7</v>
      </c>
      <c r="AD151" s="268">
        <v>5</v>
      </c>
      <c r="AE151" s="268">
        <v>6</v>
      </c>
      <c r="AF151" s="268">
        <v>3</v>
      </c>
      <c r="AG151" s="268">
        <v>0</v>
      </c>
      <c r="AH151" s="268">
        <v>0</v>
      </c>
      <c r="AI151" s="268">
        <v>0</v>
      </c>
      <c r="AJ151" s="280">
        <v>0.97317214040301292</v>
      </c>
      <c r="AK151" s="262" t="s">
        <v>68</v>
      </c>
      <c r="AL151" s="262">
        <v>13</v>
      </c>
      <c r="AM151" s="262" t="s">
        <v>582</v>
      </c>
      <c r="AN151" s="274" t="s">
        <v>603</v>
      </c>
      <c r="AO151" s="281">
        <v>148</v>
      </c>
      <c r="AP151" s="281" cm="1">
        <f t="array" ref="AP151">SUM(($W$4:$W$900=W151)*($AO$4:$AO$900&lt;AO151))+1</f>
        <v>2</v>
      </c>
      <c r="AQ151" s="281" t="str">
        <f t="shared" si="5"/>
        <v>청룡교통2</v>
      </c>
      <c r="AS151" s="271" t="s">
        <v>149</v>
      </c>
      <c r="AT151" s="272" t="s">
        <v>275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145</v>
      </c>
      <c r="X152" s="268" t="s">
        <v>305</v>
      </c>
      <c r="Y152" s="269" t="s">
        <v>305</v>
      </c>
      <c r="Z152" s="278">
        <v>8</v>
      </c>
      <c r="AA152" s="262">
        <f t="shared" si="4"/>
        <v>17</v>
      </c>
      <c r="AB152" s="279">
        <v>0.88541666666666674</v>
      </c>
      <c r="AC152" s="268">
        <v>5</v>
      </c>
      <c r="AD152" s="268">
        <v>5</v>
      </c>
      <c r="AE152" s="268">
        <v>4</v>
      </c>
      <c r="AF152" s="268">
        <v>3</v>
      </c>
      <c r="AG152" s="268">
        <v>0</v>
      </c>
      <c r="AH152" s="268">
        <v>0</v>
      </c>
      <c r="AI152" s="268">
        <v>0</v>
      </c>
      <c r="AJ152" s="280">
        <v>0.96044261794307517</v>
      </c>
      <c r="AK152" s="262" t="s">
        <v>68</v>
      </c>
      <c r="AL152" s="262">
        <v>29</v>
      </c>
      <c r="AM152" s="262" t="s">
        <v>440</v>
      </c>
      <c r="AN152" s="274" t="s">
        <v>605</v>
      </c>
      <c r="AO152" s="281">
        <v>149</v>
      </c>
      <c r="AP152" s="281" cm="1">
        <f t="array" ref="AP152">SUM(($W$4:$W$900=W152)*($AO$4:$AO$900&lt;AO152))+1</f>
        <v>3</v>
      </c>
      <c r="AQ152" s="281" t="str">
        <f t="shared" si="5"/>
        <v>청룡교통3</v>
      </c>
      <c r="AS152" s="271" t="s">
        <v>149</v>
      </c>
      <c r="AT152" s="272" t="s">
        <v>276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145</v>
      </c>
      <c r="X153" s="268" t="s">
        <v>306</v>
      </c>
      <c r="Y153" s="269" t="s">
        <v>306</v>
      </c>
      <c r="Z153" s="278">
        <v>5</v>
      </c>
      <c r="AA153" s="262">
        <f t="shared" si="4"/>
        <v>11</v>
      </c>
      <c r="AB153" s="279">
        <v>0.91666666666666663</v>
      </c>
      <c r="AC153" s="268">
        <v>4</v>
      </c>
      <c r="AD153" s="268">
        <v>2</v>
      </c>
      <c r="AE153" s="268">
        <v>0</v>
      </c>
      <c r="AF153" s="268">
        <v>3</v>
      </c>
      <c r="AG153" s="268">
        <v>1</v>
      </c>
      <c r="AH153" s="268">
        <v>1</v>
      </c>
      <c r="AI153" s="268">
        <v>0</v>
      </c>
      <c r="AJ153" s="280">
        <v>0.9533754342809494</v>
      </c>
      <c r="AK153" s="262" t="s">
        <v>68</v>
      </c>
      <c r="AL153" s="262">
        <v>34</v>
      </c>
      <c r="AM153" s="262" t="s">
        <v>465</v>
      </c>
      <c r="AN153" s="274" t="s">
        <v>607</v>
      </c>
      <c r="AO153" s="281">
        <v>150</v>
      </c>
      <c r="AP153" s="281" cm="1">
        <f t="array" ref="AP153">SUM(($W$4:$W$900=W153)*($AO$4:$AO$900&lt;AO153))+1</f>
        <v>4</v>
      </c>
      <c r="AQ153" s="281" t="str">
        <f t="shared" si="5"/>
        <v>청룡교통4</v>
      </c>
      <c r="AS153" s="271" t="s">
        <v>149</v>
      </c>
      <c r="AT153" s="272" t="s">
        <v>277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155</v>
      </c>
      <c r="X154" s="268" t="s">
        <v>307</v>
      </c>
      <c r="Y154" s="269" t="s">
        <v>307</v>
      </c>
      <c r="Z154" s="278">
        <v>6</v>
      </c>
      <c r="AA154" s="262">
        <f t="shared" si="4"/>
        <v>13</v>
      </c>
      <c r="AB154" s="279">
        <v>0.9027777777777779</v>
      </c>
      <c r="AC154" s="268">
        <v>4</v>
      </c>
      <c r="AD154" s="268">
        <v>1</v>
      </c>
      <c r="AE154" s="268">
        <v>1</v>
      </c>
      <c r="AF154" s="268">
        <v>1</v>
      </c>
      <c r="AG154" s="268">
        <v>1</v>
      </c>
      <c r="AH154" s="268">
        <v>5</v>
      </c>
      <c r="AI154" s="268">
        <v>0</v>
      </c>
      <c r="AJ154" s="280">
        <v>0.89484142668944489</v>
      </c>
      <c r="AK154" s="262" t="s">
        <v>71</v>
      </c>
      <c r="AL154" s="262">
        <v>4</v>
      </c>
      <c r="AM154" s="262" t="s">
        <v>625</v>
      </c>
      <c r="AN154" s="274" t="s">
        <v>609</v>
      </c>
      <c r="AO154" s="281">
        <v>151</v>
      </c>
      <c r="AP154" s="281" cm="1">
        <f t="array" ref="AP154">SUM(($W$4:$W$900=W154)*($AO$4:$AO$900&lt;AO154))+1</f>
        <v>1</v>
      </c>
      <c r="AQ154" s="281" t="str">
        <f t="shared" si="5"/>
        <v>태양여객1</v>
      </c>
      <c r="AS154" s="271" t="s">
        <v>149</v>
      </c>
      <c r="AT154" s="272" t="s">
        <v>278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155</v>
      </c>
      <c r="X155" s="268" t="s">
        <v>308</v>
      </c>
      <c r="Y155" s="269" t="s">
        <v>308</v>
      </c>
      <c r="Z155" s="278">
        <v>6</v>
      </c>
      <c r="AA155" s="262">
        <f t="shared" si="4"/>
        <v>15</v>
      </c>
      <c r="AB155" s="279">
        <v>1.0416666666666667</v>
      </c>
      <c r="AC155" s="268">
        <v>0</v>
      </c>
      <c r="AD155" s="268">
        <v>1</v>
      </c>
      <c r="AE155" s="268">
        <v>1</v>
      </c>
      <c r="AF155" s="268">
        <v>7</v>
      </c>
      <c r="AG155" s="268">
        <v>4</v>
      </c>
      <c r="AH155" s="268">
        <v>2</v>
      </c>
      <c r="AI155" s="268">
        <v>0</v>
      </c>
      <c r="AJ155" s="280">
        <v>0.85922689810766117</v>
      </c>
      <c r="AK155" s="262" t="s">
        <v>71</v>
      </c>
      <c r="AL155" s="262">
        <v>33</v>
      </c>
      <c r="AM155" s="262" t="s">
        <v>744</v>
      </c>
      <c r="AN155" s="274" t="s">
        <v>611</v>
      </c>
      <c r="AO155" s="281">
        <v>152</v>
      </c>
      <c r="AP155" s="281" cm="1">
        <f t="array" ref="AP155">SUM(($W$4:$W$900=W155)*($AO$4:$AO$900&lt;AO155))+1</f>
        <v>2</v>
      </c>
      <c r="AQ155" s="281" t="str">
        <f t="shared" si="5"/>
        <v>태양여객2</v>
      </c>
      <c r="AS155" s="271" t="s">
        <v>149</v>
      </c>
      <c r="AT155" s="272" t="s">
        <v>99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155</v>
      </c>
      <c r="X156" s="268" t="s">
        <v>309</v>
      </c>
      <c r="Y156" s="269" t="s">
        <v>309</v>
      </c>
      <c r="Z156" s="278">
        <v>6</v>
      </c>
      <c r="AA156" s="262">
        <f t="shared" si="4"/>
        <v>16</v>
      </c>
      <c r="AB156" s="279">
        <v>1.1111111111111112</v>
      </c>
      <c r="AC156" s="268">
        <v>5</v>
      </c>
      <c r="AD156" s="268">
        <v>1</v>
      </c>
      <c r="AE156" s="268">
        <v>7</v>
      </c>
      <c r="AF156" s="268">
        <v>0</v>
      </c>
      <c r="AG156" s="268">
        <v>2</v>
      </c>
      <c r="AH156" s="268">
        <v>1</v>
      </c>
      <c r="AI156" s="268">
        <v>0</v>
      </c>
      <c r="AJ156" s="280">
        <v>0.96683460067689886</v>
      </c>
      <c r="AK156" s="262" t="s">
        <v>68</v>
      </c>
      <c r="AL156" s="262">
        <v>21</v>
      </c>
      <c r="AM156" s="262" t="s">
        <v>493</v>
      </c>
      <c r="AN156" s="274" t="s">
        <v>613</v>
      </c>
      <c r="AO156" s="281">
        <v>153</v>
      </c>
      <c r="AP156" s="281" cm="1">
        <f t="array" ref="AP156">SUM(($W$4:$W$900=W156)*($AO$4:$AO$900&lt;AO156))+1</f>
        <v>3</v>
      </c>
      <c r="AQ156" s="281" t="str">
        <f t="shared" si="5"/>
        <v>태양여객3</v>
      </c>
      <c r="AS156" s="271" t="s">
        <v>152</v>
      </c>
      <c r="AT156" s="272" t="s">
        <v>279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155</v>
      </c>
      <c r="X157" s="268" t="s">
        <v>310</v>
      </c>
      <c r="Y157" s="269" t="s">
        <v>310</v>
      </c>
      <c r="Z157" s="278">
        <v>10</v>
      </c>
      <c r="AA157" s="262">
        <f t="shared" si="4"/>
        <v>17</v>
      </c>
      <c r="AB157" s="279">
        <v>0.70833333333333337</v>
      </c>
      <c r="AC157" s="268">
        <v>2</v>
      </c>
      <c r="AD157" s="268">
        <v>3</v>
      </c>
      <c r="AE157" s="268">
        <v>5</v>
      </c>
      <c r="AF157" s="268">
        <v>2</v>
      </c>
      <c r="AG157" s="268">
        <v>0</v>
      </c>
      <c r="AH157" s="268">
        <v>5</v>
      </c>
      <c r="AI157" s="268">
        <v>0</v>
      </c>
      <c r="AJ157" s="280">
        <v>0.89355187770657618</v>
      </c>
      <c r="AK157" s="262" t="s">
        <v>71</v>
      </c>
      <c r="AL157" s="262">
        <v>5</v>
      </c>
      <c r="AM157" s="262" t="s">
        <v>380</v>
      </c>
      <c r="AN157" s="274" t="s">
        <v>615</v>
      </c>
      <c r="AO157" s="281">
        <v>154</v>
      </c>
      <c r="AP157" s="281" cm="1">
        <f t="array" ref="AP157">SUM(($W$4:$W$900=W157)*($AO$4:$AO$900&lt;AO157))+1</f>
        <v>4</v>
      </c>
      <c r="AQ157" s="281" t="str">
        <f t="shared" si="5"/>
        <v>태양여객4</v>
      </c>
      <c r="AS157" s="271" t="s">
        <v>152</v>
      </c>
      <c r="AT157" s="272" t="s">
        <v>280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155</v>
      </c>
      <c r="X158" s="268" t="s">
        <v>311</v>
      </c>
      <c r="Y158" s="269" t="s">
        <v>311</v>
      </c>
      <c r="Z158" s="278">
        <v>10</v>
      </c>
      <c r="AA158" s="262">
        <f t="shared" si="4"/>
        <v>21</v>
      </c>
      <c r="AB158" s="279">
        <v>0.875</v>
      </c>
      <c r="AC158" s="268">
        <v>4</v>
      </c>
      <c r="AD158" s="268">
        <v>2</v>
      </c>
      <c r="AE158" s="268">
        <v>7</v>
      </c>
      <c r="AF158" s="268">
        <v>4</v>
      </c>
      <c r="AG158" s="268">
        <v>4</v>
      </c>
      <c r="AH158" s="268">
        <v>0</v>
      </c>
      <c r="AI158" s="268">
        <v>0</v>
      </c>
      <c r="AJ158" s="280">
        <v>0.92220463905998951</v>
      </c>
      <c r="AK158" s="262" t="s">
        <v>70</v>
      </c>
      <c r="AL158" s="262">
        <v>34</v>
      </c>
      <c r="AM158" s="262" t="s">
        <v>422</v>
      </c>
      <c r="AN158" s="274" t="s">
        <v>617</v>
      </c>
      <c r="AO158" s="281">
        <v>155</v>
      </c>
      <c r="AP158" s="281" cm="1">
        <f t="array" ref="AP158">SUM(($W$4:$W$900=W158)*($AO$4:$AO$900&lt;AO158))+1</f>
        <v>5</v>
      </c>
      <c r="AQ158" s="281" t="str">
        <f t="shared" si="5"/>
        <v>태양여객5</v>
      </c>
      <c r="AS158" s="271" t="s">
        <v>152</v>
      </c>
      <c r="AT158" s="272" t="s">
        <v>281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155</v>
      </c>
      <c r="X159" s="268" t="s">
        <v>312</v>
      </c>
      <c r="Y159" s="269" t="s">
        <v>312</v>
      </c>
      <c r="Z159" s="278">
        <v>5</v>
      </c>
      <c r="AA159" s="262">
        <f t="shared" si="4"/>
        <v>10</v>
      </c>
      <c r="AB159" s="279">
        <v>0.83333333333333337</v>
      </c>
      <c r="AC159" s="268">
        <v>4</v>
      </c>
      <c r="AD159" s="268">
        <v>3</v>
      </c>
      <c r="AE159" s="268">
        <v>2</v>
      </c>
      <c r="AF159" s="268">
        <v>1</v>
      </c>
      <c r="AG159" s="268">
        <v>0</v>
      </c>
      <c r="AH159" s="268">
        <v>0</v>
      </c>
      <c r="AI159" s="268">
        <v>0</v>
      </c>
      <c r="AJ159" s="280">
        <v>0.9691821761824424</v>
      </c>
      <c r="AK159" s="262" t="s">
        <v>68</v>
      </c>
      <c r="AL159" s="262">
        <v>20</v>
      </c>
      <c r="AM159" s="262" t="s">
        <v>526</v>
      </c>
      <c r="AN159" s="274" t="s">
        <v>618</v>
      </c>
      <c r="AO159" s="281">
        <v>156</v>
      </c>
      <c r="AP159" s="281" cm="1">
        <f t="array" ref="AP159">SUM(($W$4:$W$900=W159)*($AO$4:$AO$900&lt;AO159))+1</f>
        <v>6</v>
      </c>
      <c r="AQ159" s="281" t="str">
        <f t="shared" si="5"/>
        <v>태양여객6</v>
      </c>
      <c r="AS159" s="271" t="s">
        <v>152</v>
      </c>
      <c r="AT159" s="272" t="s">
        <v>282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155</v>
      </c>
      <c r="X160" s="268" t="s">
        <v>313</v>
      </c>
      <c r="Y160" s="269" t="s">
        <v>313</v>
      </c>
      <c r="Z160" s="278">
        <v>2</v>
      </c>
      <c r="AA160" s="262">
        <f t="shared" si="4"/>
        <v>6</v>
      </c>
      <c r="AB160" s="279">
        <v>1.25</v>
      </c>
      <c r="AC160" s="268">
        <v>3</v>
      </c>
      <c r="AD160" s="268">
        <v>2</v>
      </c>
      <c r="AE160" s="268">
        <v>0</v>
      </c>
      <c r="AF160" s="268">
        <v>1</v>
      </c>
      <c r="AG160" s="268">
        <v>0</v>
      </c>
      <c r="AH160" s="268">
        <v>0</v>
      </c>
      <c r="AI160" s="268">
        <v>0</v>
      </c>
      <c r="AJ160" s="280">
        <v>1.0093230857706996</v>
      </c>
      <c r="AK160" s="262" t="s">
        <v>73</v>
      </c>
      <c r="AL160" s="262">
        <v>9</v>
      </c>
      <c r="AM160" s="262" t="s">
        <v>522</v>
      </c>
      <c r="AN160" s="274" t="s">
        <v>620</v>
      </c>
      <c r="AO160" s="281">
        <v>157</v>
      </c>
      <c r="AP160" s="281" cm="1">
        <f t="array" ref="AP160">SUM(($W$4:$W$900=W160)*($AO$4:$AO$900&lt;AO160))+1</f>
        <v>7</v>
      </c>
      <c r="AQ160" s="281" t="str">
        <f t="shared" si="5"/>
        <v>태양여객7</v>
      </c>
      <c r="AS160" s="271" t="s">
        <v>152</v>
      </c>
      <c r="AT160" s="272" t="s">
        <v>283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155</v>
      </c>
      <c r="X161" s="268" t="s">
        <v>314</v>
      </c>
      <c r="Y161" s="269" t="s">
        <v>314</v>
      </c>
      <c r="Z161" s="278">
        <v>2</v>
      </c>
      <c r="AA161" s="262">
        <f t="shared" si="4"/>
        <v>3</v>
      </c>
      <c r="AB161" s="279">
        <v>1.0416666666666667</v>
      </c>
      <c r="AC161" s="268">
        <v>1</v>
      </c>
      <c r="AD161" s="268">
        <v>2</v>
      </c>
      <c r="AE161" s="268">
        <v>0</v>
      </c>
      <c r="AF161" s="268">
        <v>0</v>
      </c>
      <c r="AG161" s="268">
        <v>0</v>
      </c>
      <c r="AH161" s="268">
        <v>0</v>
      </c>
      <c r="AI161" s="268">
        <v>2</v>
      </c>
      <c r="AJ161" s="280">
        <v>1.0381818181818181</v>
      </c>
      <c r="AK161" s="262" t="s">
        <v>73</v>
      </c>
      <c r="AL161" s="262">
        <v>3</v>
      </c>
      <c r="AM161" s="262" t="s">
        <v>403</v>
      </c>
      <c r="AN161" s="274" t="s">
        <v>622</v>
      </c>
      <c r="AO161" s="281">
        <v>158</v>
      </c>
      <c r="AP161" s="281" cm="1">
        <f t="array" ref="AP161">SUM(($W$4:$W$900=W161)*($AO$4:$AO$900&lt;AO161))+1</f>
        <v>8</v>
      </c>
      <c r="AQ161" s="281" t="str">
        <f t="shared" si="5"/>
        <v>태양여객8</v>
      </c>
      <c r="AS161" s="271" t="s">
        <v>152</v>
      </c>
      <c r="AT161" s="272" t="s">
        <v>99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155</v>
      </c>
      <c r="X162" s="268" t="s">
        <v>315</v>
      </c>
      <c r="Y162" s="269" t="s">
        <v>315</v>
      </c>
      <c r="Z162" s="278">
        <v>1</v>
      </c>
      <c r="AA162" s="262">
        <f t="shared" si="4"/>
        <v>2</v>
      </c>
      <c r="AB162" s="279">
        <v>0.83333333333333337</v>
      </c>
      <c r="AC162" s="268">
        <v>0</v>
      </c>
      <c r="AD162" s="268">
        <v>1</v>
      </c>
      <c r="AE162" s="268">
        <v>0</v>
      </c>
      <c r="AF162" s="268">
        <v>0</v>
      </c>
      <c r="AG162" s="268">
        <v>1</v>
      </c>
      <c r="AH162" s="268">
        <v>0</v>
      </c>
      <c r="AI162" s="268">
        <v>0</v>
      </c>
      <c r="AJ162" s="280">
        <v>0.89019230769230762</v>
      </c>
      <c r="AK162" s="262" t="s">
        <v>71</v>
      </c>
      <c r="AL162" s="262">
        <v>10</v>
      </c>
      <c r="AM162" s="262" t="s">
        <v>598</v>
      </c>
      <c r="AN162" s="274" t="s">
        <v>624</v>
      </c>
      <c r="AO162" s="281">
        <v>159</v>
      </c>
      <c r="AP162" s="281" cm="1">
        <f t="array" ref="AP162">SUM(($W$4:$W$900=W162)*($AO$4:$AO$900&lt;AO162))+1</f>
        <v>9</v>
      </c>
      <c r="AQ162" s="281" t="str">
        <f t="shared" si="5"/>
        <v>태양여객9</v>
      </c>
      <c r="AS162" s="271" t="s">
        <v>163</v>
      </c>
      <c r="AT162" s="272" t="s">
        <v>284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155</v>
      </c>
      <c r="X163" s="268" t="s">
        <v>316</v>
      </c>
      <c r="Y163" s="269" t="s">
        <v>316</v>
      </c>
      <c r="Z163" s="278">
        <v>4</v>
      </c>
      <c r="AA163" s="262">
        <f t="shared" si="4"/>
        <v>12</v>
      </c>
      <c r="AB163" s="279">
        <v>1.25</v>
      </c>
      <c r="AC163" s="268">
        <v>2</v>
      </c>
      <c r="AD163" s="268">
        <v>4</v>
      </c>
      <c r="AE163" s="268">
        <v>4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0.93315259007360707</v>
      </c>
      <c r="AK163" s="262" t="s">
        <v>70</v>
      </c>
      <c r="AL163" s="262">
        <v>22</v>
      </c>
      <c r="AM163" s="262" t="s">
        <v>508</v>
      </c>
      <c r="AN163" s="274" t="s">
        <v>626</v>
      </c>
      <c r="AO163" s="281">
        <v>160</v>
      </c>
      <c r="AP163" s="281" cm="1">
        <f t="array" ref="AP163">SUM(($W$4:$W$900=W163)*($AO$4:$AO$900&lt;AO163))+1</f>
        <v>10</v>
      </c>
      <c r="AQ163" s="281" t="str">
        <f t="shared" si="5"/>
        <v>태양여객10</v>
      </c>
      <c r="AS163" s="271" t="s">
        <v>163</v>
      </c>
      <c r="AT163" s="272" t="s">
        <v>189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164</v>
      </c>
      <c r="X164" s="268" t="s">
        <v>317</v>
      </c>
      <c r="Y164" s="269" t="s">
        <v>317</v>
      </c>
      <c r="Z164" s="278">
        <v>22</v>
      </c>
      <c r="AA164" s="262">
        <f t="shared" si="4"/>
        <v>54</v>
      </c>
      <c r="AB164" s="279">
        <v>1.0227272727272727</v>
      </c>
      <c r="AC164" s="268">
        <v>25</v>
      </c>
      <c r="AD164" s="268">
        <v>16</v>
      </c>
      <c r="AE164" s="268">
        <v>7</v>
      </c>
      <c r="AF164" s="268">
        <v>5</v>
      </c>
      <c r="AG164" s="268">
        <v>1</v>
      </c>
      <c r="AH164" s="268">
        <v>0</v>
      </c>
      <c r="AI164" s="268">
        <v>0</v>
      </c>
      <c r="AJ164" s="280">
        <v>0.98364792864989781</v>
      </c>
      <c r="AK164" s="262" t="s">
        <v>68</v>
      </c>
      <c r="AL164" s="262">
        <v>8</v>
      </c>
      <c r="AM164" s="262" t="s">
        <v>606</v>
      </c>
      <c r="AN164" s="274" t="s">
        <v>628</v>
      </c>
      <c r="AO164" s="281">
        <v>161</v>
      </c>
      <c r="AP164" s="281" cm="1">
        <f t="array" ref="AP164">SUM(($W$4:$W$900=W164)*($AO$4:$AO$900&lt;AO164))+1</f>
        <v>1</v>
      </c>
      <c r="AQ164" s="281" t="str">
        <f t="shared" si="5"/>
        <v>해성운수1</v>
      </c>
      <c r="AS164" s="271" t="s">
        <v>163</v>
      </c>
      <c r="AT164" s="272" t="s">
        <v>285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164</v>
      </c>
      <c r="X165" s="268" t="s">
        <v>318</v>
      </c>
      <c r="Y165" s="269" t="s">
        <v>318</v>
      </c>
      <c r="Z165" s="278">
        <v>11</v>
      </c>
      <c r="AA165" s="262">
        <f t="shared" si="4"/>
        <v>24</v>
      </c>
      <c r="AB165" s="279">
        <v>0.90909090909090917</v>
      </c>
      <c r="AC165" s="268">
        <v>2</v>
      </c>
      <c r="AD165" s="268">
        <v>2</v>
      </c>
      <c r="AE165" s="268">
        <v>4</v>
      </c>
      <c r="AF165" s="268">
        <v>10</v>
      </c>
      <c r="AG165" s="268">
        <v>6</v>
      </c>
      <c r="AH165" s="268">
        <v>0</v>
      </c>
      <c r="AI165" s="268">
        <v>0</v>
      </c>
      <c r="AJ165" s="280">
        <v>0.88926659162849331</v>
      </c>
      <c r="AK165" s="262" t="s">
        <v>71</v>
      </c>
      <c r="AL165" s="262">
        <v>12</v>
      </c>
      <c r="AM165" s="262" t="s">
        <v>567</v>
      </c>
      <c r="AN165" s="274" t="s">
        <v>630</v>
      </c>
      <c r="AO165" s="281">
        <v>162</v>
      </c>
      <c r="AP165" s="281" cm="1">
        <f t="array" ref="AP165">SUM(($W$4:$W$900=W165)*($AO$4:$AO$900&lt;AO165))+1</f>
        <v>2</v>
      </c>
      <c r="AQ165" s="281" t="str">
        <f t="shared" si="5"/>
        <v>해성운수2</v>
      </c>
      <c r="AS165" s="271" t="s">
        <v>163</v>
      </c>
      <c r="AT165" s="272" t="s">
        <v>99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164</v>
      </c>
      <c r="X166" s="268" t="s">
        <v>319</v>
      </c>
      <c r="Y166" s="269" t="s">
        <v>319</v>
      </c>
      <c r="Z166" s="278">
        <v>1</v>
      </c>
      <c r="AA166" s="262">
        <f t="shared" si="4"/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0</v>
      </c>
      <c r="AH166" s="268">
        <v>1</v>
      </c>
      <c r="AI166" s="268">
        <v>0</v>
      </c>
      <c r="AJ166" s="280">
        <v>0.74931034482758629</v>
      </c>
      <c r="AK166" s="262" t="s">
        <v>72</v>
      </c>
      <c r="AL166" s="262">
        <v>3</v>
      </c>
      <c r="AM166" s="262" t="s">
        <v>745</v>
      </c>
      <c r="AN166" s="274" t="s">
        <v>632</v>
      </c>
      <c r="AO166" s="281">
        <v>163</v>
      </c>
      <c r="AP166" s="281" cm="1">
        <f t="array" ref="AP166">SUM(($W$4:$W$900=W166)*($AO$4:$AO$900&lt;AO166))+1</f>
        <v>3</v>
      </c>
      <c r="AQ166" s="281" t="str">
        <f t="shared" si="5"/>
        <v>해성운수3</v>
      </c>
      <c r="AS166" s="271" t="s">
        <v>165</v>
      </c>
      <c r="AT166" s="272" t="s">
        <v>286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164</v>
      </c>
      <c r="X167" s="268" t="s">
        <v>320</v>
      </c>
      <c r="Y167" s="269" t="s">
        <v>320</v>
      </c>
      <c r="Z167" s="278">
        <v>5</v>
      </c>
      <c r="AA167" s="262">
        <f t="shared" si="4"/>
        <v>3</v>
      </c>
      <c r="AB167" s="279">
        <v>0.25</v>
      </c>
      <c r="AC167" s="268">
        <v>0</v>
      </c>
      <c r="AD167" s="268">
        <v>0</v>
      </c>
      <c r="AE167" s="268">
        <v>0</v>
      </c>
      <c r="AF167" s="268">
        <v>0</v>
      </c>
      <c r="AG167" s="268">
        <v>2</v>
      </c>
      <c r="AH167" s="268">
        <v>1</v>
      </c>
      <c r="AI167" s="268">
        <v>0</v>
      </c>
      <c r="AJ167" s="280">
        <v>0.80702974438045971</v>
      </c>
      <c r="AK167" s="262" t="s">
        <v>69</v>
      </c>
      <c r="AL167" s="262">
        <v>12</v>
      </c>
      <c r="AM167" s="262" t="s">
        <v>746</v>
      </c>
      <c r="AN167" s="274" t="s">
        <v>634</v>
      </c>
      <c r="AO167" s="281">
        <v>164</v>
      </c>
      <c r="AP167" s="281" cm="1">
        <f t="array" ref="AP167">SUM(($W$4:$W$900=W167)*($AO$4:$AO$900&lt;AO167))+1</f>
        <v>4</v>
      </c>
      <c r="AQ167" s="281" t="str">
        <f t="shared" si="5"/>
        <v>해성운수4</v>
      </c>
      <c r="AS167" s="271" t="s">
        <v>165</v>
      </c>
      <c r="AT167" s="272" t="s">
        <v>287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164</v>
      </c>
      <c r="X168" s="268" t="s">
        <v>321</v>
      </c>
      <c r="Y168" s="269" t="s">
        <v>321</v>
      </c>
      <c r="Z168" s="278">
        <v>5</v>
      </c>
      <c r="AA168" s="262">
        <f t="shared" si="4"/>
        <v>0</v>
      </c>
      <c r="AB168" s="279">
        <v>0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0</v>
      </c>
      <c r="AI168" s="268">
        <v>0</v>
      </c>
      <c r="AJ168" s="280">
        <v>0.79373326784928699</v>
      </c>
      <c r="AK168" s="262" t="s">
        <v>72</v>
      </c>
      <c r="AL168" s="262">
        <v>1</v>
      </c>
      <c r="AM168" s="262" t="s">
        <v>557</v>
      </c>
      <c r="AN168" s="274" t="s">
        <v>636</v>
      </c>
      <c r="AO168" s="281">
        <v>165</v>
      </c>
      <c r="AP168" s="281" cm="1">
        <f t="array" ref="AP168">SUM(($W$4:$W$900=W168)*($AO$4:$AO$900&lt;AO168))+1</f>
        <v>5</v>
      </c>
      <c r="AQ168" s="281" t="str">
        <f t="shared" si="5"/>
        <v>해성운수5</v>
      </c>
      <c r="AS168" s="271" t="s">
        <v>165</v>
      </c>
      <c r="AT168" s="272" t="s">
        <v>288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164</v>
      </c>
      <c r="X169" s="268" t="s">
        <v>322</v>
      </c>
      <c r="Y169" s="269" t="s">
        <v>322</v>
      </c>
      <c r="Z169" s="278">
        <v>6</v>
      </c>
      <c r="AA169" s="262">
        <f t="shared" si="4"/>
        <v>15</v>
      </c>
      <c r="AB169" s="279">
        <v>1.0416666666666667</v>
      </c>
      <c r="AC169" s="268">
        <v>7</v>
      </c>
      <c r="AD169" s="268">
        <v>6</v>
      </c>
      <c r="AE169" s="268">
        <v>1</v>
      </c>
      <c r="AF169" s="268">
        <v>1</v>
      </c>
      <c r="AG169" s="268">
        <v>0</v>
      </c>
      <c r="AH169" s="268">
        <v>0</v>
      </c>
      <c r="AI169" s="268">
        <v>0</v>
      </c>
      <c r="AJ169" s="280">
        <v>0.97146988098514497</v>
      </c>
      <c r="AK169" s="262" t="s">
        <v>68</v>
      </c>
      <c r="AL169" s="262">
        <v>16</v>
      </c>
      <c r="AM169" s="262" t="s">
        <v>531</v>
      </c>
      <c r="AN169" s="274" t="s">
        <v>638</v>
      </c>
      <c r="AO169" s="281">
        <v>166</v>
      </c>
      <c r="AP169" s="281" cm="1">
        <f t="array" ref="AP169">SUM(($W$4:$W$900=W169)*($AO$4:$AO$900&lt;AO169))+1</f>
        <v>6</v>
      </c>
      <c r="AQ169" s="281" t="str">
        <f t="shared" si="5"/>
        <v>해성운수6</v>
      </c>
      <c r="AS169" s="271" t="s">
        <v>165</v>
      </c>
      <c r="AT169" s="272" t="s">
        <v>289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164</v>
      </c>
      <c r="X170" s="268" t="s">
        <v>323</v>
      </c>
      <c r="Y170" s="269" t="s">
        <v>323</v>
      </c>
      <c r="Z170" s="278">
        <v>1</v>
      </c>
      <c r="AA170" s="262">
        <f t="shared" si="4"/>
        <v>3</v>
      </c>
      <c r="AB170" s="279">
        <v>1.25</v>
      </c>
      <c r="AC170" s="268">
        <v>0</v>
      </c>
      <c r="AD170" s="268">
        <v>1</v>
      </c>
      <c r="AE170" s="268">
        <v>1</v>
      </c>
      <c r="AF170" s="268">
        <v>1</v>
      </c>
      <c r="AG170" s="268">
        <v>0</v>
      </c>
      <c r="AH170" s="268">
        <v>0</v>
      </c>
      <c r="AI170" s="268">
        <v>0</v>
      </c>
      <c r="AJ170" s="280">
        <v>0.93425000000000002</v>
      </c>
      <c r="AK170" s="262" t="s">
        <v>70</v>
      </c>
      <c r="AL170" s="262">
        <v>21</v>
      </c>
      <c r="AM170" s="262" t="s">
        <v>495</v>
      </c>
      <c r="AN170" s="274" t="s">
        <v>640</v>
      </c>
      <c r="AO170" s="281">
        <v>167</v>
      </c>
      <c r="AP170" s="281" cm="1">
        <f t="array" ref="AP170">SUM(($W$4:$W$900=W170)*($AO$4:$AO$900&lt;AO170))+1</f>
        <v>7</v>
      </c>
      <c r="AQ170" s="281" t="str">
        <f t="shared" si="5"/>
        <v>해성운수7</v>
      </c>
      <c r="AS170" s="271" t="s">
        <v>165</v>
      </c>
      <c r="AT170" s="272" t="s">
        <v>290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164</v>
      </c>
      <c r="X171" s="268" t="s">
        <v>324</v>
      </c>
      <c r="Y171" s="269" t="s">
        <v>324</v>
      </c>
      <c r="Z171" s="278">
        <v>3</v>
      </c>
      <c r="AA171" s="262">
        <f t="shared" si="4"/>
        <v>8</v>
      </c>
      <c r="AB171" s="279">
        <v>1.1111111111111112</v>
      </c>
      <c r="AC171" s="268">
        <v>1</v>
      </c>
      <c r="AD171" s="268">
        <v>1</v>
      </c>
      <c r="AE171" s="268">
        <v>3</v>
      </c>
      <c r="AF171" s="268">
        <v>3</v>
      </c>
      <c r="AG171" s="268">
        <v>0</v>
      </c>
      <c r="AH171" s="268">
        <v>0</v>
      </c>
      <c r="AI171" s="268">
        <v>0</v>
      </c>
      <c r="AJ171" s="280">
        <v>0.90934420666970794</v>
      </c>
      <c r="AK171" s="262" t="s">
        <v>70</v>
      </c>
      <c r="AL171" s="262">
        <v>52</v>
      </c>
      <c r="AM171" s="262" t="s">
        <v>389</v>
      </c>
      <c r="AN171" s="274" t="s">
        <v>642</v>
      </c>
      <c r="AO171" s="281">
        <v>168</v>
      </c>
      <c r="AP171" s="281" cm="1">
        <f t="array" ref="AP171">SUM(($W$4:$W$900=W171)*($AO$4:$AO$900&lt;AO171))+1</f>
        <v>8</v>
      </c>
      <c r="AQ171" s="281" t="str">
        <f t="shared" si="5"/>
        <v>해성운수8</v>
      </c>
      <c r="AS171" s="271" t="s">
        <v>165</v>
      </c>
      <c r="AT171" s="272" t="s">
        <v>98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164</v>
      </c>
      <c r="X172" s="268" t="s">
        <v>325</v>
      </c>
      <c r="Y172" s="269" t="s">
        <v>325</v>
      </c>
      <c r="Z172" s="278">
        <v>9</v>
      </c>
      <c r="AA172" s="262">
        <f t="shared" si="4"/>
        <v>22</v>
      </c>
      <c r="AB172" s="279">
        <v>1.0185185185185186</v>
      </c>
      <c r="AC172" s="268">
        <v>10</v>
      </c>
      <c r="AD172" s="268">
        <v>4</v>
      </c>
      <c r="AE172" s="268">
        <v>5</v>
      </c>
      <c r="AF172" s="268">
        <v>2</v>
      </c>
      <c r="AG172" s="268">
        <v>1</v>
      </c>
      <c r="AH172" s="268">
        <v>0</v>
      </c>
      <c r="AI172" s="268">
        <v>0</v>
      </c>
      <c r="AJ172" s="280">
        <v>0.97647831211668779</v>
      </c>
      <c r="AK172" s="262" t="s">
        <v>68</v>
      </c>
      <c r="AL172" s="262">
        <v>11</v>
      </c>
      <c r="AM172" s="262" t="s">
        <v>368</v>
      </c>
      <c r="AN172" s="274" t="s">
        <v>644</v>
      </c>
      <c r="AO172" s="281">
        <v>169</v>
      </c>
      <c r="AP172" s="281" cm="1">
        <f t="array" ref="AP172">SUM(($W$4:$W$900=W172)*($AO$4:$AO$900&lt;AO172))+1</f>
        <v>9</v>
      </c>
      <c r="AQ172" s="281" t="str">
        <f t="shared" si="5"/>
        <v>해성운수9</v>
      </c>
      <c r="AS172" s="271" t="s">
        <v>165</v>
      </c>
      <c r="AT172" s="272" t="s">
        <v>99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164</v>
      </c>
      <c r="X173" s="268" t="s">
        <v>326</v>
      </c>
      <c r="Y173" s="269" t="s">
        <v>326</v>
      </c>
      <c r="Z173" s="278">
        <v>9</v>
      </c>
      <c r="AA173" s="262">
        <f t="shared" si="4"/>
        <v>21</v>
      </c>
      <c r="AB173" s="279">
        <v>0.97222222222222232</v>
      </c>
      <c r="AC173" s="268">
        <v>0</v>
      </c>
      <c r="AD173" s="268">
        <v>2</v>
      </c>
      <c r="AE173" s="268">
        <v>2</v>
      </c>
      <c r="AF173" s="268">
        <v>8</v>
      </c>
      <c r="AG173" s="268">
        <v>8</v>
      </c>
      <c r="AH173" s="268">
        <v>1</v>
      </c>
      <c r="AI173" s="268">
        <v>0</v>
      </c>
      <c r="AJ173" s="280">
        <v>0.86763742510747388</v>
      </c>
      <c r="AK173" s="262" t="s">
        <v>71</v>
      </c>
      <c r="AL173" s="262">
        <v>28</v>
      </c>
      <c r="AM173" s="262" t="s">
        <v>747</v>
      </c>
      <c r="AN173" s="274" t="s">
        <v>646</v>
      </c>
      <c r="AO173" s="281">
        <v>170</v>
      </c>
      <c r="AP173" s="281" cm="1">
        <f t="array" ref="AP173">SUM(($W$4:$W$900=W173)*($AO$4:$AO$900&lt;AO173))+1</f>
        <v>10</v>
      </c>
      <c r="AQ173" s="281" t="str">
        <f t="shared" si="5"/>
        <v>해성운수10</v>
      </c>
      <c r="AS173" s="271" t="s">
        <v>137</v>
      </c>
      <c r="AT173" s="272" t="s">
        <v>291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164</v>
      </c>
      <c r="X174" s="268" t="s">
        <v>331</v>
      </c>
      <c r="Y174" s="269" t="s">
        <v>331</v>
      </c>
      <c r="Z174" s="278">
        <v>1</v>
      </c>
      <c r="AA174" s="262">
        <f t="shared" si="4"/>
        <v>3</v>
      </c>
      <c r="AB174" s="279">
        <v>1.25</v>
      </c>
      <c r="AC174" s="268">
        <v>1</v>
      </c>
      <c r="AD174" s="268">
        <v>0</v>
      </c>
      <c r="AE174" s="268">
        <v>2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0.96370370370370362</v>
      </c>
      <c r="AK174" s="262" t="s">
        <v>68</v>
      </c>
      <c r="AL174" s="262">
        <v>26</v>
      </c>
      <c r="AM174" s="262" t="s">
        <v>514</v>
      </c>
      <c r="AN174" s="274" t="s">
        <v>648</v>
      </c>
      <c r="AO174" s="281">
        <v>171</v>
      </c>
      <c r="AP174" s="281" cm="1">
        <f t="array" ref="AP174">SUM(($W$4:$W$900=W174)*($AO$4:$AO$900&lt;AO174))+1</f>
        <v>11</v>
      </c>
      <c r="AQ174" s="281" t="str">
        <f t="shared" si="5"/>
        <v>해성운수11</v>
      </c>
      <c r="AS174" s="271" t="s">
        <v>137</v>
      </c>
      <c r="AT174" s="272" t="s">
        <v>292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60" cm="1">
        <f t="array" ref="AP175">SUM(($W$4:$W$900=W175)*($AO$4:$AO$900&lt;AO175))+1</f>
        <v>1</v>
      </c>
      <c r="AQ175" s="281" t="str">
        <f t="shared" si="5"/>
        <v>1</v>
      </c>
      <c r="AS175" s="271" t="s">
        <v>137</v>
      </c>
      <c r="AT175" s="272" t="s">
        <v>293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60" cm="1">
        <f t="array" ref="AP176">SUM(($W$4:$W$900=W176)*($AO$4:$AO$900&lt;AO176))+1</f>
        <v>1</v>
      </c>
      <c r="AQ176" s="281" t="str">
        <f t="shared" si="5"/>
        <v>1</v>
      </c>
      <c r="AS176" s="271" t="s">
        <v>137</v>
      </c>
      <c r="AT176" s="272" t="s">
        <v>294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60" cm="1">
        <f t="array" ref="AP177">SUM(($W$4:$W$900=W177)*($AO$4:$AO$900&lt;AO177))+1</f>
        <v>1</v>
      </c>
      <c r="AQ177" s="281" t="str">
        <f t="shared" si="5"/>
        <v>1</v>
      </c>
      <c r="AS177" s="271" t="s">
        <v>137</v>
      </c>
      <c r="AT177" s="272" t="s">
        <v>295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60" cm="1">
        <f t="array" ref="AP178">SUM(($W$4:$W$900=W178)*($AO$4:$AO$900&lt;AO178))+1</f>
        <v>1</v>
      </c>
      <c r="AQ178" s="281" t="str">
        <f t="shared" si="5"/>
        <v>1</v>
      </c>
      <c r="AS178" s="271" t="s">
        <v>137</v>
      </c>
      <c r="AT178" s="272" t="s">
        <v>98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60" cm="1">
        <f t="array" ref="AP179">SUM(($W$4:$W$900=W179)*($AO$4:$AO$900&lt;AO179))+1</f>
        <v>1</v>
      </c>
      <c r="AQ179" s="281" t="str">
        <f t="shared" si="5"/>
        <v>1</v>
      </c>
      <c r="AS179" s="271" t="s">
        <v>137</v>
      </c>
      <c r="AT179" s="272" t="s">
        <v>99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60" cm="1">
        <f t="array" ref="AP180">SUM(($W$4:$W$900=W180)*($AO$4:$AO$900&lt;AO180))+1</f>
        <v>1</v>
      </c>
      <c r="AQ180" s="281" t="str">
        <f t="shared" si="5"/>
        <v>1</v>
      </c>
      <c r="AS180" s="271" t="s">
        <v>157</v>
      </c>
      <c r="AT180" s="272" t="s">
        <v>296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60" cm="1">
        <f t="array" ref="AP181">SUM(($W$4:$W$900=W181)*($AO$4:$AO$900&lt;AO181))+1</f>
        <v>1</v>
      </c>
      <c r="AQ181" s="281" t="str">
        <f t="shared" si="5"/>
        <v>1</v>
      </c>
      <c r="AS181" s="271" t="s">
        <v>157</v>
      </c>
      <c r="AT181" s="272" t="s">
        <v>297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60" cm="1">
        <f t="array" ref="AP182">SUM(($W$4:$W$900=W182)*($AO$4:$AO$900&lt;AO182))+1</f>
        <v>1</v>
      </c>
      <c r="AQ182" s="281" t="str">
        <f t="shared" si="5"/>
        <v>1</v>
      </c>
      <c r="AS182" s="271" t="s">
        <v>157</v>
      </c>
      <c r="AT182" s="272" t="s">
        <v>298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60" cm="1">
        <f t="array" ref="AP183">SUM(($W$4:$W$900=W183)*($AO$4:$AO$900&lt;AO183))+1</f>
        <v>1</v>
      </c>
      <c r="AQ183" s="281" t="str">
        <f t="shared" si="5"/>
        <v>1</v>
      </c>
      <c r="AS183" s="271" t="s">
        <v>157</v>
      </c>
      <c r="AT183" s="272" t="s">
        <v>99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60" cm="1">
        <f t="array" ref="AP184">SUM(($W$4:$W$900=W184)*($AO$4:$AO$900&lt;AO184))+1</f>
        <v>1</v>
      </c>
      <c r="AQ184" s="281" t="str">
        <f t="shared" si="5"/>
        <v>1</v>
      </c>
      <c r="AS184" s="271" t="s">
        <v>139</v>
      </c>
      <c r="AT184" s="272" t="s">
        <v>299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60" cm="1">
        <f t="array" ref="AP185">SUM(($W$4:$W$900=W185)*($AO$4:$AO$900&lt;AO185))+1</f>
        <v>1</v>
      </c>
      <c r="AQ185" s="281" t="str">
        <f t="shared" si="5"/>
        <v>1</v>
      </c>
      <c r="AS185" s="271" t="s">
        <v>139</v>
      </c>
      <c r="AT185" s="272" t="s">
        <v>300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60" cm="1">
        <f t="array" ref="AP186">SUM(($W$4:$W$900=W186)*($AO$4:$AO$900&lt;AO186))+1</f>
        <v>1</v>
      </c>
      <c r="AQ186" s="281" t="str">
        <f t="shared" si="5"/>
        <v>1</v>
      </c>
      <c r="AS186" s="271" t="s">
        <v>139</v>
      </c>
      <c r="AT186" s="272" t="s">
        <v>301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60" cm="1">
        <f t="array" ref="AP187">SUM(($W$4:$W$900=W187)*($AO$4:$AO$900&lt;AO187))+1</f>
        <v>1</v>
      </c>
      <c r="AQ187" s="281" t="str">
        <f t="shared" si="5"/>
        <v>1</v>
      </c>
      <c r="AS187" s="271" t="s">
        <v>139</v>
      </c>
      <c r="AT187" s="272" t="s">
        <v>302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60" cm="1">
        <f t="array" ref="AP188">SUM(($W$4:$W$900=W188)*($AO$4:$AO$900&lt;AO188))+1</f>
        <v>1</v>
      </c>
      <c r="AQ188" s="281" t="str">
        <f t="shared" si="5"/>
        <v>1</v>
      </c>
      <c r="AS188" s="271" t="s">
        <v>139</v>
      </c>
      <c r="AT188" s="272" t="s">
        <v>98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60" cm="1">
        <f t="array" ref="AP189">SUM(($W$4:$W$900=W189)*($AO$4:$AO$900&lt;AO189))+1</f>
        <v>1</v>
      </c>
      <c r="AQ189" s="281" t="str">
        <f t="shared" si="5"/>
        <v>1</v>
      </c>
      <c r="AS189" s="271" t="s">
        <v>139</v>
      </c>
      <c r="AT189" s="272" t="s">
        <v>99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60" cm="1">
        <f t="array" ref="AP190">SUM(($W$4:$W$900=W190)*($AO$4:$AO$900&lt;AO190))+1</f>
        <v>1</v>
      </c>
      <c r="AQ190" s="281" t="str">
        <f t="shared" si="5"/>
        <v>1</v>
      </c>
      <c r="AS190" s="271" t="s">
        <v>145</v>
      </c>
      <c r="AT190" s="272" t="s">
        <v>303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60" cm="1">
        <f t="array" ref="AP191">SUM(($W$4:$W$900=W191)*($AO$4:$AO$900&lt;AO191))+1</f>
        <v>1</v>
      </c>
      <c r="AQ191" s="281" t="str">
        <f t="shared" si="5"/>
        <v>1</v>
      </c>
      <c r="AS191" s="271" t="s">
        <v>145</v>
      </c>
      <c r="AT191" s="272" t="s">
        <v>304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60" cm="1">
        <f t="array" ref="AP192">SUM(($W$4:$W$900=W192)*($AO$4:$AO$900&lt;AO192))+1</f>
        <v>1</v>
      </c>
      <c r="AQ192" s="281" t="str">
        <f t="shared" si="5"/>
        <v>1</v>
      </c>
      <c r="AS192" s="271" t="s">
        <v>145</v>
      </c>
      <c r="AT192" s="272" t="s">
        <v>305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60" cm="1">
        <f t="array" ref="AP193">SUM(($W$4:$W$900=W193)*($AO$4:$AO$900&lt;AO193))+1</f>
        <v>1</v>
      </c>
      <c r="AQ193" s="281" t="str">
        <f t="shared" si="5"/>
        <v>1</v>
      </c>
      <c r="AS193" s="271" t="s">
        <v>145</v>
      </c>
      <c r="AT193" s="272" t="s">
        <v>306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60" cm="1">
        <f t="array" ref="AP194">SUM(($W$4:$W$900=W194)*($AO$4:$AO$900&lt;AO194))+1</f>
        <v>1</v>
      </c>
      <c r="AQ194" s="281" t="str">
        <f t="shared" si="5"/>
        <v>1</v>
      </c>
      <c r="AS194" s="271" t="s">
        <v>145</v>
      </c>
      <c r="AT194" s="272" t="s">
        <v>98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60" cm="1">
        <f t="array" ref="AP195">SUM(($W$4:$W$900=W195)*($AO$4:$AO$900&lt;AO195))+1</f>
        <v>1</v>
      </c>
      <c r="AQ195" s="281" t="str">
        <f t="shared" si="5"/>
        <v>1</v>
      </c>
      <c r="AS195" s="271" t="s">
        <v>145</v>
      </c>
      <c r="AT195" s="272" t="s">
        <v>99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60" cm="1">
        <f t="array" ref="AP196">SUM(($W$4:$W$900=W196)*($AO$4:$AO$900&lt;AO196))+1</f>
        <v>1</v>
      </c>
      <c r="AQ196" s="281" t="str">
        <f t="shared" si="5"/>
        <v>1</v>
      </c>
      <c r="AS196" s="271" t="s">
        <v>155</v>
      </c>
      <c r="AT196" s="272" t="s">
        <v>307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60" cm="1">
        <f t="array" ref="AP197">SUM(($W$4:$W$900=W197)*($AO$4:$AO$900&lt;AO197))+1</f>
        <v>1</v>
      </c>
      <c r="AQ197" s="281" t="str">
        <f t="shared" ref="AQ197:AQ260" si="6">W197&amp;AP197</f>
        <v>1</v>
      </c>
      <c r="AS197" s="271" t="s">
        <v>155</v>
      </c>
      <c r="AT197" s="272" t="s">
        <v>308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60" cm="1">
        <f t="array" ref="AP198">SUM(($W$4:$W$900=W198)*($AO$4:$AO$900&lt;AO198))+1</f>
        <v>1</v>
      </c>
      <c r="AQ198" s="281" t="str">
        <f t="shared" si="6"/>
        <v>1</v>
      </c>
      <c r="AS198" s="271" t="s">
        <v>155</v>
      </c>
      <c r="AT198" s="272" t="s">
        <v>309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60" cm="1">
        <f t="array" ref="AP199">SUM(($W$4:$W$900=W199)*($AO$4:$AO$900&lt;AO199))+1</f>
        <v>1</v>
      </c>
      <c r="AQ199" s="281" t="str">
        <f t="shared" si="6"/>
        <v>1</v>
      </c>
      <c r="AS199" s="271" t="s">
        <v>155</v>
      </c>
      <c r="AT199" s="272" t="s">
        <v>310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60" cm="1">
        <f t="array" ref="AP200">SUM(($W$4:$W$900=W200)*($AO$4:$AO$900&lt;AO200))+1</f>
        <v>1</v>
      </c>
      <c r="AQ200" s="281" t="str">
        <f t="shared" si="6"/>
        <v>1</v>
      </c>
      <c r="AS200" s="271" t="s">
        <v>155</v>
      </c>
      <c r="AT200" s="272" t="s">
        <v>311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60" cm="1">
        <f t="array" ref="AP201">SUM(($W$4:$W$900=W201)*($AO$4:$AO$900&lt;AO201))+1</f>
        <v>1</v>
      </c>
      <c r="AQ201" s="281" t="str">
        <f t="shared" si="6"/>
        <v>1</v>
      </c>
      <c r="AS201" s="271" t="s">
        <v>155</v>
      </c>
      <c r="AT201" s="272" t="s">
        <v>312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60" cm="1">
        <f t="array" ref="AP202">SUM(($W$4:$W$900=W202)*($AO$4:$AO$900&lt;AO202))+1</f>
        <v>1</v>
      </c>
      <c r="AQ202" s="281" t="str">
        <f t="shared" si="6"/>
        <v>1</v>
      </c>
      <c r="AS202" s="271" t="s">
        <v>155</v>
      </c>
      <c r="AT202" s="272" t="s">
        <v>313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60" cm="1">
        <f t="array" ref="AP203">SUM(($W$4:$W$900=W203)*($AO$4:$AO$900&lt;AO203))+1</f>
        <v>1</v>
      </c>
      <c r="AQ203" s="281" t="str">
        <f t="shared" si="6"/>
        <v>1</v>
      </c>
      <c r="AS203" s="271" t="s">
        <v>155</v>
      </c>
      <c r="AT203" s="272" t="s">
        <v>314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60" cm="1">
        <f t="array" ref="AP204">SUM(($W$4:$W$900=W204)*($AO$4:$AO$900&lt;AO204))+1</f>
        <v>1</v>
      </c>
      <c r="AQ204" s="281" t="str">
        <f t="shared" si="6"/>
        <v>1</v>
      </c>
      <c r="AS204" s="271" t="s">
        <v>155</v>
      </c>
      <c r="AT204" s="272" t="s">
        <v>315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60" cm="1">
        <f t="array" ref="AP205">SUM(($W$4:$W$900=W205)*($AO$4:$AO$900&lt;AO205))+1</f>
        <v>1</v>
      </c>
      <c r="AQ205" s="281" t="str">
        <f t="shared" si="6"/>
        <v>1</v>
      </c>
      <c r="AS205" s="271" t="s">
        <v>155</v>
      </c>
      <c r="AT205" s="272" t="s">
        <v>316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60" cm="1">
        <f t="array" ref="AP206">SUM(($W$4:$W$900=W206)*($AO$4:$AO$900&lt;AO206))+1</f>
        <v>1</v>
      </c>
      <c r="AQ206" s="281" t="str">
        <f t="shared" si="6"/>
        <v>1</v>
      </c>
      <c r="AS206" s="271" t="s">
        <v>155</v>
      </c>
      <c r="AT206" s="272" t="s">
        <v>99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60" cm="1">
        <f t="array" ref="AP207">SUM(($W$4:$W$900=W207)*($AO$4:$AO$900&lt;AO207))+1</f>
        <v>1</v>
      </c>
      <c r="AQ207" s="281" t="str">
        <f t="shared" si="6"/>
        <v>1</v>
      </c>
      <c r="AS207" s="271" t="s">
        <v>164</v>
      </c>
      <c r="AT207" s="272" t="s">
        <v>317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60" cm="1">
        <f t="array" ref="AP208">SUM(($W$4:$W$900=W208)*($AO$4:$AO$900&lt;AO208))+1</f>
        <v>1</v>
      </c>
      <c r="AQ208" s="281" t="str">
        <f t="shared" si="6"/>
        <v>1</v>
      </c>
      <c r="AS208" s="271" t="s">
        <v>164</v>
      </c>
      <c r="AT208" s="272" t="s">
        <v>318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60" cm="1">
        <f t="array" ref="AP209">SUM(($W$4:$W$900=W209)*($AO$4:$AO$900&lt;AO209))+1</f>
        <v>1</v>
      </c>
      <c r="AQ209" s="281" t="str">
        <f t="shared" si="6"/>
        <v>1</v>
      </c>
      <c r="AS209" s="271" t="s">
        <v>164</v>
      </c>
      <c r="AT209" s="272" t="s">
        <v>319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60" cm="1">
        <f t="array" ref="AP210">SUM(($W$4:$W$900=W210)*($AO$4:$AO$900&lt;AO210))+1</f>
        <v>1</v>
      </c>
      <c r="AQ210" s="281" t="str">
        <f t="shared" si="6"/>
        <v>1</v>
      </c>
      <c r="AS210" s="271" t="s">
        <v>164</v>
      </c>
      <c r="AT210" s="272" t="s">
        <v>320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60" cm="1">
        <f t="array" ref="AP211">SUM(($W$4:$W$900=W211)*($AO$4:$AO$900&lt;AO211))+1</f>
        <v>1</v>
      </c>
      <c r="AQ211" s="281" t="str">
        <f t="shared" si="6"/>
        <v>1</v>
      </c>
      <c r="AS211" s="271" t="s">
        <v>164</v>
      </c>
      <c r="AT211" s="272" t="s">
        <v>321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60" cm="1">
        <f t="array" ref="AP212">SUM(($W$4:$W$900=W212)*($AO$4:$AO$900&lt;AO212))+1</f>
        <v>1</v>
      </c>
      <c r="AQ212" s="281" t="str">
        <f t="shared" si="6"/>
        <v>1</v>
      </c>
      <c r="AS212" s="271" t="s">
        <v>164</v>
      </c>
      <c r="AT212" s="272" t="s">
        <v>322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60" cm="1">
        <f t="array" ref="AP213">SUM(($W$4:$W$900=W213)*($AO$4:$AO$900&lt;AO213))+1</f>
        <v>1</v>
      </c>
      <c r="AQ213" s="281" t="str">
        <f t="shared" si="6"/>
        <v>1</v>
      </c>
      <c r="AS213" s="271" t="s">
        <v>164</v>
      </c>
      <c r="AT213" s="272" t="s">
        <v>323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60" cm="1">
        <f t="array" ref="AP214">SUM(($W$4:$W$900=W214)*($AO$4:$AO$900&lt;AO214))+1</f>
        <v>1</v>
      </c>
      <c r="AQ214" s="281" t="str">
        <f t="shared" si="6"/>
        <v>1</v>
      </c>
      <c r="AS214" s="271" t="s">
        <v>164</v>
      </c>
      <c r="AT214" s="272" t="s">
        <v>324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60" cm="1">
        <f t="array" ref="AP215">SUM(($W$4:$W$900=W215)*($AO$4:$AO$900&lt;AO215))+1</f>
        <v>1</v>
      </c>
      <c r="AQ215" s="281" t="str">
        <f t="shared" si="6"/>
        <v>1</v>
      </c>
      <c r="AS215" s="271" t="s">
        <v>164</v>
      </c>
      <c r="AT215" s="272" t="s">
        <v>325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60" cm="1">
        <f t="array" ref="AP216">SUM(($W$4:$W$900=W216)*($AO$4:$AO$900&lt;AO216))+1</f>
        <v>1</v>
      </c>
      <c r="AQ216" s="281" t="str">
        <f t="shared" si="6"/>
        <v>1</v>
      </c>
      <c r="AS216" s="271" t="s">
        <v>164</v>
      </c>
      <c r="AT216" s="272" t="s">
        <v>326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60" cm="1">
        <f t="array" ref="AP217">SUM(($W$4:$W$900=W217)*($AO$4:$AO$900&lt;AO217))+1</f>
        <v>1</v>
      </c>
      <c r="AQ217" s="281" t="str">
        <f t="shared" si="6"/>
        <v>1</v>
      </c>
      <c r="AS217" s="271" t="s">
        <v>164</v>
      </c>
      <c r="AT217" s="272" t="s">
        <v>98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60" cm="1">
        <f t="array" ref="AP218">SUM(($W$4:$W$900=W218)*($AO$4:$AO$900&lt;AO218))+1</f>
        <v>1</v>
      </c>
      <c r="AQ218" s="281" t="str">
        <f t="shared" si="6"/>
        <v>1</v>
      </c>
      <c r="AS218" s="271" t="s">
        <v>164</v>
      </c>
      <c r="AT218" s="272" t="s">
        <v>99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60" cm="1">
        <f t="array" ref="AP219">SUM(($W$4:$W$900=W219)*($AO$4:$AO$900&lt;AO219))+1</f>
        <v>1</v>
      </c>
      <c r="AQ219" s="281" t="str">
        <f t="shared" si="6"/>
        <v>1</v>
      </c>
      <c r="AS219" s="271" t="s">
        <v>62</v>
      </c>
      <c r="AT219" s="272" t="s">
        <v>63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60" cm="1">
        <f t="array" ref="AP220">SUM(($W$4:$W$900=W220)*($AO$4:$AO$900&lt;AO220))+1</f>
        <v>1</v>
      </c>
      <c r="AQ220" s="281" t="str">
        <f t="shared" si="6"/>
        <v>1</v>
      </c>
      <c r="AS220" s="271" t="s">
        <v>62</v>
      </c>
      <c r="AT220" s="272" t="s">
        <v>95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60" cm="1">
        <f t="array" ref="AP221">SUM(($W$4:$W$900=W221)*($AO$4:$AO$900&lt;AO221))+1</f>
        <v>1</v>
      </c>
      <c r="AQ221" s="281" t="str">
        <f t="shared" si="6"/>
        <v>1</v>
      </c>
      <c r="AS221" s="271" t="s">
        <v>62</v>
      </c>
      <c r="AT221" s="272" t="s">
        <v>96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60" cm="1">
        <f t="array" ref="AP222">SUM(($W$4:$W$900=W222)*($AO$4:$AO$900&lt;AO222))+1</f>
        <v>1</v>
      </c>
      <c r="AQ222" s="281" t="str">
        <f t="shared" si="6"/>
        <v>1</v>
      </c>
      <c r="AS222" s="271" t="s">
        <v>62</v>
      </c>
      <c r="AT222" s="272" t="s">
        <v>97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60" cm="1">
        <f t="array" ref="AP223">SUM(($W$4:$W$900=W223)*($AO$4:$AO$900&lt;AO223))+1</f>
        <v>1</v>
      </c>
      <c r="AQ223" s="281" t="str">
        <f t="shared" si="6"/>
        <v>1</v>
      </c>
      <c r="AS223" s="271" t="s">
        <v>62</v>
      </c>
      <c r="AT223" s="272" t="s">
        <v>98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60" cm="1">
        <f t="array" ref="AP224">SUM(($W$4:$W$900=W224)*($AO$4:$AO$900&lt;AO224))+1</f>
        <v>1</v>
      </c>
      <c r="AQ224" s="281" t="str">
        <f t="shared" si="6"/>
        <v>1</v>
      </c>
      <c r="AS224" s="271" t="s">
        <v>62</v>
      </c>
      <c r="AT224" s="272" t="s">
        <v>99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60" cm="1">
        <f t="array" ref="AP225">SUM(($W$4:$W$900=W225)*($AO$4:$AO$900&lt;AO225))+1</f>
        <v>1</v>
      </c>
      <c r="AQ225" s="281" t="str">
        <f t="shared" si="6"/>
        <v>1</v>
      </c>
      <c r="AS225" s="271" t="s">
        <v>135</v>
      </c>
      <c r="AT225" s="272" t="s">
        <v>168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60" cm="1">
        <f t="array" ref="AP226">SUM(($W$4:$W$900=W226)*($AO$4:$AO$900&lt;AO226))+1</f>
        <v>1</v>
      </c>
      <c r="AQ226" s="281" t="str">
        <f t="shared" si="6"/>
        <v>1</v>
      </c>
      <c r="AS226" s="271" t="s">
        <v>135</v>
      </c>
      <c r="AT226" s="272" t="s">
        <v>169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60" cm="1">
        <f t="array" ref="AP227">SUM(($W$4:$W$900=W227)*($AO$4:$AO$900&lt;AO227))+1</f>
        <v>1</v>
      </c>
      <c r="AQ227" s="281" t="str">
        <f t="shared" si="6"/>
        <v>1</v>
      </c>
      <c r="AS227" s="271" t="s">
        <v>135</v>
      </c>
      <c r="AT227" s="272" t="s">
        <v>170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60" cm="1">
        <f t="array" ref="AP228">SUM(($W$4:$W$900=W228)*($AO$4:$AO$900&lt;AO228))+1</f>
        <v>1</v>
      </c>
      <c r="AQ228" s="281" t="str">
        <f t="shared" si="6"/>
        <v>1</v>
      </c>
      <c r="AS228" s="271" t="s">
        <v>135</v>
      </c>
      <c r="AT228" s="272" t="s">
        <v>171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60" cm="1">
        <f t="array" ref="AP229">SUM(($W$4:$W$900=W229)*($AO$4:$AO$900&lt;AO229))+1</f>
        <v>1</v>
      </c>
      <c r="AQ229" s="281" t="str">
        <f t="shared" si="6"/>
        <v>1</v>
      </c>
      <c r="AS229" s="271" t="s">
        <v>135</v>
      </c>
      <c r="AT229" s="272" t="s">
        <v>98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60" cm="1">
        <f t="array" ref="AP230">SUM(($W$4:$W$900=W230)*($AO$4:$AO$900&lt;AO230))+1</f>
        <v>1</v>
      </c>
      <c r="AQ230" s="281" t="str">
        <f t="shared" si="6"/>
        <v>1</v>
      </c>
      <c r="AS230" s="271" t="s">
        <v>135</v>
      </c>
      <c r="AT230" s="272" t="s">
        <v>99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60" cm="1">
        <f t="array" ref="AP231">SUM(($W$4:$W$900=W231)*($AO$4:$AO$900&lt;AO231))+1</f>
        <v>1</v>
      </c>
      <c r="AQ231" s="281" t="str">
        <f t="shared" si="6"/>
        <v>1</v>
      </c>
      <c r="AS231" s="271" t="s">
        <v>153</v>
      </c>
      <c r="AT231" s="272" t="s">
        <v>172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60" cm="1">
        <f t="array" ref="AP232">SUM(($W$4:$W$900=W232)*($AO$4:$AO$900&lt;AO232))+1</f>
        <v>1</v>
      </c>
      <c r="AQ232" s="281" t="str">
        <f t="shared" si="6"/>
        <v>1</v>
      </c>
      <c r="AS232" s="271" t="s">
        <v>153</v>
      </c>
      <c r="AT232" s="272" t="s">
        <v>173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60" cm="1">
        <f t="array" ref="AP233">SUM(($W$4:$W$900=W233)*($AO$4:$AO$900&lt;AO233))+1</f>
        <v>1</v>
      </c>
      <c r="AQ233" s="281" t="str">
        <f t="shared" si="6"/>
        <v>1</v>
      </c>
      <c r="AS233" s="271" t="s">
        <v>153</v>
      </c>
      <c r="AT233" s="272" t="s">
        <v>174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60" cm="1">
        <f t="array" ref="AP234">SUM(($W$4:$W$900=W234)*($AO$4:$AO$900&lt;AO234))+1</f>
        <v>1</v>
      </c>
      <c r="AQ234" s="281" t="str">
        <f t="shared" si="6"/>
        <v>1</v>
      </c>
      <c r="AS234" s="271" t="s">
        <v>153</v>
      </c>
      <c r="AT234" s="272" t="s">
        <v>175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60" cm="1">
        <f t="array" ref="AP235">SUM(($W$4:$W$900=W235)*($AO$4:$AO$900&lt;AO235))+1</f>
        <v>1</v>
      </c>
      <c r="AQ235" s="281" t="str">
        <f t="shared" si="6"/>
        <v>1</v>
      </c>
      <c r="AS235" s="271" t="s">
        <v>153</v>
      </c>
      <c r="AT235" s="272" t="s">
        <v>176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60" cm="1">
        <f t="array" ref="AP236">SUM(($W$4:$W$900=W236)*($AO$4:$AO$900&lt;AO236))+1</f>
        <v>1</v>
      </c>
      <c r="AQ236" s="281" t="str">
        <f t="shared" si="6"/>
        <v>1</v>
      </c>
      <c r="AS236" s="271" t="s">
        <v>153</v>
      </c>
      <c r="AT236" s="272" t="s">
        <v>327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60" cm="1">
        <f t="array" ref="AP237">SUM(($W$4:$W$900=W237)*($AO$4:$AO$900&lt;AO237))+1</f>
        <v>1</v>
      </c>
      <c r="AQ237" s="281" t="str">
        <f t="shared" si="6"/>
        <v>1</v>
      </c>
      <c r="AS237" s="271" t="s">
        <v>153</v>
      </c>
      <c r="AT237" s="272" t="s">
        <v>99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60" cm="1">
        <f t="array" ref="AP238">SUM(($W$4:$W$900=W238)*($AO$4:$AO$900&lt;AO238))+1</f>
        <v>1</v>
      </c>
      <c r="AQ238" s="281" t="str">
        <f t="shared" si="6"/>
        <v>1</v>
      </c>
      <c r="AS238" s="271" t="s">
        <v>150</v>
      </c>
      <c r="AT238" s="272" t="s">
        <v>177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60" cm="1">
        <f t="array" ref="AP239">SUM(($W$4:$W$900=W239)*($AO$4:$AO$900&lt;AO239))+1</f>
        <v>1</v>
      </c>
      <c r="AQ239" s="281" t="str">
        <f t="shared" si="6"/>
        <v>1</v>
      </c>
      <c r="AS239" s="271" t="s">
        <v>150</v>
      </c>
      <c r="AT239" s="272" t="s">
        <v>178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60" cm="1">
        <f t="array" ref="AP240">SUM(($W$4:$W$900=W240)*($AO$4:$AO$900&lt;AO240))+1</f>
        <v>1</v>
      </c>
      <c r="AQ240" s="281" t="str">
        <f t="shared" si="6"/>
        <v>1</v>
      </c>
      <c r="AS240" s="271" t="s">
        <v>150</v>
      </c>
      <c r="AT240" s="272" t="s">
        <v>179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60" cm="1">
        <f t="array" ref="AP241">SUM(($W$4:$W$900=W241)*($AO$4:$AO$900&lt;AO241))+1</f>
        <v>1</v>
      </c>
      <c r="AQ241" s="281" t="str">
        <f t="shared" si="6"/>
        <v>1</v>
      </c>
      <c r="AS241" s="271" t="s">
        <v>150</v>
      </c>
      <c r="AT241" s="272" t="s">
        <v>180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60" cm="1">
        <f t="array" ref="AP242">SUM(($W$4:$W$900=W242)*($AO$4:$AO$900&lt;AO242))+1</f>
        <v>1</v>
      </c>
      <c r="AQ242" s="281" t="str">
        <f t="shared" si="6"/>
        <v>1</v>
      </c>
      <c r="AS242" s="271" t="s">
        <v>150</v>
      </c>
      <c r="AT242" s="272" t="s">
        <v>181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60" cm="1">
        <f t="array" ref="AP243">SUM(($W$4:$W$900=W243)*($AO$4:$AO$900&lt;AO243))+1</f>
        <v>1</v>
      </c>
      <c r="AQ243" s="281" t="str">
        <f t="shared" si="6"/>
        <v>1</v>
      </c>
      <c r="AS243" s="271" t="s">
        <v>150</v>
      </c>
      <c r="AT243" s="272" t="s">
        <v>182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60" cm="1">
        <f t="array" ref="AP244">SUM(($W$4:$W$900=W244)*($AO$4:$AO$900&lt;AO244))+1</f>
        <v>1</v>
      </c>
      <c r="AQ244" s="281" t="str">
        <f t="shared" si="6"/>
        <v>1</v>
      </c>
      <c r="AS244" s="271" t="s">
        <v>150</v>
      </c>
      <c r="AT244" s="272" t="s">
        <v>183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60" cm="1">
        <f t="array" ref="AP245">SUM(($W$4:$W$900=W245)*($AO$4:$AO$900&lt;AO245))+1</f>
        <v>1</v>
      </c>
      <c r="AQ245" s="281" t="str">
        <f t="shared" si="6"/>
        <v>1</v>
      </c>
      <c r="AS245" s="271" t="s">
        <v>150</v>
      </c>
      <c r="AT245" s="272" t="s">
        <v>184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60" cm="1">
        <f t="array" ref="AP246">SUM(($W$4:$W$900=W246)*($AO$4:$AO$900&lt;AO246))+1</f>
        <v>1</v>
      </c>
      <c r="AQ246" s="281" t="str">
        <f t="shared" si="6"/>
        <v>1</v>
      </c>
      <c r="AS246" s="271" t="s">
        <v>150</v>
      </c>
      <c r="AT246" s="272" t="s">
        <v>185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60" cm="1">
        <f t="array" ref="AP247">SUM(($W$4:$W$900=W247)*($AO$4:$AO$900&lt;AO247))+1</f>
        <v>1</v>
      </c>
      <c r="AQ247" s="281" t="str">
        <f t="shared" si="6"/>
        <v>1</v>
      </c>
      <c r="AS247" s="271" t="s">
        <v>150</v>
      </c>
      <c r="AT247" s="272" t="s">
        <v>186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60" cm="1">
        <f t="array" ref="AP248">SUM(($W$4:$W$900=W248)*($AO$4:$AO$900&lt;AO248))+1</f>
        <v>1</v>
      </c>
      <c r="AQ248" s="281" t="str">
        <f t="shared" si="6"/>
        <v>1</v>
      </c>
      <c r="AS248" s="271" t="s">
        <v>150</v>
      </c>
      <c r="AT248" s="272" t="s">
        <v>187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60" cm="1">
        <f t="array" ref="AP249">SUM(($W$4:$W$900=W249)*($AO$4:$AO$900&lt;AO249))+1</f>
        <v>1</v>
      </c>
      <c r="AQ249" s="281" t="str">
        <f t="shared" si="6"/>
        <v>1</v>
      </c>
      <c r="AS249" s="271" t="s">
        <v>150</v>
      </c>
      <c r="AT249" s="272" t="s">
        <v>188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60" cm="1">
        <f t="array" ref="AP250">SUM(($W$4:$W$900=W250)*($AO$4:$AO$900&lt;AO250))+1</f>
        <v>1</v>
      </c>
      <c r="AQ250" s="281" t="str">
        <f t="shared" si="6"/>
        <v>1</v>
      </c>
      <c r="AS250" s="271" t="s">
        <v>150</v>
      </c>
      <c r="AT250" s="272" t="s">
        <v>98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60" cm="1">
        <f t="array" ref="AP251">SUM(($W$4:$W$900=W251)*($AO$4:$AO$900&lt;AO251))+1</f>
        <v>1</v>
      </c>
      <c r="AQ251" s="281" t="str">
        <f t="shared" si="6"/>
        <v>1</v>
      </c>
      <c r="AS251" s="271" t="s">
        <v>150</v>
      </c>
      <c r="AT251" s="272" t="s">
        <v>99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60" cm="1">
        <f t="array" ref="AP252">SUM(($W$4:$W$900=W252)*($AO$4:$AO$900&lt;AO252))+1</f>
        <v>1</v>
      </c>
      <c r="AQ252" s="281" t="str">
        <f t="shared" si="6"/>
        <v>1</v>
      </c>
      <c r="AS252" s="271" t="s">
        <v>158</v>
      </c>
      <c r="AT252" s="272" t="s">
        <v>189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60" cm="1">
        <f t="array" ref="AP253">SUM(($W$4:$W$900=W253)*($AO$4:$AO$900&lt;AO253))+1</f>
        <v>1</v>
      </c>
      <c r="AQ253" s="281" t="str">
        <f t="shared" si="6"/>
        <v>1</v>
      </c>
      <c r="AS253" s="271" t="s">
        <v>158</v>
      </c>
      <c r="AT253" s="272" t="s">
        <v>190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60" cm="1">
        <f t="array" ref="AP254">SUM(($W$4:$W$900=W254)*($AO$4:$AO$900&lt;AO254))+1</f>
        <v>1</v>
      </c>
      <c r="AQ254" s="281" t="str">
        <f t="shared" si="6"/>
        <v>1</v>
      </c>
      <c r="AS254" s="271" t="s">
        <v>158</v>
      </c>
      <c r="AT254" s="272" t="s">
        <v>191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60" cm="1">
        <f t="array" ref="AP255">SUM(($W$4:$W$900=W255)*($AO$4:$AO$900&lt;AO255))+1</f>
        <v>1</v>
      </c>
      <c r="AQ255" s="281" t="str">
        <f t="shared" si="6"/>
        <v>1</v>
      </c>
      <c r="AS255" s="271" t="s">
        <v>158</v>
      </c>
      <c r="AT255" s="272" t="s">
        <v>192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60" cm="1">
        <f t="array" ref="AP256">SUM(($W$4:$W$900=W256)*($AO$4:$AO$900&lt;AO256))+1</f>
        <v>1</v>
      </c>
      <c r="AQ256" s="281" t="str">
        <f t="shared" si="6"/>
        <v>1</v>
      </c>
      <c r="AS256" s="271" t="s">
        <v>158</v>
      </c>
      <c r="AT256" s="272" t="s">
        <v>328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60" cm="1">
        <f t="array" ref="AP257">SUM(($W$4:$W$900=W257)*($AO$4:$AO$900&lt;AO257))+1</f>
        <v>1</v>
      </c>
      <c r="AQ257" s="281" t="str">
        <f t="shared" si="6"/>
        <v>1</v>
      </c>
      <c r="AS257" s="271" t="s">
        <v>158</v>
      </c>
      <c r="AT257" s="272" t="s">
        <v>193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60" cm="1">
        <f t="array" ref="AP258">SUM(($W$4:$W$900=W258)*($AO$4:$AO$900&lt;AO258))+1</f>
        <v>1</v>
      </c>
      <c r="AQ258" s="281" t="str">
        <f t="shared" si="6"/>
        <v>1</v>
      </c>
      <c r="AS258" s="271" t="s">
        <v>158</v>
      </c>
      <c r="AT258" s="272" t="s">
        <v>194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60" cm="1">
        <f t="array" ref="AP259">SUM(($W$4:$W$900=W259)*($AO$4:$AO$900&lt;AO259))+1</f>
        <v>1</v>
      </c>
      <c r="AQ259" s="281" t="str">
        <f t="shared" si="6"/>
        <v>1</v>
      </c>
      <c r="AS259" s="271" t="s">
        <v>158</v>
      </c>
      <c r="AT259" s="272" t="s">
        <v>98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60" cm="1">
        <f t="array" ref="AP260">SUM(($W$4:$W$900=W260)*($AO$4:$AO$900&lt;AO260))+1</f>
        <v>1</v>
      </c>
      <c r="AQ260" s="281" t="str">
        <f t="shared" si="6"/>
        <v>1</v>
      </c>
      <c r="AS260" s="271" t="s">
        <v>158</v>
      </c>
      <c r="AT260" s="272" t="s">
        <v>99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60" cm="1">
        <f t="array" ref="AP261">SUM(($W$4:$W$900=W261)*($AO$4:$AO$900&lt;AO261))+1</f>
        <v>1</v>
      </c>
      <c r="AQ261" s="281" t="str">
        <f t="shared" ref="AQ261:AQ324" si="7">W261&amp;AP261</f>
        <v>1</v>
      </c>
      <c r="AS261" s="271" t="s">
        <v>136</v>
      </c>
      <c r="AT261" s="272" t="s">
        <v>195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60" cm="1">
        <f t="array" ref="AP262">SUM(($W$4:$W$900=W262)*($AO$4:$AO$900&lt;AO262))+1</f>
        <v>1</v>
      </c>
      <c r="AQ262" s="281" t="str">
        <f t="shared" si="7"/>
        <v>1</v>
      </c>
      <c r="AS262" s="271" t="s">
        <v>136</v>
      </c>
      <c r="AT262" s="272" t="s">
        <v>196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60" cm="1">
        <f t="array" ref="AP263">SUM(($W$4:$W$900=W263)*($AO$4:$AO$900&lt;AO263))+1</f>
        <v>1</v>
      </c>
      <c r="AQ263" s="281" t="str">
        <f t="shared" si="7"/>
        <v>1</v>
      </c>
      <c r="AS263" s="271" t="s">
        <v>136</v>
      </c>
      <c r="AT263" s="272" t="s">
        <v>197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60" cm="1">
        <f t="array" ref="AP264">SUM(($W$4:$W$900=W264)*($AO$4:$AO$900&lt;AO264))+1</f>
        <v>1</v>
      </c>
      <c r="AQ264" s="281" t="str">
        <f t="shared" si="7"/>
        <v>1</v>
      </c>
      <c r="AS264" s="271" t="s">
        <v>136</v>
      </c>
      <c r="AT264" s="272" t="s">
        <v>198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60" cm="1">
        <f t="array" ref="AP265">SUM(($W$4:$W$900=W265)*($AO$4:$AO$900&lt;AO265))+1</f>
        <v>1</v>
      </c>
      <c r="AQ265" s="281" t="str">
        <f t="shared" si="7"/>
        <v>1</v>
      </c>
      <c r="AS265" s="271" t="s">
        <v>136</v>
      </c>
      <c r="AT265" s="272" t="s">
        <v>199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60" cm="1">
        <f t="array" ref="AP266">SUM(($W$4:$W$900=W266)*($AO$4:$AO$900&lt;AO266))+1</f>
        <v>1</v>
      </c>
      <c r="AQ266" s="281" t="str">
        <f t="shared" si="7"/>
        <v>1</v>
      </c>
      <c r="AS266" s="271" t="s">
        <v>136</v>
      </c>
      <c r="AT266" s="272" t="s">
        <v>200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60" cm="1">
        <f t="array" ref="AP267">SUM(($W$4:$W$900=W267)*($AO$4:$AO$900&lt;AO267))+1</f>
        <v>1</v>
      </c>
      <c r="AQ267" s="281" t="str">
        <f t="shared" si="7"/>
        <v>1</v>
      </c>
      <c r="AS267" s="271" t="s">
        <v>136</v>
      </c>
      <c r="AT267" s="272" t="s">
        <v>98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60" cm="1">
        <f t="array" ref="AP268">SUM(($W$4:$W$900=W268)*($AO$4:$AO$900&lt;AO268))+1</f>
        <v>1</v>
      </c>
      <c r="AQ268" s="281" t="str">
        <f t="shared" si="7"/>
        <v>1</v>
      </c>
      <c r="AS268" s="271" t="s">
        <v>136</v>
      </c>
      <c r="AT268" s="272" t="s">
        <v>99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60" cm="1">
        <f t="array" ref="AP269">SUM(($W$4:$W$900=W269)*($AO$4:$AO$900&lt;AO269))+1</f>
        <v>1</v>
      </c>
      <c r="AQ269" s="281" t="str">
        <f t="shared" si="7"/>
        <v>1</v>
      </c>
      <c r="AS269" s="271" t="s">
        <v>143</v>
      </c>
      <c r="AT269" s="272" t="s">
        <v>201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60" cm="1">
        <f t="array" ref="AP270">SUM(($W$4:$W$900=W270)*($AO$4:$AO$900&lt;AO270))+1</f>
        <v>1</v>
      </c>
      <c r="AQ270" s="281" t="str">
        <f t="shared" si="7"/>
        <v>1</v>
      </c>
      <c r="AS270" s="271" t="s">
        <v>143</v>
      </c>
      <c r="AT270" s="272" t="s">
        <v>202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60" cm="1">
        <f t="array" ref="AP271">SUM(($W$4:$W$900=W271)*($AO$4:$AO$900&lt;AO271))+1</f>
        <v>1</v>
      </c>
      <c r="AQ271" s="281" t="str">
        <f t="shared" si="7"/>
        <v>1</v>
      </c>
      <c r="AS271" s="271" t="s">
        <v>143</v>
      </c>
      <c r="AT271" s="272" t="s">
        <v>203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60" cm="1">
        <f t="array" ref="AP272">SUM(($W$4:$W$900=W272)*($AO$4:$AO$900&lt;AO272))+1</f>
        <v>1</v>
      </c>
      <c r="AQ272" s="281" t="str">
        <f t="shared" si="7"/>
        <v>1</v>
      </c>
      <c r="AS272" s="271" t="s">
        <v>143</v>
      </c>
      <c r="AT272" s="272" t="s">
        <v>204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60" cm="1">
        <f t="array" ref="AP273">SUM(($W$4:$W$900=W273)*($AO$4:$AO$900&lt;AO273))+1</f>
        <v>1</v>
      </c>
      <c r="AQ273" s="281" t="str">
        <f t="shared" si="7"/>
        <v>1</v>
      </c>
      <c r="AS273" s="271" t="s">
        <v>143</v>
      </c>
      <c r="AT273" s="272" t="s">
        <v>205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60" cm="1">
        <f t="array" ref="AP274">SUM(($W$4:$W$900=W274)*($AO$4:$AO$900&lt;AO274))+1</f>
        <v>1</v>
      </c>
      <c r="AQ274" s="281" t="str">
        <f t="shared" si="7"/>
        <v>1</v>
      </c>
      <c r="AS274" s="271" t="s">
        <v>143</v>
      </c>
      <c r="AT274" s="272" t="s">
        <v>99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60" cm="1">
        <f t="array" ref="AP275">SUM(($W$4:$W$900=W275)*($AO$4:$AO$900&lt;AO275))+1</f>
        <v>1</v>
      </c>
      <c r="AQ275" s="281" t="str">
        <f t="shared" si="7"/>
        <v>1</v>
      </c>
      <c r="AS275" s="271" t="s">
        <v>159</v>
      </c>
      <c r="AT275" s="272" t="s">
        <v>206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60" cm="1">
        <f t="array" ref="AP276">SUM(($W$4:$W$900=W276)*($AO$4:$AO$900&lt;AO276))+1</f>
        <v>1</v>
      </c>
      <c r="AQ276" s="281" t="str">
        <f t="shared" si="7"/>
        <v>1</v>
      </c>
      <c r="AS276" s="271" t="s">
        <v>159</v>
      </c>
      <c r="AT276" s="272" t="s">
        <v>207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60" cm="1">
        <f t="array" ref="AP277">SUM(($W$4:$W$900=W277)*($AO$4:$AO$900&lt;AO277))+1</f>
        <v>1</v>
      </c>
      <c r="AQ277" s="281" t="str">
        <f t="shared" si="7"/>
        <v>1</v>
      </c>
      <c r="AS277" s="271" t="s">
        <v>159</v>
      </c>
      <c r="AT277" s="272" t="s">
        <v>208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60" cm="1">
        <f t="array" ref="AP278">SUM(($W$4:$W$900=W278)*($AO$4:$AO$900&lt;AO278))+1</f>
        <v>1</v>
      </c>
      <c r="AQ278" s="281" t="str">
        <f t="shared" si="7"/>
        <v>1</v>
      </c>
      <c r="AS278" s="271" t="s">
        <v>159</v>
      </c>
      <c r="AT278" s="272" t="s">
        <v>209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60" cm="1">
        <f t="array" ref="AP279">SUM(($W$4:$W$900=W279)*($AO$4:$AO$900&lt;AO279))+1</f>
        <v>1</v>
      </c>
      <c r="AQ279" s="281" t="str">
        <f t="shared" si="7"/>
        <v>1</v>
      </c>
      <c r="AS279" s="271" t="s">
        <v>159</v>
      </c>
      <c r="AT279" s="272" t="s">
        <v>98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60" cm="1">
        <f t="array" ref="AP280">SUM(($W$4:$W$900=W280)*($AO$4:$AO$900&lt;AO280))+1</f>
        <v>1</v>
      </c>
      <c r="AQ280" s="281" t="str">
        <f t="shared" si="7"/>
        <v>1</v>
      </c>
      <c r="AS280" s="271" t="s">
        <v>159</v>
      </c>
      <c r="AT280" s="272" t="s">
        <v>99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60" cm="1">
        <f t="array" ref="AP281">SUM(($W$4:$W$900=W281)*($AO$4:$AO$900&lt;AO281))+1</f>
        <v>1</v>
      </c>
      <c r="AQ281" s="281" t="str">
        <f t="shared" si="7"/>
        <v>1</v>
      </c>
      <c r="AS281" s="271" t="s">
        <v>148</v>
      </c>
      <c r="AT281" s="272" t="s">
        <v>210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60" cm="1">
        <f t="array" ref="AP282">SUM(($W$4:$W$900=W282)*($AO$4:$AO$900&lt;AO282))+1</f>
        <v>1</v>
      </c>
      <c r="AQ282" s="281" t="str">
        <f t="shared" si="7"/>
        <v>1</v>
      </c>
      <c r="AS282" s="271" t="s">
        <v>148</v>
      </c>
      <c r="AT282" s="272" t="s">
        <v>211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60" cm="1">
        <f t="array" ref="AP283">SUM(($W$4:$W$900=W283)*($AO$4:$AO$900&lt;AO283))+1</f>
        <v>1</v>
      </c>
      <c r="AQ283" s="281" t="str">
        <f t="shared" si="7"/>
        <v>1</v>
      </c>
      <c r="AS283" s="271" t="s">
        <v>148</v>
      </c>
      <c r="AT283" s="272" t="s">
        <v>212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60" cm="1">
        <f t="array" ref="AP284">SUM(($W$4:$W$900=W284)*($AO$4:$AO$900&lt;AO284))+1</f>
        <v>1</v>
      </c>
      <c r="AQ284" s="281" t="str">
        <f t="shared" si="7"/>
        <v>1</v>
      </c>
      <c r="AS284" s="271" t="s">
        <v>148</v>
      </c>
      <c r="AT284" s="272" t="s">
        <v>213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60" cm="1">
        <f t="array" ref="AP285">SUM(($W$4:$W$900=W285)*($AO$4:$AO$900&lt;AO285))+1</f>
        <v>1</v>
      </c>
      <c r="AQ285" s="281" t="str">
        <f t="shared" si="7"/>
        <v>1</v>
      </c>
      <c r="AS285" s="271" t="s">
        <v>148</v>
      </c>
      <c r="AT285" s="272" t="s">
        <v>214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60" cm="1">
        <f t="array" ref="AP286">SUM(($W$4:$W$900=W286)*($AO$4:$AO$900&lt;AO286))+1</f>
        <v>1</v>
      </c>
      <c r="AQ286" s="281" t="str">
        <f t="shared" si="7"/>
        <v>1</v>
      </c>
      <c r="AS286" s="271" t="s">
        <v>148</v>
      </c>
      <c r="AT286" s="272" t="s">
        <v>215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60" cm="1">
        <f t="array" ref="AP287">SUM(($W$4:$W$900=W287)*($AO$4:$AO$900&lt;AO287))+1</f>
        <v>1</v>
      </c>
      <c r="AQ287" s="281" t="str">
        <f t="shared" si="7"/>
        <v>1</v>
      </c>
      <c r="AS287" s="271" t="s">
        <v>148</v>
      </c>
      <c r="AT287" s="272" t="s">
        <v>216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60" cm="1">
        <f t="array" ref="AP288">SUM(($W$4:$W$900=W288)*($AO$4:$AO$900&lt;AO288))+1</f>
        <v>1</v>
      </c>
      <c r="AQ288" s="281" t="str">
        <f t="shared" si="7"/>
        <v>1</v>
      </c>
      <c r="AS288" s="271" t="s">
        <v>148</v>
      </c>
      <c r="AT288" s="272" t="s">
        <v>98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60" cm="1">
        <f t="array" ref="AP289">SUM(($W$4:$W$900=W289)*($AO$4:$AO$900&lt;AO289))+1</f>
        <v>1</v>
      </c>
      <c r="AQ289" s="281" t="str">
        <f t="shared" si="7"/>
        <v>1</v>
      </c>
      <c r="AS289" s="271" t="s">
        <v>148</v>
      </c>
      <c r="AT289" s="272" t="s">
        <v>99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60" cm="1">
        <f t="array" ref="AP290">SUM(($W$4:$W$900=W290)*($AO$4:$AO$900&lt;AO290))+1</f>
        <v>1</v>
      </c>
      <c r="AQ290" s="281" t="str">
        <f t="shared" si="7"/>
        <v>1</v>
      </c>
      <c r="AS290" s="271" t="s">
        <v>151</v>
      </c>
      <c r="AT290" s="272" t="s">
        <v>217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60" cm="1">
        <f t="array" ref="AP291">SUM(($W$4:$W$900=W291)*($AO$4:$AO$900&lt;AO291))+1</f>
        <v>1</v>
      </c>
      <c r="AQ291" s="281" t="str">
        <f t="shared" si="7"/>
        <v>1</v>
      </c>
      <c r="AS291" s="271" t="s">
        <v>151</v>
      </c>
      <c r="AT291" s="272" t="s">
        <v>218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60" cm="1">
        <f t="array" ref="AP292">SUM(($W$4:$W$900=W292)*($AO$4:$AO$900&lt;AO292))+1</f>
        <v>1</v>
      </c>
      <c r="AQ292" s="281" t="str">
        <f t="shared" si="7"/>
        <v>1</v>
      </c>
      <c r="AS292" s="271" t="s">
        <v>151</v>
      </c>
      <c r="AT292" s="272" t="s">
        <v>219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60" cm="1">
        <f t="array" ref="AP293">SUM(($W$4:$W$900=W293)*($AO$4:$AO$900&lt;AO293))+1</f>
        <v>1</v>
      </c>
      <c r="AQ293" s="281" t="str">
        <f t="shared" si="7"/>
        <v>1</v>
      </c>
      <c r="AS293" s="271" t="s">
        <v>151</v>
      </c>
      <c r="AT293" s="272" t="s">
        <v>97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60" cm="1">
        <f t="array" ref="AP294">SUM(($W$4:$W$900=W294)*($AO$4:$AO$900&lt;AO294))+1</f>
        <v>1</v>
      </c>
      <c r="AQ294" s="281" t="str">
        <f t="shared" si="7"/>
        <v>1</v>
      </c>
      <c r="AS294" s="271" t="s">
        <v>151</v>
      </c>
      <c r="AT294" s="272" t="s">
        <v>98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60" cm="1">
        <f t="array" ref="AP295">SUM(($W$4:$W$900=W295)*($AO$4:$AO$900&lt;AO295))+1</f>
        <v>1</v>
      </c>
      <c r="AQ295" s="281" t="str">
        <f t="shared" si="7"/>
        <v>1</v>
      </c>
      <c r="AS295" s="271" t="s">
        <v>151</v>
      </c>
      <c r="AT295" s="272" t="s">
        <v>99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60" cm="1">
        <f t="array" ref="AP296">SUM(($W$4:$W$900=W296)*($AO$4:$AO$900&lt;AO296))+1</f>
        <v>1</v>
      </c>
      <c r="AQ296" s="281" t="str">
        <f t="shared" si="7"/>
        <v>1</v>
      </c>
      <c r="AS296" s="271" t="s">
        <v>146</v>
      </c>
      <c r="AT296" s="272" t="s">
        <v>220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60" cm="1">
        <f t="array" ref="AP297">SUM(($W$4:$W$900=W297)*($AO$4:$AO$900&lt;AO297))+1</f>
        <v>1</v>
      </c>
      <c r="AQ297" s="281" t="str">
        <f t="shared" si="7"/>
        <v>1</v>
      </c>
      <c r="AS297" s="271" t="s">
        <v>146</v>
      </c>
      <c r="AT297" s="272" t="s">
        <v>221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60" cm="1">
        <f t="array" ref="AP298">SUM(($W$4:$W$900=W298)*($AO$4:$AO$900&lt;AO298))+1</f>
        <v>1</v>
      </c>
      <c r="AQ298" s="281" t="str">
        <f t="shared" si="7"/>
        <v>1</v>
      </c>
      <c r="AS298" s="271" t="s">
        <v>146</v>
      </c>
      <c r="AT298" s="272" t="s">
        <v>222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60" cm="1">
        <f t="array" ref="AP299">SUM(($W$4:$W$900=W299)*($AO$4:$AO$900&lt;AO299))+1</f>
        <v>1</v>
      </c>
      <c r="AQ299" s="281" t="str">
        <f t="shared" si="7"/>
        <v>1</v>
      </c>
      <c r="AS299" s="271" t="s">
        <v>146</v>
      </c>
      <c r="AT299" s="272" t="s">
        <v>223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60" cm="1">
        <f t="array" ref="AP300">SUM(($W$4:$W$900=W300)*($AO$4:$AO$900&lt;AO300))+1</f>
        <v>1</v>
      </c>
      <c r="AQ300" s="281" t="str">
        <f t="shared" si="7"/>
        <v>1</v>
      </c>
      <c r="AS300" s="271" t="s">
        <v>146</v>
      </c>
      <c r="AT300" s="272" t="s">
        <v>99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60" cm="1">
        <f t="array" ref="AP301">SUM(($W$4:$W$900=W301)*($AO$4:$AO$900&lt;AO301))+1</f>
        <v>1</v>
      </c>
      <c r="AQ301" s="281" t="str">
        <f t="shared" si="7"/>
        <v>1</v>
      </c>
      <c r="AS301" s="271" t="s">
        <v>138</v>
      </c>
      <c r="AT301" s="272" t="s">
        <v>224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60" cm="1">
        <f t="array" ref="AP302">SUM(($W$4:$W$900=W302)*($AO$4:$AO$900&lt;AO302))+1</f>
        <v>1</v>
      </c>
      <c r="AQ302" s="281" t="str">
        <f t="shared" si="7"/>
        <v>1</v>
      </c>
      <c r="AS302" s="271" t="s">
        <v>138</v>
      </c>
      <c r="AT302" s="272" t="s">
        <v>225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60" cm="1">
        <f t="array" ref="AP303">SUM(($W$4:$W$900=W303)*($AO$4:$AO$900&lt;AO303))+1</f>
        <v>1</v>
      </c>
      <c r="AQ303" s="281" t="str">
        <f t="shared" si="7"/>
        <v>1</v>
      </c>
      <c r="AS303" s="271" t="s">
        <v>138</v>
      </c>
      <c r="AT303" s="272" t="s">
        <v>226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60" cm="1">
        <f t="array" ref="AP304">SUM(($W$4:$W$900=W304)*($AO$4:$AO$900&lt;AO304))+1</f>
        <v>1</v>
      </c>
      <c r="AQ304" s="281" t="str">
        <f t="shared" si="7"/>
        <v>1</v>
      </c>
      <c r="AS304" s="271" t="s">
        <v>138</v>
      </c>
      <c r="AT304" s="272" t="s">
        <v>98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60" cm="1">
        <f t="array" ref="AP305">SUM(($W$4:$W$900=W305)*($AO$4:$AO$900&lt;AO305))+1</f>
        <v>1</v>
      </c>
      <c r="AQ305" s="281" t="str">
        <f t="shared" si="7"/>
        <v>1</v>
      </c>
      <c r="AS305" s="271" t="s">
        <v>138</v>
      </c>
      <c r="AT305" s="272" t="s">
        <v>99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60" cm="1">
        <f t="array" ref="AP306">SUM(($W$4:$W$900=W306)*($AO$4:$AO$900&lt;AO306))+1</f>
        <v>1</v>
      </c>
      <c r="AQ306" s="281" t="str">
        <f t="shared" si="7"/>
        <v>1</v>
      </c>
      <c r="AS306" s="271" t="s">
        <v>156</v>
      </c>
      <c r="AT306" s="272" t="s">
        <v>227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60" cm="1">
        <f t="array" ref="AP307">SUM(($W$4:$W$900=W307)*($AO$4:$AO$900&lt;AO307))+1</f>
        <v>1</v>
      </c>
      <c r="AQ307" s="281" t="str">
        <f t="shared" si="7"/>
        <v>1</v>
      </c>
      <c r="AS307" s="271" t="s">
        <v>156</v>
      </c>
      <c r="AT307" s="272" t="s">
        <v>228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60" cm="1">
        <f t="array" ref="AP308">SUM(($W$4:$W$900=W308)*($AO$4:$AO$900&lt;AO308))+1</f>
        <v>1</v>
      </c>
      <c r="AQ308" s="281" t="str">
        <f t="shared" si="7"/>
        <v>1</v>
      </c>
      <c r="AS308" s="271" t="s">
        <v>156</v>
      </c>
      <c r="AT308" s="272" t="s">
        <v>229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60" cm="1">
        <f t="array" ref="AP309">SUM(($W$4:$W$900=W309)*($AO$4:$AO$900&lt;AO309))+1</f>
        <v>1</v>
      </c>
      <c r="AQ309" s="281" t="str">
        <f t="shared" si="7"/>
        <v>1</v>
      </c>
      <c r="AS309" s="271" t="s">
        <v>156</v>
      </c>
      <c r="AT309" s="272" t="s">
        <v>230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60" cm="1">
        <f t="array" ref="AP310">SUM(($W$4:$W$900=W310)*($AO$4:$AO$900&lt;AO310))+1</f>
        <v>1</v>
      </c>
      <c r="AQ310" s="281" t="str">
        <f t="shared" si="7"/>
        <v>1</v>
      </c>
      <c r="AS310" s="271" t="s">
        <v>156</v>
      </c>
      <c r="AT310" s="272" t="s">
        <v>231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60" cm="1">
        <f t="array" ref="AP311">SUM(($W$4:$W$900=W311)*($AO$4:$AO$900&lt;AO311))+1</f>
        <v>1</v>
      </c>
      <c r="AQ311" s="281" t="str">
        <f t="shared" si="7"/>
        <v>1</v>
      </c>
      <c r="AS311" s="271" t="s">
        <v>156</v>
      </c>
      <c r="AT311" s="272" t="s">
        <v>232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60" cm="1">
        <f t="array" ref="AP312">SUM(($W$4:$W$900=W312)*($AO$4:$AO$900&lt;AO312))+1</f>
        <v>1</v>
      </c>
      <c r="AQ312" s="281" t="str">
        <f t="shared" si="7"/>
        <v>1</v>
      </c>
      <c r="AS312" s="271" t="s">
        <v>156</v>
      </c>
      <c r="AT312" s="272" t="s">
        <v>233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60" cm="1">
        <f t="array" ref="AP313">SUM(($W$4:$W$900=W313)*($AO$4:$AO$900&lt;AO313))+1</f>
        <v>1</v>
      </c>
      <c r="AQ313" s="281" t="str">
        <f t="shared" si="7"/>
        <v>1</v>
      </c>
      <c r="AS313" s="271" t="s">
        <v>156</v>
      </c>
      <c r="AT313" s="272" t="s">
        <v>98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60" cm="1">
        <f t="array" ref="AP314">SUM(($W$4:$W$900=W314)*($AO$4:$AO$900&lt;AO314))+1</f>
        <v>1</v>
      </c>
      <c r="AQ314" s="281" t="str">
        <f t="shared" si="7"/>
        <v>1</v>
      </c>
      <c r="AS314" s="271" t="s">
        <v>156</v>
      </c>
      <c r="AT314" s="272" t="s">
        <v>99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60" cm="1">
        <f t="array" ref="AP315">SUM(($W$4:$W$900=W315)*($AO$4:$AO$900&lt;AO315))+1</f>
        <v>1</v>
      </c>
      <c r="AQ315" s="281" t="str">
        <f t="shared" si="7"/>
        <v>1</v>
      </c>
      <c r="AS315" s="271" t="s">
        <v>142</v>
      </c>
      <c r="AT315" s="272" t="s">
        <v>234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60" cm="1">
        <f t="array" ref="AP316">SUM(($W$4:$W$900=W316)*($AO$4:$AO$900&lt;AO316))+1</f>
        <v>1</v>
      </c>
      <c r="AQ316" s="281" t="str">
        <f t="shared" si="7"/>
        <v>1</v>
      </c>
      <c r="AS316" s="271" t="s">
        <v>142</v>
      </c>
      <c r="AT316" s="272" t="s">
        <v>235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60" cm="1">
        <f t="array" ref="AP317">SUM(($W$4:$W$900=W317)*($AO$4:$AO$900&lt;AO317))+1</f>
        <v>1</v>
      </c>
      <c r="AQ317" s="281" t="str">
        <f t="shared" si="7"/>
        <v>1</v>
      </c>
      <c r="AS317" s="271" t="s">
        <v>142</v>
      </c>
      <c r="AT317" s="272" t="s">
        <v>236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60" cm="1">
        <f t="array" ref="AP318">SUM(($W$4:$W$900=W318)*($AO$4:$AO$900&lt;AO318))+1</f>
        <v>1</v>
      </c>
      <c r="AQ318" s="281" t="str">
        <f t="shared" si="7"/>
        <v>1</v>
      </c>
      <c r="AS318" s="271" t="s">
        <v>142</v>
      </c>
      <c r="AT318" s="272" t="s">
        <v>237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60" cm="1">
        <f t="array" ref="AP319">SUM(($W$4:$W$900=W319)*($AO$4:$AO$900&lt;AO319))+1</f>
        <v>1</v>
      </c>
      <c r="AQ319" s="281" t="str">
        <f t="shared" si="7"/>
        <v>1</v>
      </c>
      <c r="AS319" s="271" t="s">
        <v>142</v>
      </c>
      <c r="AT319" s="272" t="s">
        <v>238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60" cm="1">
        <f t="array" ref="AP320">SUM(($W$4:$W$900=W320)*($AO$4:$AO$900&lt;AO320))+1</f>
        <v>1</v>
      </c>
      <c r="AQ320" s="281" t="str">
        <f t="shared" si="7"/>
        <v>1</v>
      </c>
      <c r="AS320" s="271" t="s">
        <v>142</v>
      </c>
      <c r="AT320" s="272" t="s">
        <v>239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60" cm="1">
        <f t="array" ref="AP321">SUM(($W$4:$W$900=W321)*($AO$4:$AO$900&lt;AO321))+1</f>
        <v>1</v>
      </c>
      <c r="AQ321" s="281" t="str">
        <f t="shared" si="7"/>
        <v>1</v>
      </c>
      <c r="AS321" s="271" t="s">
        <v>142</v>
      </c>
      <c r="AT321" s="272" t="s">
        <v>99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60" cm="1">
        <f t="array" ref="AP322">SUM(($W$4:$W$900=W322)*($AO$4:$AO$900&lt;AO322))+1</f>
        <v>1</v>
      </c>
      <c r="AQ322" s="281" t="str">
        <f t="shared" si="7"/>
        <v>1</v>
      </c>
      <c r="AS322" s="271" t="s">
        <v>161</v>
      </c>
      <c r="AT322" s="272" t="s">
        <v>240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60" cm="1">
        <f t="array" ref="AP323">SUM(($W$4:$W$900=W323)*($AO$4:$AO$900&lt;AO323))+1</f>
        <v>1</v>
      </c>
      <c r="AQ323" s="281" t="str">
        <f t="shared" si="7"/>
        <v>1</v>
      </c>
      <c r="AS323" s="271" t="s">
        <v>161</v>
      </c>
      <c r="AT323" s="272" t="s">
        <v>241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60" cm="1">
        <f t="array" ref="AP324">SUM(($W$4:$W$900=W324)*($AO$4:$AO$900&lt;AO324))+1</f>
        <v>1</v>
      </c>
      <c r="AQ324" s="281" t="str">
        <f t="shared" si="7"/>
        <v>1</v>
      </c>
      <c r="AS324" s="271" t="s">
        <v>161</v>
      </c>
      <c r="AT324" s="272" t="s">
        <v>242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60" cm="1">
        <f t="array" ref="AP325">SUM(($W$4:$W$900=W325)*($AO$4:$AO$900&lt;AO325))+1</f>
        <v>1</v>
      </c>
      <c r="AQ325" s="281" t="str">
        <f t="shared" ref="AQ325:AQ388" si="8">W325&amp;AP325</f>
        <v>1</v>
      </c>
      <c r="AS325" s="271" t="s">
        <v>161</v>
      </c>
      <c r="AT325" s="272" t="s">
        <v>243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60" cm="1">
        <f t="array" ref="AP326">SUM(($W$4:$W$900=W326)*($AO$4:$AO$900&lt;AO326))+1</f>
        <v>1</v>
      </c>
      <c r="AQ326" s="281" t="str">
        <f t="shared" si="8"/>
        <v>1</v>
      </c>
      <c r="AS326" s="271" t="s">
        <v>161</v>
      </c>
      <c r="AT326" s="272" t="s">
        <v>244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60" cm="1">
        <f t="array" ref="AP327">SUM(($W$4:$W$900=W327)*($AO$4:$AO$900&lt;AO327))+1</f>
        <v>1</v>
      </c>
      <c r="AQ327" s="281" t="str">
        <f t="shared" si="8"/>
        <v>1</v>
      </c>
      <c r="AS327" s="271" t="s">
        <v>161</v>
      </c>
      <c r="AT327" s="272" t="s">
        <v>98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60" cm="1">
        <f t="array" ref="AP328">SUM(($W$4:$W$900=W328)*($AO$4:$AO$900&lt;AO328))+1</f>
        <v>1</v>
      </c>
      <c r="AQ328" s="281" t="str">
        <f t="shared" si="8"/>
        <v>1</v>
      </c>
      <c r="AS328" s="271" t="s">
        <v>161</v>
      </c>
      <c r="AT328" s="272" t="s">
        <v>99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60" cm="1">
        <f t="array" ref="AP329">SUM(($W$4:$W$900=W329)*($AO$4:$AO$900&lt;AO329))+1</f>
        <v>1</v>
      </c>
      <c r="AQ329" s="281" t="str">
        <f t="shared" si="8"/>
        <v>1</v>
      </c>
      <c r="AS329" s="271" t="s">
        <v>162</v>
      </c>
      <c r="AT329" s="272" t="s">
        <v>245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60" cm="1">
        <f t="array" ref="AP330">SUM(($W$4:$W$900=W330)*($AO$4:$AO$900&lt;AO330))+1</f>
        <v>1</v>
      </c>
      <c r="AQ330" s="281" t="str">
        <f t="shared" si="8"/>
        <v>1</v>
      </c>
      <c r="AS330" s="271" t="s">
        <v>162</v>
      </c>
      <c r="AT330" s="272" t="s">
        <v>246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60" cm="1">
        <f t="array" ref="AP331">SUM(($W$4:$W$900=W331)*($AO$4:$AO$900&lt;AO331))+1</f>
        <v>1</v>
      </c>
      <c r="AQ331" s="281" t="str">
        <f t="shared" si="8"/>
        <v>1</v>
      </c>
      <c r="AS331" s="271" t="s">
        <v>162</v>
      </c>
      <c r="AT331" s="272" t="s">
        <v>247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60" cm="1">
        <f t="array" ref="AP332">SUM(($W$4:$W$900=W332)*($AO$4:$AO$900&lt;AO332))+1</f>
        <v>1</v>
      </c>
      <c r="AQ332" s="281" t="str">
        <f t="shared" si="8"/>
        <v>1</v>
      </c>
      <c r="AS332" s="271" t="s">
        <v>162</v>
      </c>
      <c r="AT332" s="272" t="s">
        <v>248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60" cm="1">
        <f t="array" ref="AP333">SUM(($W$4:$W$900=W333)*($AO$4:$AO$900&lt;AO333))+1</f>
        <v>1</v>
      </c>
      <c r="AQ333" s="281" t="str">
        <f t="shared" si="8"/>
        <v>1</v>
      </c>
      <c r="AS333" s="271" t="s">
        <v>162</v>
      </c>
      <c r="AT333" s="272" t="s">
        <v>99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60" cm="1">
        <f t="array" ref="AP334">SUM(($W$4:$W$900=W334)*($AO$4:$AO$900&lt;AO334))+1</f>
        <v>1</v>
      </c>
      <c r="AQ334" s="281" t="str">
        <f t="shared" si="8"/>
        <v>1</v>
      </c>
      <c r="AS334" s="271" t="s">
        <v>160</v>
      </c>
      <c r="AT334" s="272" t="s">
        <v>249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60" cm="1">
        <f t="array" ref="AP335">SUM(($W$4:$W$900=W335)*($AO$4:$AO$900&lt;AO335))+1</f>
        <v>1</v>
      </c>
      <c r="AQ335" s="281" t="str">
        <f t="shared" si="8"/>
        <v>1</v>
      </c>
      <c r="AS335" s="271" t="s">
        <v>160</v>
      </c>
      <c r="AT335" s="272" t="s">
        <v>250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60" cm="1">
        <f t="array" ref="AP336">SUM(($W$4:$W$900=W336)*($AO$4:$AO$900&lt;AO336))+1</f>
        <v>1</v>
      </c>
      <c r="AQ336" s="281" t="str">
        <f t="shared" si="8"/>
        <v>1</v>
      </c>
      <c r="AS336" s="271" t="s">
        <v>160</v>
      </c>
      <c r="AT336" s="272" t="s">
        <v>251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60" cm="1">
        <f t="array" ref="AP337">SUM(($W$4:$W$900=W337)*($AO$4:$AO$900&lt;AO337))+1</f>
        <v>1</v>
      </c>
      <c r="AQ337" s="281" t="str">
        <f t="shared" si="8"/>
        <v>1</v>
      </c>
      <c r="AS337" s="271" t="s">
        <v>160</v>
      </c>
      <c r="AT337" s="272" t="s">
        <v>252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60" cm="1">
        <f t="array" ref="AP338">SUM(($W$4:$W$900=W338)*($AO$4:$AO$900&lt;AO338))+1</f>
        <v>1</v>
      </c>
      <c r="AQ338" s="281" t="str">
        <f t="shared" si="8"/>
        <v>1</v>
      </c>
      <c r="AS338" s="271" t="s">
        <v>160</v>
      </c>
      <c r="AT338" s="272" t="s">
        <v>253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60" cm="1">
        <f t="array" ref="AP339">SUM(($W$4:$W$900=W339)*($AO$4:$AO$900&lt;AO339))+1</f>
        <v>1</v>
      </c>
      <c r="AQ339" s="281" t="str">
        <f t="shared" si="8"/>
        <v>1</v>
      </c>
      <c r="AS339" s="271" t="s">
        <v>160</v>
      </c>
      <c r="AT339" s="272" t="s">
        <v>254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60" cm="1">
        <f t="array" ref="AP340">SUM(($W$4:$W$900=W340)*($AO$4:$AO$900&lt;AO340))+1</f>
        <v>1</v>
      </c>
      <c r="AQ340" s="281" t="str">
        <f t="shared" si="8"/>
        <v>1</v>
      </c>
      <c r="AS340" s="271" t="s">
        <v>160</v>
      </c>
      <c r="AT340" s="272" t="s">
        <v>99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60" cm="1">
        <f t="array" ref="AP341">SUM(($W$4:$W$900=W341)*($AO$4:$AO$900&lt;AO341))+1</f>
        <v>1</v>
      </c>
      <c r="AQ341" s="281" t="str">
        <f t="shared" si="8"/>
        <v>1</v>
      </c>
      <c r="AS341" s="271" t="s">
        <v>144</v>
      </c>
      <c r="AT341" s="272" t="s">
        <v>255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60" cm="1">
        <f t="array" ref="AP342">SUM(($W$4:$W$900=W342)*($AO$4:$AO$900&lt;AO342))+1</f>
        <v>1</v>
      </c>
      <c r="AQ342" s="281" t="str">
        <f t="shared" si="8"/>
        <v>1</v>
      </c>
      <c r="AS342" s="271" t="s">
        <v>144</v>
      </c>
      <c r="AT342" s="272" t="s">
        <v>256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60" cm="1">
        <f t="array" ref="AP343">SUM(($W$4:$W$900=W343)*($AO$4:$AO$900&lt;AO343))+1</f>
        <v>1</v>
      </c>
      <c r="AQ343" s="281" t="str">
        <f t="shared" si="8"/>
        <v>1</v>
      </c>
      <c r="AS343" s="271" t="s">
        <v>144</v>
      </c>
      <c r="AT343" s="272" t="s">
        <v>257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60" cm="1">
        <f t="array" ref="AP344">SUM(($W$4:$W$900=W344)*($AO$4:$AO$900&lt;AO344))+1</f>
        <v>1</v>
      </c>
      <c r="AQ344" s="281" t="str">
        <f t="shared" si="8"/>
        <v>1</v>
      </c>
      <c r="AS344" s="271" t="s">
        <v>144</v>
      </c>
      <c r="AT344" s="272" t="s">
        <v>258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60" cm="1">
        <f t="array" ref="AP345">SUM(($W$4:$W$900=W345)*($AO$4:$AO$900&lt;AO345))+1</f>
        <v>1</v>
      </c>
      <c r="AQ345" s="281" t="str">
        <f t="shared" si="8"/>
        <v>1</v>
      </c>
      <c r="AS345" s="271" t="s">
        <v>144</v>
      </c>
      <c r="AT345" s="272" t="s">
        <v>259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60" cm="1">
        <f t="array" ref="AP346">SUM(($W$4:$W$900=W346)*($AO$4:$AO$900&lt;AO346))+1</f>
        <v>1</v>
      </c>
      <c r="AQ346" s="281" t="str">
        <f t="shared" si="8"/>
        <v>1</v>
      </c>
      <c r="AS346" s="271" t="s">
        <v>144</v>
      </c>
      <c r="AT346" s="272" t="s">
        <v>98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60" cm="1">
        <f t="array" ref="AP347">SUM(($W$4:$W$900=W347)*($AO$4:$AO$900&lt;AO347))+1</f>
        <v>1</v>
      </c>
      <c r="AQ347" s="281" t="str">
        <f t="shared" si="8"/>
        <v>1</v>
      </c>
      <c r="AS347" s="271" t="s">
        <v>144</v>
      </c>
      <c r="AT347" s="272" t="s">
        <v>99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60" cm="1">
        <f t="array" ref="AP348">SUM(($W$4:$W$900=W348)*($AO$4:$AO$900&lt;AO348))+1</f>
        <v>1</v>
      </c>
      <c r="AQ348" s="281" t="str">
        <f t="shared" si="8"/>
        <v>1</v>
      </c>
      <c r="AS348" s="271" t="s">
        <v>141</v>
      </c>
      <c r="AT348" s="272" t="s">
        <v>260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60" cm="1">
        <f t="array" ref="AP349">SUM(($W$4:$W$900=W349)*($AO$4:$AO$900&lt;AO349))+1</f>
        <v>1</v>
      </c>
      <c r="AQ349" s="281" t="str">
        <f t="shared" si="8"/>
        <v>1</v>
      </c>
      <c r="AS349" s="271" t="s">
        <v>141</v>
      </c>
      <c r="AT349" s="272" t="s">
        <v>261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60" cm="1">
        <f t="array" ref="AP350">SUM(($W$4:$W$900=W350)*($AO$4:$AO$900&lt;AO350))+1</f>
        <v>1</v>
      </c>
      <c r="AQ350" s="281" t="str">
        <f t="shared" si="8"/>
        <v>1</v>
      </c>
      <c r="AS350" s="271" t="s">
        <v>141</v>
      </c>
      <c r="AT350" s="272" t="s">
        <v>99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60" cm="1">
        <f t="array" ref="AP351">SUM(($W$4:$W$900=W351)*($AO$4:$AO$900&lt;AO351))+1</f>
        <v>1</v>
      </c>
      <c r="AQ351" s="281" t="str">
        <f t="shared" si="8"/>
        <v>1</v>
      </c>
      <c r="AS351" s="271" t="s">
        <v>154</v>
      </c>
      <c r="AT351" s="272" t="s">
        <v>262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60" cm="1">
        <f t="array" ref="AP352">SUM(($W$4:$W$900=W352)*($AO$4:$AO$900&lt;AO352))+1</f>
        <v>1</v>
      </c>
      <c r="AQ352" s="281" t="str">
        <f t="shared" si="8"/>
        <v>1</v>
      </c>
      <c r="AS352" s="271" t="s">
        <v>154</v>
      </c>
      <c r="AT352" s="272" t="s">
        <v>263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60" cm="1">
        <f t="array" ref="AP353">SUM(($W$4:$W$900=W353)*($AO$4:$AO$900&lt;AO353))+1</f>
        <v>1</v>
      </c>
      <c r="AQ353" s="281" t="str">
        <f t="shared" si="8"/>
        <v>1</v>
      </c>
      <c r="AS353" s="271" t="s">
        <v>154</v>
      </c>
      <c r="AT353" s="272" t="s">
        <v>264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60" cm="1">
        <f t="array" ref="AP354">SUM(($W$4:$W$900=W354)*($AO$4:$AO$900&lt;AO354))+1</f>
        <v>1</v>
      </c>
      <c r="AQ354" s="281" t="str">
        <f t="shared" si="8"/>
        <v>1</v>
      </c>
      <c r="AS354" s="271" t="s">
        <v>154</v>
      </c>
      <c r="AT354" s="272" t="s">
        <v>98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60" cm="1">
        <f t="array" ref="AP355">SUM(($W$4:$W$900=W355)*($AO$4:$AO$900&lt;AO355))+1</f>
        <v>1</v>
      </c>
      <c r="AQ355" s="281" t="str">
        <f t="shared" si="8"/>
        <v>1</v>
      </c>
      <c r="AS355" s="271" t="s">
        <v>154</v>
      </c>
      <c r="AT355" s="272" t="s">
        <v>99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60" cm="1">
        <f t="array" ref="AP356">SUM(($W$4:$W$900=W356)*($AO$4:$AO$900&lt;AO356))+1</f>
        <v>1</v>
      </c>
      <c r="AQ356" s="281" t="str">
        <f t="shared" si="8"/>
        <v>1</v>
      </c>
      <c r="AS356" s="271" t="s">
        <v>147</v>
      </c>
      <c r="AT356" s="272" t="s">
        <v>265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60" cm="1">
        <f t="array" ref="AP357">SUM(($W$4:$W$900=W357)*($AO$4:$AO$900&lt;AO357))+1</f>
        <v>1</v>
      </c>
      <c r="AQ357" s="281" t="str">
        <f t="shared" si="8"/>
        <v>1</v>
      </c>
      <c r="AS357" s="271" t="s">
        <v>147</v>
      </c>
      <c r="AT357" s="272" t="s">
        <v>266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60" cm="1">
        <f t="array" ref="AP358">SUM(($W$4:$W$900=W358)*($AO$4:$AO$900&lt;AO358))+1</f>
        <v>1</v>
      </c>
      <c r="AQ358" s="281" t="str">
        <f t="shared" si="8"/>
        <v>1</v>
      </c>
      <c r="AS358" s="271" t="s">
        <v>147</v>
      </c>
      <c r="AT358" s="272" t="s">
        <v>267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60" cm="1">
        <f t="array" ref="AP359">SUM(($W$4:$W$900=W359)*($AO$4:$AO$900&lt;AO359))+1</f>
        <v>1</v>
      </c>
      <c r="AQ359" s="281" t="str">
        <f t="shared" si="8"/>
        <v>1</v>
      </c>
      <c r="AS359" s="271" t="s">
        <v>147</v>
      </c>
      <c r="AT359" s="272" t="s">
        <v>268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60" cm="1">
        <f t="array" ref="AP360">SUM(($W$4:$W$900=W360)*($AO$4:$AO$900&lt;AO360))+1</f>
        <v>1</v>
      </c>
      <c r="AQ360" s="281" t="str">
        <f t="shared" si="8"/>
        <v>1</v>
      </c>
      <c r="AS360" s="271" t="s">
        <v>147</v>
      </c>
      <c r="AT360" s="272" t="s">
        <v>98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60" cm="1">
        <f t="array" ref="AP361">SUM(($W$4:$W$900=W361)*($AO$4:$AO$900&lt;AO361))+1</f>
        <v>1</v>
      </c>
      <c r="AQ361" s="281" t="str">
        <f t="shared" si="8"/>
        <v>1</v>
      </c>
      <c r="AS361" s="271" t="s">
        <v>147</v>
      </c>
      <c r="AT361" s="272" t="s">
        <v>99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60" cm="1">
        <f t="array" ref="AP362">SUM(($W$4:$W$900=W362)*($AO$4:$AO$900&lt;AO362))+1</f>
        <v>1</v>
      </c>
      <c r="AQ362" s="281" t="str">
        <f t="shared" si="8"/>
        <v>1</v>
      </c>
      <c r="AS362" s="271" t="s">
        <v>140</v>
      </c>
      <c r="AT362" s="272" t="s">
        <v>269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60" cm="1">
        <f t="array" ref="AP363">SUM(($W$4:$W$900=W363)*($AO$4:$AO$900&lt;AO363))+1</f>
        <v>1</v>
      </c>
      <c r="AQ363" s="281" t="str">
        <f t="shared" si="8"/>
        <v>1</v>
      </c>
      <c r="AS363" s="271" t="s">
        <v>140</v>
      </c>
      <c r="AT363" s="272" t="s">
        <v>270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60" cm="1">
        <f t="array" ref="AP364">SUM(($W$4:$W$900=W364)*($AO$4:$AO$900&lt;AO364))+1</f>
        <v>1</v>
      </c>
      <c r="AQ364" s="281" t="str">
        <f t="shared" si="8"/>
        <v>1</v>
      </c>
      <c r="AS364" s="271" t="s">
        <v>140</v>
      </c>
      <c r="AT364" s="272" t="s">
        <v>271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60" cm="1">
        <f t="array" ref="AP365">SUM(($W$4:$W$900=W365)*($AO$4:$AO$900&lt;AO365))+1</f>
        <v>1</v>
      </c>
      <c r="AQ365" s="281" t="str">
        <f t="shared" si="8"/>
        <v>1</v>
      </c>
      <c r="AS365" s="271" t="s">
        <v>140</v>
      </c>
      <c r="AT365" s="272" t="s">
        <v>272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60" cm="1">
        <f t="array" ref="AP366">SUM(($W$4:$W$900=W366)*($AO$4:$AO$900&lt;AO366))+1</f>
        <v>1</v>
      </c>
      <c r="AQ366" s="281" t="str">
        <f t="shared" si="8"/>
        <v>1</v>
      </c>
      <c r="AS366" s="271" t="s">
        <v>140</v>
      </c>
      <c r="AT366" s="272" t="s">
        <v>99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60" cm="1">
        <f t="array" ref="AP367">SUM(($W$4:$W$900=W367)*($AO$4:$AO$900&lt;AO367))+1</f>
        <v>1</v>
      </c>
      <c r="AQ367" s="281" t="str">
        <f t="shared" si="8"/>
        <v>1</v>
      </c>
      <c r="AS367" s="271" t="s">
        <v>149</v>
      </c>
      <c r="AT367" s="272" t="s">
        <v>273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60" cm="1">
        <f t="array" ref="AP368">SUM(($W$4:$W$900=W368)*($AO$4:$AO$900&lt;AO368))+1</f>
        <v>1</v>
      </c>
      <c r="AQ368" s="281" t="str">
        <f t="shared" si="8"/>
        <v>1</v>
      </c>
      <c r="AS368" s="271" t="s">
        <v>149</v>
      </c>
      <c r="AT368" s="272" t="s">
        <v>274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60" cm="1">
        <f t="array" ref="AP369">SUM(($W$4:$W$900=W369)*($AO$4:$AO$900&lt;AO369))+1</f>
        <v>1</v>
      </c>
      <c r="AQ369" s="281" t="str">
        <f t="shared" si="8"/>
        <v>1</v>
      </c>
      <c r="AS369" s="271" t="s">
        <v>149</v>
      </c>
      <c r="AT369" s="272" t="s">
        <v>275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60" cm="1">
        <f t="array" ref="AP370">SUM(($W$4:$W$900=W370)*($AO$4:$AO$900&lt;AO370))+1</f>
        <v>1</v>
      </c>
      <c r="AQ370" s="281" t="str">
        <f t="shared" si="8"/>
        <v>1</v>
      </c>
      <c r="AS370" s="271" t="s">
        <v>149</v>
      </c>
      <c r="AT370" s="272" t="s">
        <v>276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60" cm="1">
        <f t="array" ref="AP371">SUM(($W$4:$W$900=W371)*($AO$4:$AO$900&lt;AO371))+1</f>
        <v>1</v>
      </c>
      <c r="AQ371" s="281" t="str">
        <f t="shared" si="8"/>
        <v>1</v>
      </c>
      <c r="AS371" s="271" t="s">
        <v>149</v>
      </c>
      <c r="AT371" s="272" t="s">
        <v>277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60" cm="1">
        <f t="array" ref="AP372">SUM(($W$4:$W$900=W372)*($AO$4:$AO$900&lt;AO372))+1</f>
        <v>1</v>
      </c>
      <c r="AQ372" s="281" t="str">
        <f t="shared" si="8"/>
        <v>1</v>
      </c>
      <c r="AS372" s="271" t="s">
        <v>149</v>
      </c>
      <c r="AT372" s="272" t="s">
        <v>278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60" cm="1">
        <f t="array" ref="AP373">SUM(($W$4:$W$900=W373)*($AO$4:$AO$900&lt;AO373))+1</f>
        <v>1</v>
      </c>
      <c r="AQ373" s="281" t="str">
        <f t="shared" si="8"/>
        <v>1</v>
      </c>
      <c r="AS373" s="271" t="s">
        <v>149</v>
      </c>
      <c r="AT373" s="272" t="s">
        <v>99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60" cm="1">
        <f t="array" ref="AP374">SUM(($W$4:$W$900=W374)*($AO$4:$AO$900&lt;AO374))+1</f>
        <v>1</v>
      </c>
      <c r="AQ374" s="281" t="str">
        <f t="shared" si="8"/>
        <v>1</v>
      </c>
      <c r="AS374" s="271" t="s">
        <v>152</v>
      </c>
      <c r="AT374" s="272" t="s">
        <v>279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60" cm="1">
        <f t="array" ref="AP375">SUM(($W$4:$W$900=W375)*($AO$4:$AO$900&lt;AO375))+1</f>
        <v>1</v>
      </c>
      <c r="AQ375" s="281" t="str">
        <f t="shared" si="8"/>
        <v>1</v>
      </c>
      <c r="AS375" s="271" t="s">
        <v>152</v>
      </c>
      <c r="AT375" s="272" t="s">
        <v>280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60" cm="1">
        <f t="array" ref="AP376">SUM(($W$4:$W$900=W376)*($AO$4:$AO$900&lt;AO376))+1</f>
        <v>1</v>
      </c>
      <c r="AQ376" s="281" t="str">
        <f t="shared" si="8"/>
        <v>1</v>
      </c>
      <c r="AS376" s="271" t="s">
        <v>152</v>
      </c>
      <c r="AT376" s="272" t="s">
        <v>281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60" cm="1">
        <f t="array" ref="AP377">SUM(($W$4:$W$900=W377)*($AO$4:$AO$900&lt;AO377))+1</f>
        <v>1</v>
      </c>
      <c r="AQ377" s="281" t="str">
        <f t="shared" si="8"/>
        <v>1</v>
      </c>
      <c r="AS377" s="271" t="s">
        <v>152</v>
      </c>
      <c r="AT377" s="272" t="s">
        <v>282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60" cm="1">
        <f t="array" ref="AP378">SUM(($W$4:$W$900=W378)*($AO$4:$AO$900&lt;AO378))+1</f>
        <v>1</v>
      </c>
      <c r="AQ378" s="281" t="str">
        <f t="shared" si="8"/>
        <v>1</v>
      </c>
      <c r="AS378" s="271" t="s">
        <v>152</v>
      </c>
      <c r="AT378" s="272" t="s">
        <v>283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60" cm="1">
        <f t="array" ref="AP379">SUM(($W$4:$W$900=W379)*($AO$4:$AO$900&lt;AO379))+1</f>
        <v>1</v>
      </c>
      <c r="AQ379" s="281" t="str">
        <f t="shared" si="8"/>
        <v>1</v>
      </c>
      <c r="AS379" s="271" t="s">
        <v>152</v>
      </c>
      <c r="AT379" s="272" t="s">
        <v>329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60" cm="1">
        <f t="array" ref="AP380">SUM(($W$4:$W$900=W380)*($AO$4:$AO$900&lt;AO380))+1</f>
        <v>1</v>
      </c>
      <c r="AQ380" s="281" t="str">
        <f t="shared" si="8"/>
        <v>1</v>
      </c>
      <c r="AS380" s="271" t="s">
        <v>152</v>
      </c>
      <c r="AT380" s="272" t="s">
        <v>99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60" cm="1">
        <f t="array" ref="AP381">SUM(($W$4:$W$900=W381)*($AO$4:$AO$900&lt;AO381))+1</f>
        <v>1</v>
      </c>
      <c r="AQ381" s="281" t="str">
        <f t="shared" si="8"/>
        <v>1</v>
      </c>
      <c r="AS381" s="271" t="s">
        <v>163</v>
      </c>
      <c r="AT381" s="272" t="s">
        <v>284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60" cm="1">
        <f t="array" ref="AP382">SUM(($W$4:$W$900=W382)*($AO$4:$AO$900&lt;AO382))+1</f>
        <v>1</v>
      </c>
      <c r="AQ382" s="281" t="str">
        <f t="shared" si="8"/>
        <v>1</v>
      </c>
      <c r="AS382" s="271" t="s">
        <v>163</v>
      </c>
      <c r="AT382" s="272" t="s">
        <v>189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60" cm="1">
        <f t="array" ref="AP383">SUM(($W$4:$W$900=W383)*($AO$4:$AO$900&lt;AO383))+1</f>
        <v>1</v>
      </c>
      <c r="AQ383" s="281" t="str">
        <f t="shared" si="8"/>
        <v>1</v>
      </c>
      <c r="AS383" s="271" t="s">
        <v>163</v>
      </c>
      <c r="AT383" s="272" t="s">
        <v>285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60" cm="1">
        <f t="array" ref="AP384">SUM(($W$4:$W$900=W384)*($AO$4:$AO$900&lt;AO384))+1</f>
        <v>1</v>
      </c>
      <c r="AQ384" s="281" t="str">
        <f t="shared" si="8"/>
        <v>1</v>
      </c>
      <c r="AS384" s="271" t="s">
        <v>163</v>
      </c>
      <c r="AT384" s="272" t="s">
        <v>98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60" cm="1">
        <f t="array" ref="AP385">SUM(($W$4:$W$900=W385)*($AO$4:$AO$900&lt;AO385))+1</f>
        <v>1</v>
      </c>
      <c r="AQ385" s="281" t="str">
        <f t="shared" si="8"/>
        <v>1</v>
      </c>
      <c r="AS385" s="271" t="s">
        <v>163</v>
      </c>
      <c r="AT385" s="272" t="s">
        <v>99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60" cm="1">
        <f t="array" ref="AP386">SUM(($W$4:$W$900=W386)*($AO$4:$AO$900&lt;AO386))+1</f>
        <v>1</v>
      </c>
      <c r="AQ386" s="281" t="str">
        <f t="shared" si="8"/>
        <v>1</v>
      </c>
      <c r="AS386" s="271" t="s">
        <v>165</v>
      </c>
      <c r="AT386" s="272" t="s">
        <v>286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60" cm="1">
        <f t="array" ref="AP387">SUM(($W$4:$W$900=W387)*($AO$4:$AO$900&lt;AO387))+1</f>
        <v>1</v>
      </c>
      <c r="AQ387" s="281" t="str">
        <f t="shared" si="8"/>
        <v>1</v>
      </c>
      <c r="AS387" s="271" t="s">
        <v>165</v>
      </c>
      <c r="AT387" s="272" t="s">
        <v>287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60" cm="1">
        <f t="array" ref="AP388">SUM(($W$4:$W$900=W388)*($AO$4:$AO$900&lt;AO388))+1</f>
        <v>1</v>
      </c>
      <c r="AQ388" s="281" t="str">
        <f t="shared" si="8"/>
        <v>1</v>
      </c>
      <c r="AS388" s="271" t="s">
        <v>165</v>
      </c>
      <c r="AT388" s="272" t="s">
        <v>288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60" cm="1">
        <f t="array" ref="AP389">SUM(($W$4:$W$900=W389)*($AO$4:$AO$900&lt;AO389))+1</f>
        <v>1</v>
      </c>
      <c r="AQ389" s="281" t="str">
        <f t="shared" ref="AQ389:AQ440" si="9">W389&amp;AP389</f>
        <v>1</v>
      </c>
      <c r="AS389" s="271" t="s">
        <v>165</v>
      </c>
      <c r="AT389" s="272" t="s">
        <v>289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60" cm="1">
        <f t="array" ref="AP390">SUM(($W$4:$W$900=W390)*($AO$4:$AO$900&lt;AO390))+1</f>
        <v>1</v>
      </c>
      <c r="AQ390" s="281" t="str">
        <f t="shared" si="9"/>
        <v>1</v>
      </c>
      <c r="AS390" s="271" t="s">
        <v>165</v>
      </c>
      <c r="AT390" s="272" t="s">
        <v>290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60" cm="1">
        <f t="array" ref="AP391">SUM(($W$4:$W$900=W391)*($AO$4:$AO$900&lt;AO391))+1</f>
        <v>1</v>
      </c>
      <c r="AQ391" s="281" t="str">
        <f t="shared" si="9"/>
        <v>1</v>
      </c>
      <c r="AS391" s="271" t="s">
        <v>165</v>
      </c>
      <c r="AT391" s="272" t="s">
        <v>98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60" cm="1">
        <f t="array" ref="AP392">SUM(($W$4:$W$900=W392)*($AO$4:$AO$900&lt;AO392))+1</f>
        <v>1</v>
      </c>
      <c r="AQ392" s="281" t="str">
        <f t="shared" si="9"/>
        <v>1</v>
      </c>
      <c r="AS392" s="271" t="s">
        <v>165</v>
      </c>
      <c r="AT392" s="272" t="s">
        <v>99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60" cm="1">
        <f t="array" ref="AP393">SUM(($W$4:$W$900=W393)*($AO$4:$AO$900&lt;AO393))+1</f>
        <v>1</v>
      </c>
      <c r="AQ393" s="281" t="str">
        <f t="shared" si="9"/>
        <v>1</v>
      </c>
      <c r="AS393" s="271" t="s">
        <v>137</v>
      </c>
      <c r="AT393" s="272" t="s">
        <v>291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60" cm="1">
        <f t="array" ref="AP394">SUM(($W$4:$W$900=W394)*($AO$4:$AO$900&lt;AO394))+1</f>
        <v>1</v>
      </c>
      <c r="AQ394" s="281" t="str">
        <f t="shared" si="9"/>
        <v>1</v>
      </c>
      <c r="AS394" s="271" t="s">
        <v>137</v>
      </c>
      <c r="AT394" s="272" t="s">
        <v>292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60" cm="1">
        <f t="array" ref="AP395">SUM(($W$4:$W$900=W395)*($AO$4:$AO$900&lt;AO395))+1</f>
        <v>1</v>
      </c>
      <c r="AQ395" s="281" t="str">
        <f t="shared" si="9"/>
        <v>1</v>
      </c>
      <c r="AS395" s="271" t="s">
        <v>137</v>
      </c>
      <c r="AT395" s="272" t="s">
        <v>293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60" cm="1">
        <f t="array" ref="AP396">SUM(($W$4:$W$900=W396)*($AO$4:$AO$900&lt;AO396))+1</f>
        <v>1</v>
      </c>
      <c r="AQ396" s="281" t="str">
        <f t="shared" si="9"/>
        <v>1</v>
      </c>
      <c r="AS396" s="271" t="s">
        <v>137</v>
      </c>
      <c r="AT396" s="272" t="s">
        <v>294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60" cm="1">
        <f t="array" ref="AP397">SUM(($W$4:$W$900=W397)*($AO$4:$AO$900&lt;AO397))+1</f>
        <v>1</v>
      </c>
      <c r="AQ397" s="281" t="str">
        <f t="shared" si="9"/>
        <v>1</v>
      </c>
      <c r="AS397" s="271" t="s">
        <v>137</v>
      </c>
      <c r="AT397" s="272" t="s">
        <v>295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60" cm="1">
        <f t="array" ref="AP398">SUM(($W$4:$W$900=W398)*($AO$4:$AO$900&lt;AO398))+1</f>
        <v>1</v>
      </c>
      <c r="AQ398" s="281" t="str">
        <f t="shared" si="9"/>
        <v>1</v>
      </c>
      <c r="AS398" s="271" t="s">
        <v>137</v>
      </c>
      <c r="AT398" s="272" t="s">
        <v>330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60" cm="1">
        <f t="array" ref="AP399">SUM(($W$4:$W$900=W399)*($AO$4:$AO$900&lt;AO399))+1</f>
        <v>1</v>
      </c>
      <c r="AQ399" s="281" t="str">
        <f t="shared" si="9"/>
        <v>1</v>
      </c>
      <c r="AS399" s="271" t="s">
        <v>137</v>
      </c>
      <c r="AT399" s="272" t="s">
        <v>98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60" cm="1">
        <f t="array" ref="AP400">SUM(($W$4:$W$900=W400)*($AO$4:$AO$900&lt;AO400))+1</f>
        <v>1</v>
      </c>
      <c r="AQ400" s="281" t="str">
        <f t="shared" si="9"/>
        <v>1</v>
      </c>
      <c r="AS400" s="271" t="s">
        <v>137</v>
      </c>
      <c r="AT400" s="272" t="s">
        <v>99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60" cm="1">
        <f t="array" ref="AP401">SUM(($W$4:$W$900=W401)*($AO$4:$AO$900&lt;AO401))+1</f>
        <v>1</v>
      </c>
      <c r="AQ401" s="281" t="str">
        <f t="shared" si="9"/>
        <v>1</v>
      </c>
      <c r="AS401" s="271" t="s">
        <v>157</v>
      </c>
      <c r="AT401" s="272" t="s">
        <v>296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60" cm="1">
        <f t="array" ref="AP402">SUM(($W$4:$W$900=W402)*($AO$4:$AO$900&lt;AO402))+1</f>
        <v>1</v>
      </c>
      <c r="AQ402" s="281" t="str">
        <f t="shared" si="9"/>
        <v>1</v>
      </c>
      <c r="AS402" s="271" t="s">
        <v>157</v>
      </c>
      <c r="AT402" s="272" t="s">
        <v>297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60" cm="1">
        <f t="array" ref="AP403">SUM(($W$4:$W$900=W403)*($AO$4:$AO$900&lt;AO403))+1</f>
        <v>1</v>
      </c>
      <c r="AQ403" s="281" t="str">
        <f t="shared" si="9"/>
        <v>1</v>
      </c>
      <c r="AS403" s="271" t="s">
        <v>157</v>
      </c>
      <c r="AT403" s="272" t="s">
        <v>298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60" cm="1">
        <f t="array" ref="AP404">SUM(($W$4:$W$900=W404)*($AO$4:$AO$900&lt;AO404))+1</f>
        <v>1</v>
      </c>
      <c r="AQ404" s="281" t="str">
        <f t="shared" si="9"/>
        <v>1</v>
      </c>
      <c r="AS404" s="271" t="s">
        <v>157</v>
      </c>
      <c r="AT404" s="272" t="s">
        <v>99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60" cm="1">
        <f t="array" ref="AP405">SUM(($W$4:$W$900=W405)*($AO$4:$AO$900&lt;AO405))+1</f>
        <v>1</v>
      </c>
      <c r="AQ405" s="281" t="str">
        <f t="shared" si="9"/>
        <v>1</v>
      </c>
      <c r="AS405" s="271" t="s">
        <v>139</v>
      </c>
      <c r="AT405" s="272" t="s">
        <v>299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60" cm="1">
        <f t="array" ref="AP406">SUM(($W$4:$W$900=W406)*($AO$4:$AO$900&lt;AO406))+1</f>
        <v>1</v>
      </c>
      <c r="AQ406" s="281" t="str">
        <f t="shared" si="9"/>
        <v>1</v>
      </c>
      <c r="AS406" s="271" t="s">
        <v>139</v>
      </c>
      <c r="AT406" s="272" t="s">
        <v>300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60" cm="1">
        <f t="array" ref="AP407">SUM(($W$4:$W$900=W407)*($AO$4:$AO$900&lt;AO407))+1</f>
        <v>1</v>
      </c>
      <c r="AQ407" s="281" t="str">
        <f t="shared" si="9"/>
        <v>1</v>
      </c>
      <c r="AS407" s="271" t="s">
        <v>139</v>
      </c>
      <c r="AT407" s="272" t="s">
        <v>301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60" cm="1">
        <f t="array" ref="AP408">SUM(($W$4:$W$900=W408)*($AO$4:$AO$900&lt;AO408))+1</f>
        <v>1</v>
      </c>
      <c r="AQ408" s="281" t="str">
        <f t="shared" si="9"/>
        <v>1</v>
      </c>
      <c r="AS408" s="271" t="s">
        <v>139</v>
      </c>
      <c r="AT408" s="272" t="s">
        <v>302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60" cm="1">
        <f t="array" ref="AP409">SUM(($W$4:$W$900=W409)*($AO$4:$AO$900&lt;AO409))+1</f>
        <v>1</v>
      </c>
      <c r="AQ409" s="281" t="str">
        <f t="shared" si="9"/>
        <v>1</v>
      </c>
      <c r="AS409" s="271" t="s">
        <v>139</v>
      </c>
      <c r="AT409" s="272" t="s">
        <v>98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60" cm="1">
        <f t="array" ref="AP410">SUM(($W$4:$W$900=W410)*($AO$4:$AO$900&lt;AO410))+1</f>
        <v>1</v>
      </c>
      <c r="AQ410" s="281" t="str">
        <f t="shared" si="9"/>
        <v>1</v>
      </c>
      <c r="AS410" s="271" t="s">
        <v>139</v>
      </c>
      <c r="AT410" s="272" t="s">
        <v>99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60" cm="1">
        <f t="array" ref="AP411">SUM(($W$4:$W$900=W411)*($AO$4:$AO$900&lt;AO411))+1</f>
        <v>1</v>
      </c>
      <c r="AQ411" s="281" t="str">
        <f t="shared" si="9"/>
        <v>1</v>
      </c>
      <c r="AS411" s="271" t="s">
        <v>145</v>
      </c>
      <c r="AT411" s="272" t="s">
        <v>303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60" cm="1">
        <f t="array" ref="AP412">SUM(($W$4:$W$900=W412)*($AO$4:$AO$900&lt;AO412))+1</f>
        <v>1</v>
      </c>
      <c r="AQ412" s="281" t="str">
        <f t="shared" si="9"/>
        <v>1</v>
      </c>
      <c r="AS412" s="271" t="s">
        <v>145</v>
      </c>
      <c r="AT412" s="272" t="s">
        <v>304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60" cm="1">
        <f t="array" ref="AP413">SUM(($W$4:$W$900=W413)*($AO$4:$AO$900&lt;AO413))+1</f>
        <v>1</v>
      </c>
      <c r="AQ413" s="281" t="str">
        <f t="shared" si="9"/>
        <v>1</v>
      </c>
      <c r="AS413" s="271" t="s">
        <v>145</v>
      </c>
      <c r="AT413" s="272" t="s">
        <v>305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60" cm="1">
        <f t="array" ref="AP414">SUM(($W$4:$W$900=W414)*($AO$4:$AO$900&lt;AO414))+1</f>
        <v>1</v>
      </c>
      <c r="AQ414" s="281" t="str">
        <f t="shared" si="9"/>
        <v>1</v>
      </c>
      <c r="AS414" s="271" t="s">
        <v>145</v>
      </c>
      <c r="AT414" s="272" t="s">
        <v>306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60" cm="1">
        <f t="array" ref="AP415">SUM(($W$4:$W$900=W415)*($AO$4:$AO$900&lt;AO415))+1</f>
        <v>1</v>
      </c>
      <c r="AQ415" s="281" t="str">
        <f t="shared" si="9"/>
        <v>1</v>
      </c>
      <c r="AS415" s="271" t="s">
        <v>145</v>
      </c>
      <c r="AT415" s="272" t="s">
        <v>98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60" cm="1">
        <f t="array" ref="AP416">SUM(($W$4:$W$900=W416)*($AO$4:$AO$900&lt;AO416))+1</f>
        <v>1</v>
      </c>
      <c r="AQ416" s="281" t="str">
        <f t="shared" si="9"/>
        <v>1</v>
      </c>
      <c r="AS416" s="271" t="s">
        <v>145</v>
      </c>
      <c r="AT416" s="272" t="s">
        <v>99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60" cm="1">
        <f t="array" ref="AP417">SUM(($W$4:$W$900=W417)*($AO$4:$AO$900&lt;AO417))+1</f>
        <v>1</v>
      </c>
      <c r="AQ417" s="281" t="str">
        <f t="shared" si="9"/>
        <v>1</v>
      </c>
      <c r="AS417" s="271" t="s">
        <v>155</v>
      </c>
      <c r="AT417" s="272" t="s">
        <v>307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60" cm="1">
        <f t="array" ref="AP418">SUM(($W$4:$W$900=W418)*($AO$4:$AO$900&lt;AO418))+1</f>
        <v>1</v>
      </c>
      <c r="AQ418" s="281" t="str">
        <f t="shared" si="9"/>
        <v>1</v>
      </c>
      <c r="AS418" s="271" t="s">
        <v>155</v>
      </c>
      <c r="AT418" s="272" t="s">
        <v>308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60" cm="1">
        <f t="array" ref="AP419">SUM(($W$4:$W$900=W419)*($AO$4:$AO$900&lt;AO419))+1</f>
        <v>1</v>
      </c>
      <c r="AQ419" s="281" t="str">
        <f t="shared" si="9"/>
        <v>1</v>
      </c>
      <c r="AS419" s="271" t="s">
        <v>155</v>
      </c>
      <c r="AT419" s="272" t="s">
        <v>309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60" cm="1">
        <f t="array" ref="AP420">SUM(($W$4:$W$900=W420)*($AO$4:$AO$900&lt;AO420))+1</f>
        <v>1</v>
      </c>
      <c r="AQ420" s="281" t="str">
        <f t="shared" si="9"/>
        <v>1</v>
      </c>
      <c r="AS420" s="271" t="s">
        <v>155</v>
      </c>
      <c r="AT420" s="272" t="s">
        <v>310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60" cm="1">
        <f t="array" ref="AP421">SUM(($W$4:$W$900=W421)*($AO$4:$AO$900&lt;AO421))+1</f>
        <v>1</v>
      </c>
      <c r="AQ421" s="281" t="str">
        <f t="shared" si="9"/>
        <v>1</v>
      </c>
      <c r="AS421" s="271" t="s">
        <v>155</v>
      </c>
      <c r="AT421" s="272" t="s">
        <v>311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60" cm="1">
        <f t="array" ref="AP422">SUM(($W$4:$W$900=W422)*($AO$4:$AO$900&lt;AO422))+1</f>
        <v>1</v>
      </c>
      <c r="AQ422" s="281" t="str">
        <f t="shared" si="9"/>
        <v>1</v>
      </c>
      <c r="AS422" s="271" t="s">
        <v>155</v>
      </c>
      <c r="AT422" s="272" t="s">
        <v>312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60" cm="1">
        <f t="array" ref="AP423">SUM(($W$4:$W$900=W423)*($AO$4:$AO$900&lt;AO423))+1</f>
        <v>1</v>
      </c>
      <c r="AQ423" s="281" t="str">
        <f t="shared" si="9"/>
        <v>1</v>
      </c>
      <c r="AS423" s="271" t="s">
        <v>155</v>
      </c>
      <c r="AT423" s="272" t="s">
        <v>313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60" cm="1">
        <f t="array" ref="AP424">SUM(($W$4:$W$900=W424)*($AO$4:$AO$900&lt;AO424))+1</f>
        <v>1</v>
      </c>
      <c r="AQ424" s="281" t="str">
        <f t="shared" si="9"/>
        <v>1</v>
      </c>
      <c r="AS424" s="271" t="s">
        <v>155</v>
      </c>
      <c r="AT424" s="272" t="s">
        <v>314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60" cm="1">
        <f t="array" ref="AP425">SUM(($W$4:$W$900=W425)*($AO$4:$AO$900&lt;AO425))+1</f>
        <v>1</v>
      </c>
      <c r="AQ425" s="281" t="str">
        <f t="shared" si="9"/>
        <v>1</v>
      </c>
      <c r="AS425" s="271" t="s">
        <v>155</v>
      </c>
      <c r="AT425" s="272" t="s">
        <v>315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60" cm="1">
        <f t="array" ref="AP426">SUM(($W$4:$W$900=W426)*($AO$4:$AO$900&lt;AO426))+1</f>
        <v>1</v>
      </c>
      <c r="AQ426" s="281" t="str">
        <f t="shared" si="9"/>
        <v>1</v>
      </c>
      <c r="AS426" s="271" t="s">
        <v>155</v>
      </c>
      <c r="AT426" s="272" t="s">
        <v>316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60" cm="1">
        <f t="array" ref="AP427">SUM(($W$4:$W$900=W427)*($AO$4:$AO$900&lt;AO427))+1</f>
        <v>1</v>
      </c>
      <c r="AQ427" s="281" t="str">
        <f t="shared" si="9"/>
        <v>1</v>
      </c>
      <c r="AS427" s="271" t="s">
        <v>155</v>
      </c>
      <c r="AT427" s="272" t="s">
        <v>99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60" cm="1">
        <f t="array" ref="AP428">SUM(($W$4:$W$900=W428)*($AO$4:$AO$900&lt;AO428))+1</f>
        <v>1</v>
      </c>
      <c r="AQ428" s="281" t="str">
        <f t="shared" si="9"/>
        <v>1</v>
      </c>
      <c r="AS428" s="271" t="s">
        <v>164</v>
      </c>
      <c r="AT428" s="272" t="s">
        <v>317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60" cm="1">
        <f t="array" ref="AP429">SUM(($W$4:$W$900=W429)*($AO$4:$AO$900&lt;AO429))+1</f>
        <v>1</v>
      </c>
      <c r="AQ429" s="281" t="str">
        <f t="shared" si="9"/>
        <v>1</v>
      </c>
      <c r="AS429" s="271" t="s">
        <v>164</v>
      </c>
      <c r="AT429" s="272" t="s">
        <v>318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60" cm="1">
        <f t="array" ref="AP430">SUM(($W$4:$W$900=W430)*($AO$4:$AO$900&lt;AO430))+1</f>
        <v>1</v>
      </c>
      <c r="AQ430" s="281" t="str">
        <f t="shared" si="9"/>
        <v>1</v>
      </c>
      <c r="AS430" s="271" t="s">
        <v>164</v>
      </c>
      <c r="AT430" s="272" t="s">
        <v>319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60" cm="1">
        <f t="array" ref="AP431">SUM(($W$4:$W$900=W431)*($AO$4:$AO$900&lt;AO431))+1</f>
        <v>1</v>
      </c>
      <c r="AQ431" s="281" t="str">
        <f t="shared" si="9"/>
        <v>1</v>
      </c>
      <c r="AS431" s="271" t="s">
        <v>164</v>
      </c>
      <c r="AT431" s="272" t="s">
        <v>320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60" cm="1">
        <f t="array" ref="AP432">SUM(($W$4:$W$900=W432)*($AO$4:$AO$900&lt;AO432))+1</f>
        <v>1</v>
      </c>
      <c r="AQ432" s="281" t="str">
        <f t="shared" si="9"/>
        <v>1</v>
      </c>
      <c r="AS432" s="271" t="s">
        <v>164</v>
      </c>
      <c r="AT432" s="272" t="s">
        <v>321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60" cm="1">
        <f t="array" ref="AP433">SUM(($W$4:$W$900=W433)*($AO$4:$AO$900&lt;AO433))+1</f>
        <v>1</v>
      </c>
      <c r="AQ433" s="281" t="str">
        <f t="shared" si="9"/>
        <v>1</v>
      </c>
      <c r="AS433" s="271" t="s">
        <v>164</v>
      </c>
      <c r="AT433" s="272" t="s">
        <v>322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60" cm="1">
        <f t="array" ref="AP434">SUM(($W$4:$W$900=W434)*($AO$4:$AO$900&lt;AO434))+1</f>
        <v>1</v>
      </c>
      <c r="AQ434" s="281" t="str">
        <f t="shared" si="9"/>
        <v>1</v>
      </c>
      <c r="AS434" s="271" t="s">
        <v>164</v>
      </c>
      <c r="AT434" s="272" t="s">
        <v>323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60" cm="1">
        <f t="array" ref="AP435">SUM(($W$4:$W$900=W435)*($AO$4:$AO$900&lt;AO435))+1</f>
        <v>1</v>
      </c>
      <c r="AQ435" s="281" t="str">
        <f t="shared" si="9"/>
        <v>1</v>
      </c>
      <c r="AS435" s="271" t="s">
        <v>164</v>
      </c>
      <c r="AT435" s="272" t="s">
        <v>324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60" cm="1">
        <f t="array" ref="AP436">SUM(($W$4:$W$900=W436)*($AO$4:$AO$900&lt;AO436))+1</f>
        <v>1</v>
      </c>
      <c r="AQ436" s="281" t="str">
        <f t="shared" si="9"/>
        <v>1</v>
      </c>
      <c r="AS436" s="271" t="s">
        <v>164</v>
      </c>
      <c r="AT436" s="272" t="s">
        <v>325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60" cm="1">
        <f t="array" ref="AP437">SUM(($W$4:$W$900=W437)*($AO$4:$AO$900&lt;AO437))+1</f>
        <v>1</v>
      </c>
      <c r="AQ437" s="281" t="str">
        <f t="shared" si="9"/>
        <v>1</v>
      </c>
      <c r="AS437" s="271" t="s">
        <v>164</v>
      </c>
      <c r="AT437" s="272" t="s">
        <v>326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60" cm="1">
        <f t="array" ref="AP438">SUM(($W$4:$W$900=W438)*($AO$4:$AO$900&lt;AO438))+1</f>
        <v>1</v>
      </c>
      <c r="AQ438" s="281" t="str">
        <f t="shared" si="9"/>
        <v>1</v>
      </c>
      <c r="AS438" s="271" t="s">
        <v>164</v>
      </c>
      <c r="AT438" s="272" t="s">
        <v>331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60" cm="1">
        <f t="array" ref="AP439">SUM(($W$4:$W$900=W439)*($AO$4:$AO$900&lt;AO439))+1</f>
        <v>1</v>
      </c>
      <c r="AQ439" s="281" t="str">
        <f t="shared" si="9"/>
        <v>1</v>
      </c>
      <c r="AS439" s="271" t="s">
        <v>164</v>
      </c>
      <c r="AT439" s="272" t="s">
        <v>98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60" cm="1">
        <f t="array" ref="AP440">SUM(($W$4:$W$900=W440)*($AO$4:$AO$900&lt;AO440))+1</f>
        <v>1</v>
      </c>
      <c r="AQ440" s="281" t="str">
        <f t="shared" si="9"/>
        <v>1</v>
      </c>
      <c r="AS440" s="271" t="s">
        <v>164</v>
      </c>
      <c r="AT440" s="272" t="s">
        <v>99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284" t="s">
        <v>62</v>
      </c>
      <c r="AT441" s="285" t="s">
        <v>63</v>
      </c>
      <c r="AU441" s="284">
        <v>3</v>
      </c>
      <c r="AV441" s="286">
        <v>1.5602333859204235E-2</v>
      </c>
      <c r="AW441" s="286">
        <v>0.32921719313034753</v>
      </c>
      <c r="AX441" s="286">
        <v>0.15664332972114919</v>
      </c>
      <c r="AY441" s="287">
        <v>17.026750000000003</v>
      </c>
      <c r="AZ441" s="287">
        <v>0.11803864088735037</v>
      </c>
      <c r="BA441" s="287">
        <v>9.155561248313715</v>
      </c>
      <c r="BB441" s="287">
        <v>2.971104281820153</v>
      </c>
    </row>
    <row r="442" spans="42:54" ht="16.5">
      <c r="AS442" s="284" t="s">
        <v>62</v>
      </c>
      <c r="AT442" s="285" t="s">
        <v>95</v>
      </c>
      <c r="AU442" s="284">
        <v>3</v>
      </c>
      <c r="AV442" s="286">
        <v>1.5601398632190991E-2</v>
      </c>
      <c r="AW442" s="286">
        <v>0.30042973902304149</v>
      </c>
      <c r="AX442" s="286">
        <v>0.13348799050421847</v>
      </c>
      <c r="AY442" s="287">
        <v>18.30123076923077</v>
      </c>
      <c r="AZ442" s="287">
        <v>0.1408864994118815</v>
      </c>
      <c r="BA442" s="287">
        <v>9.5055097955156036</v>
      </c>
      <c r="BB442" s="287">
        <v>2.774258868961657</v>
      </c>
    </row>
    <row r="443" spans="42:54" ht="16.5">
      <c r="AS443" s="284" t="s">
        <v>62</v>
      </c>
      <c r="AT443" s="285" t="s">
        <v>96</v>
      </c>
      <c r="AU443" s="284">
        <v>3</v>
      </c>
      <c r="AV443" s="286">
        <v>1.4614075452552779E-2</v>
      </c>
      <c r="AW443" s="286">
        <v>0.2768446190022531</v>
      </c>
      <c r="AX443" s="286">
        <v>0.1226232053770019</v>
      </c>
      <c r="AY443" s="287">
        <v>16.333375</v>
      </c>
      <c r="AZ443" s="287">
        <v>3.3349407320105121E-2</v>
      </c>
      <c r="BA443" s="287">
        <v>5.8874530615108656</v>
      </c>
      <c r="BB443" s="287">
        <v>3.1689335806564438</v>
      </c>
    </row>
    <row r="444" spans="42:54" ht="16.5">
      <c r="AS444" s="284" t="s">
        <v>62</v>
      </c>
      <c r="AT444" s="285" t="s">
        <v>97</v>
      </c>
      <c r="AU444" s="284">
        <v>3</v>
      </c>
      <c r="AV444" s="286">
        <v>1.1498105360503693E-2</v>
      </c>
      <c r="AW444" s="286">
        <v>0.30945974323106396</v>
      </c>
      <c r="AX444" s="286">
        <v>0.17568727031061693</v>
      </c>
      <c r="AY444" s="287">
        <v>16.925799999999999</v>
      </c>
      <c r="AZ444" s="287">
        <v>0.20433365901076719</v>
      </c>
      <c r="BA444" s="287">
        <v>13.295574589224872</v>
      </c>
      <c r="BB444" s="287">
        <v>2.6439978360316676</v>
      </c>
    </row>
    <row r="445" spans="42:54" ht="16.5">
      <c r="AS445" s="284" t="s">
        <v>62</v>
      </c>
      <c r="AT445" s="285" t="s">
        <v>98</v>
      </c>
      <c r="AU445" s="284">
        <v>3</v>
      </c>
      <c r="AV445" s="286">
        <v>2.1031731011720109E-2</v>
      </c>
      <c r="AW445" s="286">
        <v>0.32286621146260697</v>
      </c>
      <c r="AX445" s="286">
        <v>0.14720934073161265</v>
      </c>
      <c r="AY445" s="287">
        <v>17.409749999999999</v>
      </c>
      <c r="AZ445" s="287">
        <v>0.22622730738118299</v>
      </c>
      <c r="BA445" s="287">
        <v>11.020501688140484</v>
      </c>
      <c r="BB445" s="287">
        <v>2.9577265264863395</v>
      </c>
    </row>
    <row r="446" spans="42:54" ht="16.5">
      <c r="AS446" s="284" t="s">
        <v>62</v>
      </c>
      <c r="AT446" s="285" t="s">
        <v>99</v>
      </c>
      <c r="AU446" s="284">
        <v>3</v>
      </c>
      <c r="AV446" s="286">
        <v>1.5068878088795343E-2</v>
      </c>
      <c r="AW446" s="286">
        <v>0.31150427456014979</v>
      </c>
      <c r="AX446" s="286">
        <v>0.14643860497226652</v>
      </c>
      <c r="AY446" s="287">
        <v>17.249870370370374</v>
      </c>
      <c r="AZ446" s="287">
        <v>0.12090861949002105</v>
      </c>
      <c r="BA446" s="287">
        <v>9.1770946962201059</v>
      </c>
      <c r="BB446" s="287">
        <v>2.9053206400475258</v>
      </c>
    </row>
    <row r="447" spans="42:54" ht="16.5">
      <c r="AS447" s="284" t="s">
        <v>135</v>
      </c>
      <c r="AT447" s="285" t="s">
        <v>168</v>
      </c>
      <c r="AU447" s="284">
        <v>3</v>
      </c>
      <c r="AV447" s="286">
        <v>1.3744317263749379E-2</v>
      </c>
      <c r="AW447" s="286">
        <v>0.3718758408650723</v>
      </c>
      <c r="AX447" s="286">
        <v>0.19614946707870037</v>
      </c>
      <c r="AY447" s="287">
        <v>13.842285714285717</v>
      </c>
      <c r="AZ447" s="287">
        <v>0.36418718405373363</v>
      </c>
      <c r="BA447" s="287">
        <v>22.531136876669986</v>
      </c>
      <c r="BB447" s="287">
        <v>2.0488419848609656</v>
      </c>
    </row>
    <row r="448" spans="42:54" ht="16.5">
      <c r="AS448" s="284" t="s">
        <v>135</v>
      </c>
      <c r="AT448" s="285" t="s">
        <v>169</v>
      </c>
      <c r="AU448" s="284">
        <v>3</v>
      </c>
      <c r="AV448" s="286">
        <v>2.389428102535229E-2</v>
      </c>
      <c r="AW448" s="286">
        <v>0.35447216659009317</v>
      </c>
      <c r="AX448" s="286">
        <v>0.17461766256737105</v>
      </c>
      <c r="AY448" s="287">
        <v>13.589777777777776</v>
      </c>
      <c r="AZ448" s="287">
        <v>0.28857672705036957</v>
      </c>
      <c r="BA448" s="287">
        <v>18.710349227162208</v>
      </c>
      <c r="BB448" s="287">
        <v>2.1615893021627373</v>
      </c>
    </row>
    <row r="449" spans="45:54" ht="16.5">
      <c r="AS449" s="284" t="s">
        <v>135</v>
      </c>
      <c r="AT449" s="285" t="s">
        <v>170</v>
      </c>
      <c r="AU449" s="284">
        <v>3</v>
      </c>
      <c r="AV449" s="286">
        <v>8.4386874887721671E-3</v>
      </c>
      <c r="AW449" s="286">
        <v>0.29627382110353367</v>
      </c>
      <c r="AX449" s="286">
        <v>0.17108592661289751</v>
      </c>
      <c r="AY449" s="287">
        <v>14.726375000000001</v>
      </c>
      <c r="AZ449" s="287">
        <v>0.29615821844433793</v>
      </c>
      <c r="BA449" s="287">
        <v>35.105659977912516</v>
      </c>
      <c r="BB449" s="287">
        <v>2.3392504133393386</v>
      </c>
    </row>
    <row r="450" spans="45:54" ht="16.5">
      <c r="AS450" s="284" t="s">
        <v>135</v>
      </c>
      <c r="AT450" s="285" t="s">
        <v>171</v>
      </c>
      <c r="AU450" s="284">
        <v>3</v>
      </c>
      <c r="AV450" s="286">
        <v>2.1039608184623609E-2</v>
      </c>
      <c r="AW450" s="286">
        <v>0.30583636620528143</v>
      </c>
      <c r="AX450" s="286">
        <v>0.2282417653638518</v>
      </c>
      <c r="AY450" s="287">
        <v>14.320166666666667</v>
      </c>
      <c r="AZ450" s="287">
        <v>0.13454251431974421</v>
      </c>
      <c r="BA450" s="287">
        <v>12.873796584480667</v>
      </c>
      <c r="BB450" s="287">
        <v>2.8651329431702877</v>
      </c>
    </row>
    <row r="451" spans="45:54" ht="16.5">
      <c r="AS451" s="284" t="s">
        <v>135</v>
      </c>
      <c r="AT451" s="285" t="s">
        <v>98</v>
      </c>
      <c r="AU451" s="284">
        <v>3</v>
      </c>
      <c r="AV451" s="286">
        <v>2.1710251180853214E-2</v>
      </c>
      <c r="AW451" s="286">
        <v>0.34291265426941869</v>
      </c>
      <c r="AX451" s="286">
        <v>0.20851140812300736</v>
      </c>
      <c r="AY451" s="287">
        <v>13.597857142857146</v>
      </c>
      <c r="AZ451" s="287">
        <v>0.34904993430283171</v>
      </c>
      <c r="BA451" s="287">
        <v>25.682726745018883</v>
      </c>
      <c r="BB451" s="287">
        <v>2.3138645438395269</v>
      </c>
    </row>
    <row r="452" spans="45:54" ht="16.5">
      <c r="AS452" s="284" t="s">
        <v>135</v>
      </c>
      <c r="AT452" s="285" t="s">
        <v>99</v>
      </c>
      <c r="AU452" s="284">
        <v>3</v>
      </c>
      <c r="AV452" s="286">
        <v>1.6751735815003846E-2</v>
      </c>
      <c r="AW452" s="286">
        <v>0.34903966447976709</v>
      </c>
      <c r="AX452" s="286">
        <v>0.19202108109102975</v>
      </c>
      <c r="AY452" s="287">
        <v>13.897268656716419</v>
      </c>
      <c r="AZ452" s="287">
        <v>0.30202013395803162</v>
      </c>
      <c r="BA452" s="287">
        <v>22.639729119641245</v>
      </c>
      <c r="BB452" s="287">
        <v>2.2266098866143942</v>
      </c>
    </row>
    <row r="453" spans="45:54" ht="16.5">
      <c r="AS453" s="284" t="s">
        <v>153</v>
      </c>
      <c r="AT453" s="285" t="s">
        <v>172</v>
      </c>
      <c r="AU453" s="284">
        <v>3</v>
      </c>
      <c r="AV453" s="286">
        <v>9.7167775786948588E-3</v>
      </c>
      <c r="AW453" s="286">
        <v>0.35660021101993788</v>
      </c>
      <c r="AX453" s="286">
        <v>0.14071904689036929</v>
      </c>
      <c r="AY453" s="287">
        <v>9.4536363636363649</v>
      </c>
      <c r="AZ453" s="287">
        <v>0.12745969777464575</v>
      </c>
      <c r="BA453" s="287">
        <v>4.8204549588938939</v>
      </c>
      <c r="BB453" s="287">
        <v>2.4028909671696241</v>
      </c>
    </row>
    <row r="454" spans="45:54" ht="16.5">
      <c r="AS454" s="284" t="s">
        <v>153</v>
      </c>
      <c r="AT454" s="285" t="s">
        <v>173</v>
      </c>
      <c r="AU454" s="284">
        <v>3</v>
      </c>
      <c r="AV454" s="286">
        <v>1.7278494261425682E-2</v>
      </c>
      <c r="AW454" s="286">
        <v>0.20013945929672067</v>
      </c>
      <c r="AX454" s="286">
        <v>0.17340608975763444</v>
      </c>
      <c r="AY454" s="287">
        <v>11.2356</v>
      </c>
      <c r="AZ454" s="287">
        <v>0.25102595850628989</v>
      </c>
      <c r="BA454" s="287">
        <v>10.545292239356336</v>
      </c>
      <c r="BB454" s="287">
        <v>3.5947906377951768</v>
      </c>
    </row>
    <row r="455" spans="45:54" ht="16.5">
      <c r="AS455" s="284" t="s">
        <v>153</v>
      </c>
      <c r="AT455" s="285" t="s">
        <v>174</v>
      </c>
      <c r="AU455" s="284">
        <v>3</v>
      </c>
      <c r="AV455" s="286">
        <v>1.26869698654238E-2</v>
      </c>
      <c r="AW455" s="286">
        <v>0.28993578115967911</v>
      </c>
      <c r="AX455" s="286">
        <v>0.21647610922124888</v>
      </c>
      <c r="AY455" s="287">
        <v>11.620909090909091</v>
      </c>
      <c r="AZ455" s="287">
        <v>0.66690925241280763</v>
      </c>
      <c r="BA455" s="287">
        <v>13.078365824246136</v>
      </c>
      <c r="BB455" s="287">
        <v>2.7288035548583074</v>
      </c>
    </row>
    <row r="456" spans="45:54" ht="16.5">
      <c r="AS456" s="284" t="s">
        <v>153</v>
      </c>
      <c r="AT456" s="285" t="s">
        <v>175</v>
      </c>
      <c r="AU456" s="284">
        <v>3</v>
      </c>
      <c r="AV456" s="286">
        <v>1.0691612978274615E-2</v>
      </c>
      <c r="AW456" s="286">
        <v>0.2634139252400593</v>
      </c>
      <c r="AX456" s="286">
        <v>0.2101506656026387</v>
      </c>
      <c r="AY456" s="287">
        <v>11.748444444444447</v>
      </c>
      <c r="AZ456" s="287">
        <v>8.1545693580817896E-2</v>
      </c>
      <c r="BA456" s="287">
        <v>16.131220839259974</v>
      </c>
      <c r="BB456" s="287">
        <v>2.9531927936101221</v>
      </c>
    </row>
    <row r="457" spans="45:54" ht="16.5">
      <c r="AS457" s="284" t="s">
        <v>153</v>
      </c>
      <c r="AT457" s="285" t="s">
        <v>176</v>
      </c>
      <c r="AU457" s="284">
        <v>3</v>
      </c>
      <c r="AV457" s="286">
        <v>9.369981841812515E-3</v>
      </c>
      <c r="AW457" s="286">
        <v>0.34095842803203957</v>
      </c>
      <c r="AX457" s="286">
        <v>0.23045112698352688</v>
      </c>
      <c r="AY457" s="287">
        <v>11.700272727272727</v>
      </c>
      <c r="AZ457" s="287">
        <v>0.57438053154978852</v>
      </c>
      <c r="BA457" s="287">
        <v>18.744883232059582</v>
      </c>
      <c r="BB457" s="287">
        <v>2.4929712656011325</v>
      </c>
    </row>
    <row r="458" spans="45:54" ht="16.5">
      <c r="AS458" s="284" t="s">
        <v>153</v>
      </c>
      <c r="AT458" s="285" t="s">
        <v>327</v>
      </c>
      <c r="AU458" s="284">
        <v>3</v>
      </c>
      <c r="AV458" s="286">
        <v>1.86673961686037E-2</v>
      </c>
      <c r="AW458" s="286">
        <v>0.28823906919228326</v>
      </c>
      <c r="AX458" s="286">
        <v>0.21486019250594027</v>
      </c>
      <c r="AY458" s="287">
        <v>10.519</v>
      </c>
      <c r="AZ458" s="287">
        <v>0.32970873530323314</v>
      </c>
      <c r="BA458" s="287">
        <v>7.6840452477614614</v>
      </c>
      <c r="BB458" s="287">
        <v>2.9369254071222279</v>
      </c>
    </row>
    <row r="459" spans="45:54" ht="16.5">
      <c r="AS459" s="284" t="s">
        <v>153</v>
      </c>
      <c r="AT459" s="285" t="s">
        <v>99</v>
      </c>
      <c r="AU459" s="284">
        <v>3</v>
      </c>
      <c r="AV459" s="286">
        <v>1.1399532876971756E-2</v>
      </c>
      <c r="AW459" s="286">
        <v>0.30518595246020752</v>
      </c>
      <c r="AX459" s="286">
        <v>0.20018352331608821</v>
      </c>
      <c r="AY459" s="287">
        <v>11.103250000000003</v>
      </c>
      <c r="AZ459" s="287">
        <v>0.37549557459194188</v>
      </c>
      <c r="BA459" s="287">
        <v>13.111686451828266</v>
      </c>
      <c r="BB459" s="287">
        <v>2.7426787739348826</v>
      </c>
    </row>
    <row r="460" spans="45:54" ht="16.5">
      <c r="AS460" s="284" t="s">
        <v>150</v>
      </c>
      <c r="AT460" s="285" t="s">
        <v>177</v>
      </c>
      <c r="AU460" s="284">
        <v>3</v>
      </c>
      <c r="AV460" s="286">
        <v>2.1605931534951574E-2</v>
      </c>
      <c r="AW460" s="286">
        <v>0.33746722989114825</v>
      </c>
      <c r="AX460" s="286">
        <v>0.16276140086725596</v>
      </c>
      <c r="AY460" s="287">
        <v>8.7548000000000012</v>
      </c>
      <c r="AZ460" s="287">
        <v>2.9497211807658037E-2</v>
      </c>
      <c r="BA460" s="287">
        <v>6.5388997746476232</v>
      </c>
      <c r="BB460" s="287">
        <v>2.2020574262286763</v>
      </c>
    </row>
    <row r="461" spans="45:54" ht="16.5">
      <c r="AS461" s="284" t="s">
        <v>150</v>
      </c>
      <c r="AT461" s="285" t="s">
        <v>178</v>
      </c>
      <c r="AU461" s="284">
        <v>3</v>
      </c>
      <c r="AV461" s="286">
        <v>8.9290923101519731E-2</v>
      </c>
      <c r="AW461" s="286">
        <v>0.34411933610117368</v>
      </c>
      <c r="AX461" s="286">
        <v>0.44501025876072292</v>
      </c>
      <c r="AY461" s="287">
        <v>4.032</v>
      </c>
      <c r="AZ461" s="287">
        <v>2.9405964235290061E-2</v>
      </c>
      <c r="BA461" s="287">
        <v>0.94099085552928197</v>
      </c>
      <c r="BB461" s="287">
        <v>4.6355061542383114</v>
      </c>
    </row>
    <row r="462" spans="45:54" ht="16.5">
      <c r="AS462" s="284" t="s">
        <v>150</v>
      </c>
      <c r="AT462" s="285" t="s">
        <v>179</v>
      </c>
      <c r="AU462" s="284">
        <v>3</v>
      </c>
      <c r="AV462" s="286">
        <v>0.11275536684728144</v>
      </c>
      <c r="AW462" s="286">
        <v>0.36802327077896363</v>
      </c>
      <c r="AX462" s="286">
        <v>0.46127104462392532</v>
      </c>
      <c r="AY462" s="287">
        <v>4.7479999999999993</v>
      </c>
      <c r="AZ462" s="287">
        <v>1.8506360867559694E-2</v>
      </c>
      <c r="BA462" s="287">
        <v>0.7124948934010481</v>
      </c>
      <c r="BB462" s="287">
        <v>4.7630610606984138</v>
      </c>
    </row>
    <row r="463" spans="45:54" ht="16.5">
      <c r="AS463" s="284" t="s">
        <v>150</v>
      </c>
      <c r="AT463" s="285" t="s">
        <v>180</v>
      </c>
      <c r="AU463" s="284">
        <v>3</v>
      </c>
      <c r="AV463" s="286">
        <v>8.3289016730758461E-2</v>
      </c>
      <c r="AW463" s="286">
        <v>0.42589845067701576</v>
      </c>
      <c r="AX463" s="286">
        <v>0.47219796611178061</v>
      </c>
      <c r="AY463" s="287">
        <v>5.1375000000000002</v>
      </c>
      <c r="AZ463" s="287">
        <v>5.1297986541203759E-2</v>
      </c>
      <c r="BA463" s="287">
        <v>1.1029067106358807</v>
      </c>
      <c r="BB463" s="287">
        <v>4.8523868404692854</v>
      </c>
    </row>
    <row r="464" spans="45:54" ht="16.5">
      <c r="AS464" s="284" t="s">
        <v>150</v>
      </c>
      <c r="AT464" s="285" t="s">
        <v>181</v>
      </c>
      <c r="AU464" s="284">
        <v>3</v>
      </c>
      <c r="AV464" s="286">
        <v>8.4063028303032611E-2</v>
      </c>
      <c r="AW464" s="286">
        <v>0.41669808239111378</v>
      </c>
      <c r="AX464" s="286">
        <v>0.46763555898350828</v>
      </c>
      <c r="AY464" s="287">
        <v>4.8889999999999993</v>
      </c>
      <c r="AZ464" s="287">
        <v>8.7131648776506115E-2</v>
      </c>
      <c r="BA464" s="287">
        <v>0.94973497166391663</v>
      </c>
      <c r="BB464" s="287">
        <v>4.9488022201486421</v>
      </c>
    </row>
    <row r="465" spans="45:54" ht="16.5">
      <c r="AS465" s="284" t="s">
        <v>150</v>
      </c>
      <c r="AT465" s="285" t="s">
        <v>182</v>
      </c>
      <c r="AU465" s="284">
        <v>3</v>
      </c>
      <c r="AV465" s="286">
        <v>5.3180605779590016E-2</v>
      </c>
      <c r="AW465" s="286">
        <v>0.44952009050242847</v>
      </c>
      <c r="AX465" s="286">
        <v>0.47202863097060055</v>
      </c>
      <c r="AY465" s="287">
        <v>6.7190000000000003</v>
      </c>
      <c r="AZ465" s="287">
        <v>0.20909946169756272</v>
      </c>
      <c r="BA465" s="287">
        <v>2.4555782937816342</v>
      </c>
      <c r="BB465" s="287">
        <v>4.6202459964819429</v>
      </c>
    </row>
    <row r="466" spans="45:54" ht="16.5">
      <c r="AS466" s="284" t="s">
        <v>150</v>
      </c>
      <c r="AT466" s="285" t="s">
        <v>183</v>
      </c>
      <c r="AU466" s="284">
        <v>3</v>
      </c>
      <c r="AV466" s="286">
        <v>1.2274885462439477E-2</v>
      </c>
      <c r="AW466" s="286">
        <v>0.30857241919923034</v>
      </c>
      <c r="AX466" s="286">
        <v>0.16650953605702731</v>
      </c>
      <c r="AY466" s="287">
        <v>6.4870000000000001</v>
      </c>
      <c r="AZ466" s="287">
        <v>2.1498971731055819E-2</v>
      </c>
      <c r="BA466" s="287">
        <v>2.9829823276839944</v>
      </c>
      <c r="BB466" s="287">
        <v>2.8033624605348368</v>
      </c>
    </row>
    <row r="467" spans="45:54" ht="16.5">
      <c r="AS467" s="284" t="s">
        <v>150</v>
      </c>
      <c r="AT467" s="285" t="s">
        <v>184</v>
      </c>
      <c r="AU467" s="284">
        <v>3</v>
      </c>
      <c r="AV467" s="286">
        <v>1.3993486476279531E-2</v>
      </c>
      <c r="AW467" s="286">
        <v>0.27399562051059828</v>
      </c>
      <c r="AX467" s="286">
        <v>0.2773653230651289</v>
      </c>
      <c r="AY467" s="287">
        <v>3.9039999999999999</v>
      </c>
      <c r="AZ467" s="287">
        <v>7.9360607457833725E-3</v>
      </c>
      <c r="BA467" s="287">
        <v>0.53171606996748599</v>
      </c>
      <c r="BB467" s="287">
        <v>3.1233231674066375</v>
      </c>
    </row>
    <row r="468" spans="45:54" ht="16.5">
      <c r="AS468" s="284" t="s">
        <v>150</v>
      </c>
      <c r="AT468" s="285" t="s">
        <v>185</v>
      </c>
      <c r="AU468" s="284">
        <v>3</v>
      </c>
      <c r="AV468" s="286">
        <v>2.4699294633740494E-2</v>
      </c>
      <c r="AW468" s="286">
        <v>0.33583720569273617</v>
      </c>
      <c r="AX468" s="286">
        <v>0.21605602066245339</v>
      </c>
      <c r="AY468" s="287">
        <v>6.0890000000000004</v>
      </c>
      <c r="AZ468" s="287">
        <v>3.2885239065822434E-2</v>
      </c>
      <c r="BA468" s="287">
        <v>1.9073438658177013</v>
      </c>
      <c r="BB468" s="287">
        <v>2.8865007249764472</v>
      </c>
    </row>
    <row r="469" spans="45:54" ht="16.5">
      <c r="AS469" s="284" t="s">
        <v>150</v>
      </c>
      <c r="AT469" s="285" t="s">
        <v>186</v>
      </c>
      <c r="AU469" s="284">
        <v>3</v>
      </c>
      <c r="AV469" s="286">
        <v>2.0908795570658952E-2</v>
      </c>
      <c r="AW469" s="286">
        <v>0.29219345531820978</v>
      </c>
      <c r="AX469" s="286">
        <v>0.15743839778781296</v>
      </c>
      <c r="AY469" s="287">
        <v>4.5629999999999997</v>
      </c>
      <c r="AZ469" s="287">
        <v>0.1099193969517491</v>
      </c>
      <c r="BA469" s="287">
        <v>0.95545321965751151</v>
      </c>
      <c r="BB469" s="287">
        <v>2.8179592109040961</v>
      </c>
    </row>
    <row r="470" spans="45:54" ht="16.5">
      <c r="AS470" s="284" t="s">
        <v>150</v>
      </c>
      <c r="AT470" s="285" t="s">
        <v>187</v>
      </c>
      <c r="AU470" s="284">
        <v>3</v>
      </c>
      <c r="AV470" s="286">
        <v>2.8443400658262636E-2</v>
      </c>
      <c r="AW470" s="286">
        <v>0.29896775195822495</v>
      </c>
      <c r="AX470" s="286">
        <v>0.29662748118394716</v>
      </c>
      <c r="AY470" s="287">
        <v>6.9660000000000002</v>
      </c>
      <c r="AZ470" s="287">
        <v>8.5311326196130903E-3</v>
      </c>
      <c r="BA470" s="287">
        <v>2.9005850906684505</v>
      </c>
      <c r="BB470" s="287">
        <v>2.7548116130178535</v>
      </c>
    </row>
    <row r="471" spans="45:54" ht="16.5">
      <c r="AS471" s="284" t="s">
        <v>150</v>
      </c>
      <c r="AT471" s="285" t="s">
        <v>188</v>
      </c>
      <c r="AU471" s="284">
        <v>3</v>
      </c>
      <c r="AV471" s="286">
        <v>2.4103558077419505E-2</v>
      </c>
      <c r="AW471" s="286">
        <v>0.34509496187117283</v>
      </c>
      <c r="AX471" s="286">
        <v>0.25790854644135086</v>
      </c>
      <c r="AY471" s="287">
        <v>7.4705000000000004</v>
      </c>
      <c r="AZ471" s="287">
        <v>0</v>
      </c>
      <c r="BA471" s="287">
        <v>2.7920070719799308</v>
      </c>
      <c r="BB471" s="287">
        <v>2.7226483709679092</v>
      </c>
    </row>
    <row r="472" spans="45:54" ht="16.5">
      <c r="AS472" s="284" t="s">
        <v>150</v>
      </c>
      <c r="AT472" s="285" t="s">
        <v>98</v>
      </c>
      <c r="AU472" s="284">
        <v>3</v>
      </c>
      <c r="AV472" s="286">
        <v>6.834888159033542E-2</v>
      </c>
      <c r="AW472" s="286">
        <v>0.36126940512965927</v>
      </c>
      <c r="AX472" s="286">
        <v>0.22650736775370317</v>
      </c>
      <c r="AY472" s="287">
        <v>9.0839999999999996</v>
      </c>
      <c r="AZ472" s="287">
        <v>0.87500651283256714</v>
      </c>
      <c r="BA472" s="287">
        <v>6.4233432646572544</v>
      </c>
      <c r="BB472" s="287">
        <v>2.6712085138119956</v>
      </c>
    </row>
    <row r="473" spans="45:54" ht="16.5">
      <c r="AS473" s="284" t="s">
        <v>150</v>
      </c>
      <c r="AT473" s="285" t="s">
        <v>99</v>
      </c>
      <c r="AU473" s="284">
        <v>3</v>
      </c>
      <c r="AV473" s="286">
        <v>4.0655835853678247E-2</v>
      </c>
      <c r="AW473" s="286">
        <v>0.35147044903867225</v>
      </c>
      <c r="AX473" s="286">
        <v>0.26025634710919582</v>
      </c>
      <c r="AY473" s="287">
        <v>7.1403617021276604</v>
      </c>
      <c r="AZ473" s="287">
        <v>6.5143898838790196E-2</v>
      </c>
      <c r="BA473" s="287">
        <v>3.8327046177735897</v>
      </c>
      <c r="BB473" s="287">
        <v>2.7898231665392981</v>
      </c>
    </row>
    <row r="474" spans="45:54" ht="16.5">
      <c r="AS474" s="284" t="s">
        <v>158</v>
      </c>
      <c r="AT474" s="285" t="s">
        <v>189</v>
      </c>
      <c r="AU474" s="284">
        <v>3</v>
      </c>
      <c r="AV474" s="286">
        <v>1.976513380910444E-2</v>
      </c>
      <c r="AW474" s="286">
        <v>0.33273327417393578</v>
      </c>
      <c r="AX474" s="286">
        <v>0.17606552923966939</v>
      </c>
      <c r="AY474" s="287">
        <v>45.948</v>
      </c>
      <c r="AZ474" s="287">
        <v>1.7159369358857324</v>
      </c>
      <c r="BA474" s="287">
        <v>14.892252679929507</v>
      </c>
      <c r="BB474" s="287">
        <v>2.4185978541401885</v>
      </c>
    </row>
    <row r="475" spans="45:54" ht="16.5">
      <c r="AS475" s="284" t="s">
        <v>158</v>
      </c>
      <c r="AT475" s="285" t="s">
        <v>190</v>
      </c>
      <c r="AU475" s="284">
        <v>3</v>
      </c>
      <c r="AV475" s="286">
        <v>1.1845028910899677E-2</v>
      </c>
      <c r="AW475" s="286">
        <v>0.35992732304754049</v>
      </c>
      <c r="AX475" s="286">
        <v>0.14485537017409569</v>
      </c>
      <c r="AY475" s="287">
        <v>8.6171111111111092</v>
      </c>
      <c r="AZ475" s="287">
        <v>4.3710129805098273E-2</v>
      </c>
      <c r="BA475" s="287">
        <v>5.594896615052579</v>
      </c>
      <c r="BB475" s="287">
        <v>2.2089182862155843</v>
      </c>
    </row>
    <row r="476" spans="45:54" ht="16.5">
      <c r="AS476" s="284" t="s">
        <v>158</v>
      </c>
      <c r="AT476" s="285" t="s">
        <v>191</v>
      </c>
      <c r="AU476" s="284">
        <v>3</v>
      </c>
      <c r="AV476" s="286">
        <v>2.2677318565380068E-2</v>
      </c>
      <c r="AW476" s="286">
        <v>0.37228242119405763</v>
      </c>
      <c r="AX476" s="286">
        <v>0.21117521980315876</v>
      </c>
      <c r="AY476" s="287">
        <v>6.5503333333333336</v>
      </c>
      <c r="AZ476" s="287">
        <v>0</v>
      </c>
      <c r="BA476" s="287">
        <v>3.4025674802043482</v>
      </c>
      <c r="BB476" s="287">
        <v>2.1806615206683988</v>
      </c>
    </row>
    <row r="477" spans="45:54" ht="16.5">
      <c r="AS477" s="284" t="s">
        <v>158</v>
      </c>
      <c r="AT477" s="285" t="s">
        <v>192</v>
      </c>
      <c r="AU477" s="284">
        <v>3</v>
      </c>
      <c r="AV477" s="286">
        <v>2.1795971473955615E-2</v>
      </c>
      <c r="AW477" s="286">
        <v>0.43068121752188043</v>
      </c>
      <c r="AX477" s="286">
        <v>0.16498404454210655</v>
      </c>
      <c r="AY477" s="287">
        <v>6.4778000000000002</v>
      </c>
      <c r="AZ477" s="287">
        <v>2.5610686827399341E-2</v>
      </c>
      <c r="BA477" s="287">
        <v>4.082343480287455</v>
      </c>
      <c r="BB477" s="287">
        <v>2.2655848824073122</v>
      </c>
    </row>
    <row r="478" spans="45:54" ht="16.5">
      <c r="AS478" s="284" t="s">
        <v>158</v>
      </c>
      <c r="AT478" s="285" t="s">
        <v>328</v>
      </c>
      <c r="AU478" s="284">
        <v>3</v>
      </c>
      <c r="AV478" s="286">
        <v>2.3683450904072943E-2</v>
      </c>
      <c r="AW478" s="286">
        <v>0.39437676170756014</v>
      </c>
      <c r="AX478" s="286">
        <v>0.15944688977030372</v>
      </c>
      <c r="AY478" s="287">
        <v>9.2159999999999993</v>
      </c>
      <c r="AZ478" s="287">
        <v>0</v>
      </c>
      <c r="BA478" s="287">
        <v>2.607307631464086</v>
      </c>
      <c r="BB478" s="287">
        <v>2.4597238229669824</v>
      </c>
    </row>
    <row r="479" spans="45:54" ht="16.5">
      <c r="AS479" s="284" t="s">
        <v>158</v>
      </c>
      <c r="AT479" s="285" t="s">
        <v>193</v>
      </c>
      <c r="AU479" s="284">
        <v>3</v>
      </c>
      <c r="AV479" s="286">
        <v>1.5751365076391393E-2</v>
      </c>
      <c r="AW479" s="286">
        <v>0.33498045071601662</v>
      </c>
      <c r="AX479" s="286">
        <v>0.1326244782776114</v>
      </c>
      <c r="AY479" s="287">
        <v>3.8559999999999999</v>
      </c>
      <c r="AZ479" s="287">
        <v>7.4487210490093454E-3</v>
      </c>
      <c r="BA479" s="287">
        <v>1.7020327596986355</v>
      </c>
      <c r="BB479" s="287">
        <v>2.7032581763998165</v>
      </c>
    </row>
    <row r="480" spans="45:54" ht="16.5">
      <c r="AS480" s="284" t="s">
        <v>158</v>
      </c>
      <c r="AT480" s="285" t="s">
        <v>194</v>
      </c>
      <c r="AU480" s="284">
        <v>3</v>
      </c>
      <c r="AV480" s="286">
        <v>1.5640000276391692E-2</v>
      </c>
      <c r="AW480" s="286">
        <v>0.35539483840596986</v>
      </c>
      <c r="AX480" s="286">
        <v>0.17940745170089051</v>
      </c>
      <c r="AY480" s="287">
        <v>10.916692307692308</v>
      </c>
      <c r="AZ480" s="287">
        <v>0.20595243179949166</v>
      </c>
      <c r="BA480" s="287">
        <v>24.360269008335951</v>
      </c>
      <c r="BB480" s="287">
        <v>2.2474743405855011</v>
      </c>
    </row>
    <row r="481" spans="45:54" ht="16.5">
      <c r="AS481" s="284" t="s">
        <v>158</v>
      </c>
      <c r="AT481" s="285" t="s">
        <v>98</v>
      </c>
      <c r="AU481" s="284">
        <v>3</v>
      </c>
      <c r="AV481" s="286">
        <v>1.8019006415848016E-2</v>
      </c>
      <c r="AW481" s="286">
        <v>0.3881411716298771</v>
      </c>
      <c r="AX481" s="286">
        <v>0.15591635384450983</v>
      </c>
      <c r="AY481" s="287">
        <v>6.3354999999999997</v>
      </c>
      <c r="AZ481" s="287">
        <v>3.1245762293488945E-2</v>
      </c>
      <c r="BA481" s="287">
        <v>5.3117795898931206</v>
      </c>
      <c r="BB481" s="287">
        <v>2.3549494508745061</v>
      </c>
    </row>
    <row r="482" spans="45:54" ht="16.5">
      <c r="AS482" s="284" t="s">
        <v>158</v>
      </c>
      <c r="AT482" s="285" t="s">
        <v>99</v>
      </c>
      <c r="AU482" s="284">
        <v>3</v>
      </c>
      <c r="AV482" s="286">
        <v>1.7017573177913539E-2</v>
      </c>
      <c r="AW482" s="286">
        <v>0.36655413208126264</v>
      </c>
      <c r="AX482" s="286">
        <v>0.16553185707192886</v>
      </c>
      <c r="AY482" s="287">
        <v>9.6777209302325566</v>
      </c>
      <c r="AZ482" s="287">
        <v>0.21564283518885771</v>
      </c>
      <c r="BA482" s="287">
        <v>14.244118601480871</v>
      </c>
      <c r="BB482" s="287">
        <v>2.3345654687646324</v>
      </c>
    </row>
    <row r="483" spans="45:54" ht="16.5">
      <c r="AS483" s="284" t="s">
        <v>136</v>
      </c>
      <c r="AT483" s="285" t="s">
        <v>195</v>
      </c>
      <c r="AU483" s="284">
        <v>3</v>
      </c>
      <c r="AV483" s="286">
        <v>1.7121397175212289E-2</v>
      </c>
      <c r="AW483" s="286">
        <v>0.35808794847373898</v>
      </c>
      <c r="AX483" s="286">
        <v>0.14575492426053557</v>
      </c>
      <c r="AY483" s="287">
        <v>10.326142857142857</v>
      </c>
      <c r="AZ483" s="287">
        <v>0.54097991133940349</v>
      </c>
      <c r="BA483" s="287">
        <v>19.664710851246465</v>
      </c>
      <c r="BB483" s="287">
        <v>2.4370771184037174</v>
      </c>
    </row>
    <row r="484" spans="45:54" ht="16.5">
      <c r="AS484" s="284" t="s">
        <v>136</v>
      </c>
      <c r="AT484" s="285" t="s">
        <v>196</v>
      </c>
      <c r="AU484" s="284">
        <v>3</v>
      </c>
      <c r="AV484" s="286">
        <v>1.3057286245442817E-2</v>
      </c>
      <c r="AW484" s="286">
        <v>0.34340517235361978</v>
      </c>
      <c r="AX484" s="286">
        <v>0.20187490588191387</v>
      </c>
      <c r="AY484" s="287">
        <v>13.048363636363634</v>
      </c>
      <c r="AZ484" s="287">
        <v>0.90058939245979808</v>
      </c>
      <c r="BA484" s="287">
        <v>41.002795897087921</v>
      </c>
      <c r="BB484" s="287">
        <v>2.2221984248513822</v>
      </c>
    </row>
    <row r="485" spans="45:54" ht="16.5">
      <c r="AS485" s="284" t="s">
        <v>136</v>
      </c>
      <c r="AT485" s="285" t="s">
        <v>197</v>
      </c>
      <c r="AU485" s="284">
        <v>3</v>
      </c>
      <c r="AV485" s="286">
        <v>7.7962099667494905E-3</v>
      </c>
      <c r="AW485" s="286">
        <v>0.35492228394547726</v>
      </c>
      <c r="AX485" s="286">
        <v>0.187423394773897</v>
      </c>
      <c r="AY485" s="287">
        <v>11.270714285714286</v>
      </c>
      <c r="AZ485" s="287">
        <v>0.3471427739922926</v>
      </c>
      <c r="BA485" s="287">
        <v>18.23005111188651</v>
      </c>
      <c r="BB485" s="287">
        <v>2.1951691729796141</v>
      </c>
    </row>
    <row r="486" spans="45:54" ht="16.5">
      <c r="AS486" s="284" t="s">
        <v>136</v>
      </c>
      <c r="AT486" s="285" t="s">
        <v>198</v>
      </c>
      <c r="AU486" s="284">
        <v>3</v>
      </c>
      <c r="AV486" s="286">
        <v>1.949747165443309E-2</v>
      </c>
      <c r="AW486" s="286">
        <v>0.3626709491344639</v>
      </c>
      <c r="AX486" s="286">
        <v>0.18579385340240723</v>
      </c>
      <c r="AY486" s="287">
        <v>12.935285714285715</v>
      </c>
      <c r="AZ486" s="287">
        <v>1.3459139118100194</v>
      </c>
      <c r="BA486" s="287">
        <v>40.70938539689179</v>
      </c>
      <c r="BB486" s="287">
        <v>2.3114762056124141</v>
      </c>
    </row>
    <row r="487" spans="45:54" ht="16.5">
      <c r="AS487" s="284" t="s">
        <v>136</v>
      </c>
      <c r="AT487" s="285" t="s">
        <v>199</v>
      </c>
      <c r="AU487" s="284">
        <v>3</v>
      </c>
      <c r="AV487" s="286">
        <v>2.155093564697784E-2</v>
      </c>
      <c r="AW487" s="286">
        <v>0.35378401429623085</v>
      </c>
      <c r="AX487" s="286">
        <v>0.18892577379807948</v>
      </c>
      <c r="AY487" s="287">
        <v>12.494222222222223</v>
      </c>
      <c r="AZ487" s="287">
        <v>1.0595867768331133</v>
      </c>
      <c r="BA487" s="287">
        <v>20.550177515620849</v>
      </c>
      <c r="BB487" s="287">
        <v>2.0894476901574768</v>
      </c>
    </row>
    <row r="488" spans="45:54" ht="16.5">
      <c r="AS488" s="284" t="s">
        <v>136</v>
      </c>
      <c r="AT488" s="285" t="s">
        <v>200</v>
      </c>
      <c r="AU488" s="284">
        <v>3</v>
      </c>
      <c r="AV488" s="286">
        <v>1.2470537822752523E-2</v>
      </c>
      <c r="AW488" s="286">
        <v>0.36371188226271056</v>
      </c>
      <c r="AX488" s="286">
        <v>0.15216571604390713</v>
      </c>
      <c r="AY488" s="287">
        <v>8.6800000000000015</v>
      </c>
      <c r="AZ488" s="287">
        <v>7.7734720839799293E-2</v>
      </c>
      <c r="BA488" s="287">
        <v>4.110223364404388</v>
      </c>
      <c r="BB488" s="287">
        <v>2.5066680647523114</v>
      </c>
    </row>
    <row r="489" spans="45:54" ht="16.5">
      <c r="AS489" s="284" t="s">
        <v>136</v>
      </c>
      <c r="AT489" s="285" t="s">
        <v>98</v>
      </c>
      <c r="AU489" s="284">
        <v>3</v>
      </c>
      <c r="AV489" s="286">
        <v>8.5577886686588455E-3</v>
      </c>
      <c r="AW489" s="286">
        <v>0.36348193560643188</v>
      </c>
      <c r="AX489" s="286">
        <v>0.28704964486806755</v>
      </c>
      <c r="AY489" s="287">
        <v>10.513999999999999</v>
      </c>
      <c r="AZ489" s="287">
        <v>0.24534157681031415</v>
      </c>
      <c r="BA489" s="287">
        <v>23.552791373790157</v>
      </c>
      <c r="BB489" s="287">
        <v>2.4092956447723086</v>
      </c>
    </row>
    <row r="490" spans="45:54" ht="16.5">
      <c r="AS490" s="284" t="s">
        <v>136</v>
      </c>
      <c r="AT490" s="285" t="s">
        <v>99</v>
      </c>
      <c r="AU490" s="284">
        <v>3</v>
      </c>
      <c r="AV490" s="286">
        <v>1.545167373762534E-2</v>
      </c>
      <c r="AW490" s="286">
        <v>0.35503019237784456</v>
      </c>
      <c r="AX490" s="286">
        <v>0.17667810164264908</v>
      </c>
      <c r="AY490" s="287">
        <v>11.50149090909091</v>
      </c>
      <c r="AZ490" s="287">
        <v>0.73440571963962986</v>
      </c>
      <c r="BA490" s="287">
        <v>25.453165259668086</v>
      </c>
      <c r="BB490" s="287">
        <v>2.2833020691168078</v>
      </c>
    </row>
    <row r="491" spans="45:54" ht="16.5">
      <c r="AS491" s="284" t="s">
        <v>143</v>
      </c>
      <c r="AT491" s="285" t="s">
        <v>201</v>
      </c>
      <c r="AU491" s="284">
        <v>3</v>
      </c>
      <c r="AV491" s="286">
        <v>1.3871781785713379E-2</v>
      </c>
      <c r="AW491" s="286">
        <v>0.34803386933636904</v>
      </c>
      <c r="AX491" s="286">
        <v>0.14706969801491995</v>
      </c>
      <c r="AY491" s="287">
        <v>10.014866666666668</v>
      </c>
      <c r="AZ491" s="287">
        <v>0.12486790930544613</v>
      </c>
      <c r="BA491" s="287">
        <v>10.934861200605496</v>
      </c>
      <c r="BB491" s="287">
        <v>2.3492351939407365</v>
      </c>
    </row>
    <row r="492" spans="45:54" ht="16.5">
      <c r="AS492" s="284" t="s">
        <v>143</v>
      </c>
      <c r="AT492" s="285" t="s">
        <v>202</v>
      </c>
      <c r="AU492" s="284">
        <v>3</v>
      </c>
      <c r="AV492" s="286">
        <v>1.1216019272247298E-2</v>
      </c>
      <c r="AW492" s="286">
        <v>0.36034468976740242</v>
      </c>
      <c r="AX492" s="286">
        <v>0.18312387852046758</v>
      </c>
      <c r="AY492" s="287">
        <v>10.918466666666664</v>
      </c>
      <c r="AZ492" s="287">
        <v>0.17247195867566703</v>
      </c>
      <c r="BA492" s="287">
        <v>10.79015579669791</v>
      </c>
      <c r="BB492" s="287">
        <v>2.2119235553028131</v>
      </c>
    </row>
    <row r="493" spans="45:54" ht="16.5">
      <c r="AS493" s="284" t="s">
        <v>143</v>
      </c>
      <c r="AT493" s="285" t="s">
        <v>203</v>
      </c>
      <c r="AU493" s="284">
        <v>3</v>
      </c>
      <c r="AV493" s="286">
        <v>1.3707536311818159E-2</v>
      </c>
      <c r="AW493" s="286">
        <v>0.32389444915606852</v>
      </c>
      <c r="AX493" s="286">
        <v>0.14844765454131492</v>
      </c>
      <c r="AY493" s="287">
        <v>10.157999999999999</v>
      </c>
      <c r="AZ493" s="287">
        <v>0.32433941328354521</v>
      </c>
      <c r="BA493" s="287">
        <v>10.95269249472895</v>
      </c>
      <c r="BB493" s="287">
        <v>2.6111806760351839</v>
      </c>
    </row>
    <row r="494" spans="45:54" ht="16.5">
      <c r="AS494" s="284" t="s">
        <v>143</v>
      </c>
      <c r="AT494" s="285" t="s">
        <v>204</v>
      </c>
      <c r="AU494" s="284">
        <v>3</v>
      </c>
      <c r="AV494" s="286">
        <v>9.7496100723245809E-3</v>
      </c>
      <c r="AW494" s="286">
        <v>0.3365533193646798</v>
      </c>
      <c r="AX494" s="286">
        <v>0.16683705094443455</v>
      </c>
      <c r="AY494" s="287">
        <v>10.083111111111114</v>
      </c>
      <c r="AZ494" s="287">
        <v>0.27459108360286894</v>
      </c>
      <c r="BA494" s="287">
        <v>10.646274001621268</v>
      </c>
      <c r="BB494" s="287">
        <v>2.3624137054157459</v>
      </c>
    </row>
    <row r="495" spans="45:54" ht="16.5">
      <c r="AS495" s="284" t="s">
        <v>143</v>
      </c>
      <c r="AT495" s="285" t="s">
        <v>205</v>
      </c>
      <c r="AU495" s="284">
        <v>3</v>
      </c>
      <c r="AV495" s="286">
        <v>9.5138584994852379E-3</v>
      </c>
      <c r="AW495" s="286">
        <v>0.37067655488796286</v>
      </c>
      <c r="AX495" s="286">
        <v>0.15101372802966076</v>
      </c>
      <c r="AY495" s="287">
        <v>10.340833333333334</v>
      </c>
      <c r="AZ495" s="287">
        <v>0.1750103378101707</v>
      </c>
      <c r="BA495" s="287">
        <v>7.6247292367104169</v>
      </c>
      <c r="BB495" s="287">
        <v>2.4768242015548063</v>
      </c>
    </row>
    <row r="496" spans="45:54" ht="16.5">
      <c r="AS496" s="284" t="s">
        <v>143</v>
      </c>
      <c r="AT496" s="285" t="s">
        <v>99</v>
      </c>
      <c r="AU496" s="284">
        <v>3</v>
      </c>
      <c r="AV496" s="286">
        <v>1.1114832184868672E-2</v>
      </c>
      <c r="AW496" s="286">
        <v>0.34770883916357742</v>
      </c>
      <c r="AX496" s="286">
        <v>0.16518359463139057</v>
      </c>
      <c r="AY496" s="287">
        <v>10.355696078431372</v>
      </c>
      <c r="AZ496" s="287">
        <v>0.21923332718119859</v>
      </c>
      <c r="BA496" s="287">
        <v>10.425453542747878</v>
      </c>
      <c r="BB496" s="287">
        <v>2.3499900179660043</v>
      </c>
    </row>
    <row r="497" spans="45:54" ht="16.5">
      <c r="AS497" s="284" t="s">
        <v>159</v>
      </c>
      <c r="AT497" s="285" t="s">
        <v>206</v>
      </c>
      <c r="AU497" s="284">
        <v>3</v>
      </c>
      <c r="AV497" s="286">
        <v>5.9168758917789388E-2</v>
      </c>
      <c r="AW497" s="286">
        <v>0.36222917359362111</v>
      </c>
      <c r="AX497" s="286">
        <v>0.20914855633603086</v>
      </c>
      <c r="AY497" s="287">
        <v>16.754999999999999</v>
      </c>
      <c r="AZ497" s="287">
        <v>1.1105233079789247</v>
      </c>
      <c r="BA497" s="287">
        <v>21.241480135949828</v>
      </c>
      <c r="BB497" s="287">
        <v>1.6795398008585627</v>
      </c>
    </row>
    <row r="498" spans="45:54" ht="16.5">
      <c r="AS498" s="284" t="s">
        <v>159</v>
      </c>
      <c r="AT498" s="285" t="s">
        <v>207</v>
      </c>
      <c r="AU498" s="284">
        <v>3</v>
      </c>
      <c r="AV498" s="286">
        <v>1.4998835889870804E-2</v>
      </c>
      <c r="AW498" s="286">
        <v>0.33801198493346107</v>
      </c>
      <c r="AX498" s="286">
        <v>0.2262016191934145</v>
      </c>
      <c r="AY498" s="287">
        <v>13.508500000000002</v>
      </c>
      <c r="AZ498" s="287">
        <v>1.8900401959271966</v>
      </c>
      <c r="BA498" s="287">
        <v>9.7759313112744994</v>
      </c>
      <c r="BB498" s="287">
        <v>1.9083576535037048</v>
      </c>
    </row>
    <row r="499" spans="45:54" ht="16.5">
      <c r="AS499" s="284" t="s">
        <v>159</v>
      </c>
      <c r="AT499" s="285" t="s">
        <v>208</v>
      </c>
      <c r="AU499" s="284">
        <v>3</v>
      </c>
      <c r="AV499" s="286">
        <v>3.5653718924078939E-2</v>
      </c>
      <c r="AW499" s="286">
        <v>0.35150741724514734</v>
      </c>
      <c r="AX499" s="286">
        <v>0.14470415712155332</v>
      </c>
      <c r="AY499" s="287">
        <v>14.558624999999999</v>
      </c>
      <c r="AZ499" s="287">
        <v>1.5570916583468115</v>
      </c>
      <c r="BA499" s="287">
        <v>14.206997950404931</v>
      </c>
      <c r="BB499" s="287">
        <v>2.5546478181765027</v>
      </c>
    </row>
    <row r="500" spans="45:54" ht="16.5">
      <c r="AS500" s="284" t="s">
        <v>159</v>
      </c>
      <c r="AT500" s="285" t="s">
        <v>209</v>
      </c>
      <c r="AU500" s="284">
        <v>3</v>
      </c>
      <c r="AV500" s="286">
        <v>2.6173105619381826E-2</v>
      </c>
      <c r="AW500" s="286">
        <v>0.35201063128919741</v>
      </c>
      <c r="AX500" s="286">
        <v>0.25151848263694015</v>
      </c>
      <c r="AY500" s="287">
        <v>16.211600000000001</v>
      </c>
      <c r="AZ500" s="287">
        <v>0.16892495975901956</v>
      </c>
      <c r="BA500" s="287">
        <v>10.843544757297064</v>
      </c>
      <c r="BB500" s="287">
        <v>1.8970174633574948</v>
      </c>
    </row>
    <row r="501" spans="45:54" ht="16.5">
      <c r="AS501" s="284" t="s">
        <v>159</v>
      </c>
      <c r="AT501" s="285" t="s">
        <v>98</v>
      </c>
      <c r="AU501" s="284">
        <v>3</v>
      </c>
      <c r="AV501" s="286">
        <v>2.3600334120041238E-2</v>
      </c>
      <c r="AW501" s="286">
        <v>0.44528354001320719</v>
      </c>
      <c r="AX501" s="286">
        <v>0.20265275705134209</v>
      </c>
      <c r="AY501" s="287">
        <v>35.716000000000001</v>
      </c>
      <c r="AZ501" s="287">
        <v>6.8169234065325597</v>
      </c>
      <c r="BA501" s="287">
        <v>31.070331172631395</v>
      </c>
      <c r="BB501" s="287">
        <v>2.0562856755978438</v>
      </c>
    </row>
    <row r="502" spans="45:54" ht="16.5">
      <c r="AS502" s="284" t="s">
        <v>159</v>
      </c>
      <c r="AT502" s="285" t="s">
        <v>99</v>
      </c>
      <c r="AU502" s="284">
        <v>3</v>
      </c>
      <c r="AV502" s="286">
        <v>3.0346516907948304E-2</v>
      </c>
      <c r="AW502" s="286">
        <v>0.35204197422088868</v>
      </c>
      <c r="AX502" s="286">
        <v>0.20290695347006985</v>
      </c>
      <c r="AY502" s="287">
        <v>16.039350000000002</v>
      </c>
      <c r="AZ502" s="287">
        <v>1.3218229641362644</v>
      </c>
      <c r="BA502" s="287">
        <v>13.160183486543101</v>
      </c>
      <c r="BB502" s="287">
        <v>2.0634581276796693</v>
      </c>
    </row>
    <row r="503" spans="45:54" ht="16.5">
      <c r="AS503" s="284" t="s">
        <v>148</v>
      </c>
      <c r="AT503" s="285" t="s">
        <v>210</v>
      </c>
      <c r="AU503" s="284">
        <v>3</v>
      </c>
      <c r="AV503" s="286">
        <v>1.5816805763139093E-2</v>
      </c>
      <c r="AW503" s="286">
        <v>0.44852081533071975</v>
      </c>
      <c r="AX503" s="286">
        <v>0.20659356385823571</v>
      </c>
      <c r="AY503" s="287">
        <v>9.8179090909090903</v>
      </c>
      <c r="AZ503" s="287">
        <v>0.76876290636412759</v>
      </c>
      <c r="BA503" s="287">
        <v>13.035943794074287</v>
      </c>
      <c r="BB503" s="287">
        <v>2.1372903414843565</v>
      </c>
    </row>
    <row r="504" spans="45:54" ht="16.5">
      <c r="AS504" s="284" t="s">
        <v>148</v>
      </c>
      <c r="AT504" s="285" t="s">
        <v>211</v>
      </c>
      <c r="AU504" s="284">
        <v>3</v>
      </c>
      <c r="AV504" s="286">
        <v>2.1650130549162767E-2</v>
      </c>
      <c r="AW504" s="286">
        <v>0.37167437555883959</v>
      </c>
      <c r="AX504" s="286">
        <v>0.14902439060659237</v>
      </c>
      <c r="AY504" s="287">
        <v>4.5081428571428566</v>
      </c>
      <c r="AZ504" s="287">
        <v>2.4113979062555396E-2</v>
      </c>
      <c r="BA504" s="287">
        <v>4.2601363010514532</v>
      </c>
      <c r="BB504" s="287">
        <v>2.2479900582555152</v>
      </c>
    </row>
    <row r="505" spans="45:54" ht="16.5">
      <c r="AS505" s="284" t="s">
        <v>148</v>
      </c>
      <c r="AT505" s="285" t="s">
        <v>212</v>
      </c>
      <c r="AU505" s="284">
        <v>3</v>
      </c>
      <c r="AV505" s="286">
        <v>3.6882841295487738E-2</v>
      </c>
      <c r="AW505" s="286">
        <v>0.37680046272117834</v>
      </c>
      <c r="AX505" s="286">
        <v>0.19267103653698059</v>
      </c>
      <c r="AY505" s="287">
        <v>8.1554285714285726</v>
      </c>
      <c r="AZ505" s="287">
        <v>1.6765666249302175E-2</v>
      </c>
      <c r="BA505" s="287">
        <v>5.4454883977733459</v>
      </c>
      <c r="BB505" s="287">
        <v>2.5366203779151757</v>
      </c>
    </row>
    <row r="506" spans="45:54" ht="16.5">
      <c r="AS506" s="284" t="s">
        <v>148</v>
      </c>
      <c r="AT506" s="285" t="s">
        <v>213</v>
      </c>
      <c r="AU506" s="284">
        <v>3</v>
      </c>
      <c r="AV506" s="286">
        <v>1.55149833525964E-2</v>
      </c>
      <c r="AW506" s="286">
        <v>0.35668774942892306</v>
      </c>
      <c r="AX506" s="286">
        <v>0.20818330534617113</v>
      </c>
      <c r="AY506" s="287">
        <v>6.4298571428571432</v>
      </c>
      <c r="AZ506" s="287">
        <v>8.6697888743850551E-2</v>
      </c>
      <c r="BA506" s="287">
        <v>3.5193924211956831</v>
      </c>
      <c r="BB506" s="287">
        <v>2.6648267628464763</v>
      </c>
    </row>
    <row r="507" spans="45:54" ht="16.5">
      <c r="AS507" s="284" t="s">
        <v>148</v>
      </c>
      <c r="AT507" s="285" t="s">
        <v>214</v>
      </c>
      <c r="AU507" s="284">
        <v>3</v>
      </c>
      <c r="AV507" s="286">
        <v>2.4368046740578367E-2</v>
      </c>
      <c r="AW507" s="286">
        <v>0.40660113399547737</v>
      </c>
      <c r="AX507" s="286">
        <v>0.23612031186950774</v>
      </c>
      <c r="AY507" s="287">
        <v>10.392666666666667</v>
      </c>
      <c r="AZ507" s="287">
        <v>0.97758522949603366</v>
      </c>
      <c r="BA507" s="287">
        <v>16.402005329955369</v>
      </c>
      <c r="BB507" s="287">
        <v>2.7525994837009571</v>
      </c>
    </row>
    <row r="508" spans="45:54" ht="16.5">
      <c r="AS508" s="284" t="s">
        <v>148</v>
      </c>
      <c r="AT508" s="285" t="s">
        <v>215</v>
      </c>
      <c r="AU508" s="284">
        <v>3</v>
      </c>
      <c r="AV508" s="286">
        <v>3.545114743311184E-2</v>
      </c>
      <c r="AW508" s="286">
        <v>0.40745007407736072</v>
      </c>
      <c r="AX508" s="286">
        <v>0.2631745600618407</v>
      </c>
      <c r="AY508" s="287">
        <v>9.9153333333333329</v>
      </c>
      <c r="AZ508" s="287">
        <v>6.5348084891201988E-2</v>
      </c>
      <c r="BA508" s="287">
        <v>10.728967392137344</v>
      </c>
      <c r="BB508" s="287">
        <v>2.5070042395688525</v>
      </c>
    </row>
    <row r="509" spans="45:54" ht="16.5">
      <c r="AS509" s="284" t="s">
        <v>148</v>
      </c>
      <c r="AT509" s="285" t="s">
        <v>216</v>
      </c>
      <c r="AU509" s="284">
        <v>3</v>
      </c>
      <c r="AV509" s="286">
        <v>2.9571814599808326E-2</v>
      </c>
      <c r="AW509" s="286">
        <v>0.39538395013752087</v>
      </c>
      <c r="AX509" s="286">
        <v>0.17741182359659066</v>
      </c>
      <c r="AY509" s="287">
        <v>9.921400000000002</v>
      </c>
      <c r="AZ509" s="287">
        <v>7.5752273098458863E-3</v>
      </c>
      <c r="BA509" s="287">
        <v>10.396999482763478</v>
      </c>
      <c r="BB509" s="287">
        <v>2.2459571135584473</v>
      </c>
    </row>
    <row r="510" spans="45:54" ht="16.5">
      <c r="AS510" s="284" t="s">
        <v>148</v>
      </c>
      <c r="AT510" s="285" t="s">
        <v>98</v>
      </c>
      <c r="AU510" s="284">
        <v>3</v>
      </c>
      <c r="AV510" s="286">
        <v>2.4751121551404565E-2</v>
      </c>
      <c r="AW510" s="286">
        <v>0.4293559891510067</v>
      </c>
      <c r="AX510" s="286">
        <v>0.18312916109472926</v>
      </c>
      <c r="AY510" s="287">
        <v>10.712666666666669</v>
      </c>
      <c r="AZ510" s="287">
        <v>0.19481825648375453</v>
      </c>
      <c r="BA510" s="287">
        <v>13.036588329704573</v>
      </c>
      <c r="BB510" s="287">
        <v>2.3188640568912713</v>
      </c>
    </row>
    <row r="511" spans="45:54" ht="16.5">
      <c r="AS511" s="284" t="s">
        <v>148</v>
      </c>
      <c r="AT511" s="285" t="s">
        <v>99</v>
      </c>
      <c r="AU511" s="284">
        <v>3</v>
      </c>
      <c r="AV511" s="286">
        <v>2.4213055554378932E-2</v>
      </c>
      <c r="AW511" s="286">
        <v>0.40048486189167315</v>
      </c>
      <c r="AX511" s="286">
        <v>0.20563502123435151</v>
      </c>
      <c r="AY511" s="287">
        <v>8.5518518518518505</v>
      </c>
      <c r="AZ511" s="287">
        <v>0.38303423595274955</v>
      </c>
      <c r="BA511" s="287">
        <v>9.6065650358290338</v>
      </c>
      <c r="BB511" s="287">
        <v>2.403426285356205</v>
      </c>
    </row>
    <row r="512" spans="45:54" ht="16.5">
      <c r="AS512" s="284" t="s">
        <v>151</v>
      </c>
      <c r="AT512" s="285" t="s">
        <v>217</v>
      </c>
      <c r="AU512" s="284">
        <v>3</v>
      </c>
      <c r="AV512" s="286">
        <v>2.3240097295776849E-2</v>
      </c>
      <c r="AW512" s="286">
        <v>0.28383638372502473</v>
      </c>
      <c r="AX512" s="286">
        <v>0.15561544607811548</v>
      </c>
      <c r="AY512" s="287">
        <v>18.412105263157894</v>
      </c>
      <c r="AZ512" s="287">
        <v>9.5776325487421071E-2</v>
      </c>
      <c r="BA512" s="287">
        <v>17.101194217533862</v>
      </c>
      <c r="BB512" s="287">
        <v>2.8141572290468129</v>
      </c>
    </row>
    <row r="513" spans="45:54" ht="16.5">
      <c r="AS513" s="284" t="s">
        <v>151</v>
      </c>
      <c r="AT513" s="285" t="s">
        <v>218</v>
      </c>
      <c r="AU513" s="284">
        <v>3</v>
      </c>
      <c r="AV513" s="286">
        <v>1.8223090520600227E-2</v>
      </c>
      <c r="AW513" s="286">
        <v>0.40420463937492723</v>
      </c>
      <c r="AX513" s="286">
        <v>0.20148848027055283</v>
      </c>
      <c r="AY513" s="287">
        <v>15.316812500000001</v>
      </c>
      <c r="AZ513" s="287">
        <v>1.0397880817363232</v>
      </c>
      <c r="BA513" s="287">
        <v>32.336818553316846</v>
      </c>
      <c r="BB513" s="287">
        <v>1.8807308055460501</v>
      </c>
    </row>
    <row r="514" spans="45:54" ht="16.5">
      <c r="AS514" s="284" t="s">
        <v>151</v>
      </c>
      <c r="AT514" s="285" t="s">
        <v>219</v>
      </c>
      <c r="AU514" s="284">
        <v>3</v>
      </c>
      <c r="AV514" s="286">
        <v>2.2139110450778678E-2</v>
      </c>
      <c r="AW514" s="286">
        <v>0.23966387915087353</v>
      </c>
      <c r="AX514" s="286">
        <v>0.1319389126893907</v>
      </c>
      <c r="AY514" s="287">
        <v>20.457500000000003</v>
      </c>
      <c r="AZ514" s="287">
        <v>2.0298294259906261E-2</v>
      </c>
      <c r="BA514" s="287">
        <v>3.4710083184439711</v>
      </c>
      <c r="BB514" s="287">
        <v>2.6782850500018571</v>
      </c>
    </row>
    <row r="515" spans="45:54" ht="16.5">
      <c r="AS515" s="284" t="s">
        <v>151</v>
      </c>
      <c r="AT515" s="285" t="s">
        <v>97</v>
      </c>
      <c r="AU515" s="284">
        <v>3</v>
      </c>
      <c r="AV515" s="286">
        <v>2.007905144262739E-2</v>
      </c>
      <c r="AW515" s="286">
        <v>0.30552004284860484</v>
      </c>
      <c r="AX515" s="286">
        <v>0.18564005661883809</v>
      </c>
      <c r="AY515" s="287">
        <v>19.2988</v>
      </c>
      <c r="AZ515" s="287">
        <v>0.22297035032227955</v>
      </c>
      <c r="BA515" s="287">
        <v>13.118472054528343</v>
      </c>
      <c r="BB515" s="287">
        <v>2.7494844662351614</v>
      </c>
    </row>
    <row r="516" spans="45:54" ht="16.5">
      <c r="AS516" s="284" t="s">
        <v>151</v>
      </c>
      <c r="AT516" s="285" t="s">
        <v>98</v>
      </c>
      <c r="AU516" s="284">
        <v>3</v>
      </c>
      <c r="AV516" s="286">
        <v>2.1547498943406306E-2</v>
      </c>
      <c r="AW516" s="286">
        <v>0.27976707049872013</v>
      </c>
      <c r="AX516" s="286">
        <v>0.1693309080575443</v>
      </c>
      <c r="AY516" s="287">
        <v>17.793500000000002</v>
      </c>
      <c r="AZ516" s="287">
        <v>0.11742781418692393</v>
      </c>
      <c r="BA516" s="287">
        <v>18.036912259111517</v>
      </c>
      <c r="BB516" s="287">
        <v>2.5383848638891062</v>
      </c>
    </row>
    <row r="517" spans="45:54" ht="16.5">
      <c r="AS517" s="284" t="s">
        <v>151</v>
      </c>
      <c r="AT517" s="285" t="s">
        <v>99</v>
      </c>
      <c r="AU517" s="284">
        <v>3</v>
      </c>
      <c r="AV517" s="286">
        <v>2.0932967149748651E-2</v>
      </c>
      <c r="AW517" s="286">
        <v>0.32956523788222192</v>
      </c>
      <c r="AX517" s="286">
        <v>0.16952399472858454</v>
      </c>
      <c r="AY517" s="287">
        <v>17.452159090909092</v>
      </c>
      <c r="AZ517" s="287">
        <v>0.32674118809563313</v>
      </c>
      <c r="BA517" s="287">
        <v>19.331736905592045</v>
      </c>
      <c r="BB517" s="287">
        <v>2.5104627079038875</v>
      </c>
    </row>
    <row r="518" spans="45:54" ht="16.5">
      <c r="AS518" s="284" t="s">
        <v>146</v>
      </c>
      <c r="AT518" s="285" t="s">
        <v>220</v>
      </c>
      <c r="AU518" s="284">
        <v>3</v>
      </c>
      <c r="AV518" s="286">
        <v>1.3475209519816869E-2</v>
      </c>
      <c r="AW518" s="286">
        <v>0.34791849891676979</v>
      </c>
      <c r="AX518" s="286">
        <v>0.169513017630533</v>
      </c>
      <c r="AY518" s="287">
        <v>9.0419583333333353</v>
      </c>
      <c r="AZ518" s="287">
        <v>0.11216504390211719</v>
      </c>
      <c r="BA518" s="287">
        <v>14.826876658035422</v>
      </c>
      <c r="BB518" s="287">
        <v>2.0312025147438093</v>
      </c>
    </row>
    <row r="519" spans="45:54" ht="16.5">
      <c r="AS519" s="284" t="s">
        <v>146</v>
      </c>
      <c r="AT519" s="285" t="s">
        <v>221</v>
      </c>
      <c r="AU519" s="284">
        <v>3</v>
      </c>
      <c r="AV519" s="286">
        <v>2.8131364673520474E-2</v>
      </c>
      <c r="AW519" s="286">
        <v>0.34719848901572714</v>
      </c>
      <c r="AX519" s="286">
        <v>0.22111716323730662</v>
      </c>
      <c r="AY519" s="287">
        <v>7.2587499999999991</v>
      </c>
      <c r="AZ519" s="287">
        <v>2.051602545500783E-2</v>
      </c>
      <c r="BA519" s="287">
        <v>4.0530548065559913</v>
      </c>
      <c r="BB519" s="287">
        <v>2.6188463539037774</v>
      </c>
    </row>
    <row r="520" spans="45:54" ht="16.5">
      <c r="AS520" s="284" t="s">
        <v>146</v>
      </c>
      <c r="AT520" s="285" t="s">
        <v>222</v>
      </c>
      <c r="AU520" s="284">
        <v>3</v>
      </c>
      <c r="AV520" s="286">
        <v>2.8280199700603425E-2</v>
      </c>
      <c r="AW520" s="286">
        <v>0.30069180337281132</v>
      </c>
      <c r="AX520" s="286">
        <v>0.29571110413830803</v>
      </c>
      <c r="AY520" s="287">
        <v>7.5928749999999994</v>
      </c>
      <c r="AZ520" s="287">
        <v>0.62907154689453026</v>
      </c>
      <c r="BA520" s="287">
        <v>8.954180659947804</v>
      </c>
      <c r="BB520" s="287">
        <v>2.8037618416973369</v>
      </c>
    </row>
    <row r="521" spans="45:54" ht="16.5">
      <c r="AS521" s="284" t="s">
        <v>146</v>
      </c>
      <c r="AT521" s="285" t="s">
        <v>223</v>
      </c>
      <c r="AU521" s="284">
        <v>3</v>
      </c>
      <c r="AV521" s="286">
        <v>2.5842157988857809E-2</v>
      </c>
      <c r="AW521" s="286">
        <v>0.35155298937478563</v>
      </c>
      <c r="AX521" s="286">
        <v>0.22052442197639996</v>
      </c>
      <c r="AY521" s="287">
        <v>7.9032499999999999</v>
      </c>
      <c r="AZ521" s="287">
        <v>0.1803298479686507</v>
      </c>
      <c r="BA521" s="287">
        <v>10.691661775615001</v>
      </c>
      <c r="BB521" s="287">
        <v>2.180947975907054</v>
      </c>
    </row>
    <row r="522" spans="45:54" ht="16.5">
      <c r="AS522" s="284" t="s">
        <v>146</v>
      </c>
      <c r="AT522" s="285" t="s">
        <v>99</v>
      </c>
      <c r="AU522" s="284">
        <v>3</v>
      </c>
      <c r="AV522" s="286">
        <v>2.0683391615866589E-2</v>
      </c>
      <c r="AW522" s="286">
        <v>0.33884182262781243</v>
      </c>
      <c r="AX522" s="286">
        <v>0.21045830154984518</v>
      </c>
      <c r="AY522" s="287">
        <v>8.3507500000000014</v>
      </c>
      <c r="AZ522" s="287">
        <v>0.20295511254076243</v>
      </c>
      <c r="BA522" s="287">
        <v>11.008304227764572</v>
      </c>
      <c r="BB522" s="287">
        <v>2.2779688016344211</v>
      </c>
    </row>
    <row r="523" spans="45:54" ht="16.5">
      <c r="AS523" s="284" t="s">
        <v>138</v>
      </c>
      <c r="AT523" s="285" t="s">
        <v>224</v>
      </c>
      <c r="AU523" s="284">
        <v>3</v>
      </c>
      <c r="AV523" s="286">
        <v>2.950448619361732E-2</v>
      </c>
      <c r="AW523" s="286">
        <v>0.33716335472980441</v>
      </c>
      <c r="AX523" s="286">
        <v>0.19246873215823829</v>
      </c>
      <c r="AY523" s="287">
        <v>12.890950000000004</v>
      </c>
      <c r="AZ523" s="287">
        <v>0.11065314884141354</v>
      </c>
      <c r="BA523" s="287">
        <v>7.0129255862655047</v>
      </c>
      <c r="BB523" s="287">
        <v>1.9453887966648755</v>
      </c>
    </row>
    <row r="524" spans="45:54" ht="16.5">
      <c r="AS524" s="284" t="s">
        <v>138</v>
      </c>
      <c r="AT524" s="285" t="s">
        <v>225</v>
      </c>
      <c r="AU524" s="284">
        <v>3</v>
      </c>
      <c r="AV524" s="286">
        <v>2.8815760630233365E-2</v>
      </c>
      <c r="AW524" s="286">
        <v>0.35130899507703667</v>
      </c>
      <c r="AX524" s="286">
        <v>0.19217599738172161</v>
      </c>
      <c r="AY524" s="287">
        <v>12.964781249999998</v>
      </c>
      <c r="AZ524" s="287">
        <v>0.31381885226386125</v>
      </c>
      <c r="BA524" s="287">
        <v>11.298203436354118</v>
      </c>
      <c r="BB524" s="287">
        <v>1.9397065207775244</v>
      </c>
    </row>
    <row r="525" spans="45:54" ht="16.5">
      <c r="AS525" s="284" t="s">
        <v>138</v>
      </c>
      <c r="AT525" s="285" t="s">
        <v>226</v>
      </c>
      <c r="AU525" s="284">
        <v>3</v>
      </c>
      <c r="AV525" s="286">
        <v>2.0774294443751139E-2</v>
      </c>
      <c r="AW525" s="286">
        <v>0.25534275114744853</v>
      </c>
      <c r="AX525" s="286">
        <v>0.26139257157071683</v>
      </c>
      <c r="AY525" s="287">
        <v>8.211333333333334</v>
      </c>
      <c r="AZ525" s="287">
        <v>0.22793497365244691</v>
      </c>
      <c r="BA525" s="287">
        <v>8.8792883039788038</v>
      </c>
      <c r="BB525" s="287">
        <v>2.3673438523946073</v>
      </c>
    </row>
    <row r="526" spans="45:54" ht="16.5">
      <c r="AS526" s="284" t="s">
        <v>138</v>
      </c>
      <c r="AT526" s="285" t="s">
        <v>98</v>
      </c>
      <c r="AU526" s="284">
        <v>3</v>
      </c>
      <c r="AV526" s="286">
        <v>2.8917945679405418E-2</v>
      </c>
      <c r="AW526" s="286">
        <v>0.39702294648959685</v>
      </c>
      <c r="AX526" s="286">
        <v>0.17882124427213203</v>
      </c>
      <c r="AY526" s="287">
        <v>13.052499999999998</v>
      </c>
      <c r="AZ526" s="287">
        <v>1.387406205559645</v>
      </c>
      <c r="BA526" s="287">
        <v>16.571796344184648</v>
      </c>
      <c r="BB526" s="287">
        <v>1.8667705532030003</v>
      </c>
    </row>
    <row r="527" spans="45:54" ht="16.5">
      <c r="AS527" s="284" t="s">
        <v>138</v>
      </c>
      <c r="AT527" s="285" t="s">
        <v>99</v>
      </c>
      <c r="AU527" s="284">
        <v>3</v>
      </c>
      <c r="AV527" s="286">
        <v>2.8179957254506109E-2</v>
      </c>
      <c r="AW527" s="286">
        <v>0.33679386380346771</v>
      </c>
      <c r="AX527" s="286">
        <v>0.20436668759745222</v>
      </c>
      <c r="AY527" s="287">
        <v>12.467750000000001</v>
      </c>
      <c r="AZ527" s="287">
        <v>0.24400383484907695</v>
      </c>
      <c r="BA527" s="287">
        <v>9.5563976143468388</v>
      </c>
      <c r="BB527" s="287">
        <v>2.0047862620259456</v>
      </c>
    </row>
    <row r="528" spans="45:54" ht="16.5">
      <c r="AS528" s="284" t="s">
        <v>156</v>
      </c>
      <c r="AT528" s="285" t="s">
        <v>227</v>
      </c>
      <c r="AU528" s="284">
        <v>3</v>
      </c>
      <c r="AV528" s="286">
        <v>1.8171459899563994E-2</v>
      </c>
      <c r="AW528" s="286">
        <v>0.33879331925965267</v>
      </c>
      <c r="AX528" s="286">
        <v>0.17502394088291706</v>
      </c>
      <c r="AY528" s="287">
        <v>9.4512105263157906</v>
      </c>
      <c r="AZ528" s="287">
        <v>0.40987440431676697</v>
      </c>
      <c r="BA528" s="287">
        <v>10.389613198604698</v>
      </c>
      <c r="BB528" s="287">
        <v>1.9396316146569197</v>
      </c>
    </row>
    <row r="529" spans="45:54" ht="16.5">
      <c r="AS529" s="284" t="s">
        <v>156</v>
      </c>
      <c r="AT529" s="285" t="s">
        <v>228</v>
      </c>
      <c r="AU529" s="284">
        <v>3</v>
      </c>
      <c r="AV529" s="286">
        <v>1.9613432342939306E-2</v>
      </c>
      <c r="AW529" s="286">
        <v>0.35998183904233988</v>
      </c>
      <c r="AX529" s="286">
        <v>0.19188024024582184</v>
      </c>
      <c r="AY529" s="287">
        <v>10.669047619047623</v>
      </c>
      <c r="AZ529" s="287">
        <v>9.4742229860309321E-2</v>
      </c>
      <c r="BA529" s="287">
        <v>10.807148150962179</v>
      </c>
      <c r="BB529" s="287">
        <v>1.8482670735849653</v>
      </c>
    </row>
    <row r="530" spans="45:54" ht="16.5">
      <c r="AS530" s="284" t="s">
        <v>156</v>
      </c>
      <c r="AT530" s="285" t="s">
        <v>229</v>
      </c>
      <c r="AU530" s="284">
        <v>3</v>
      </c>
      <c r="AV530" s="286">
        <v>1.9546317251482693E-2</v>
      </c>
      <c r="AW530" s="286">
        <v>0.3180511276500001</v>
      </c>
      <c r="AX530" s="286">
        <v>0.22501396807282198</v>
      </c>
      <c r="AY530" s="287">
        <v>8.5552173913043479</v>
      </c>
      <c r="AZ530" s="287">
        <v>0.20347591574631382</v>
      </c>
      <c r="BA530" s="287">
        <v>11.01471699927971</v>
      </c>
      <c r="BB530" s="287">
        <v>2.6879983180483973</v>
      </c>
    </row>
    <row r="531" spans="45:54" ht="16.5">
      <c r="AS531" s="284" t="s">
        <v>156</v>
      </c>
      <c r="AT531" s="285" t="s">
        <v>230</v>
      </c>
      <c r="AU531" s="284">
        <v>3</v>
      </c>
      <c r="AV531" s="286">
        <v>1.7594599233343527E-2</v>
      </c>
      <c r="AW531" s="286">
        <v>0.36775452378644607</v>
      </c>
      <c r="AX531" s="286">
        <v>0.23381727713639519</v>
      </c>
      <c r="AY531" s="287">
        <v>9.969833333333332</v>
      </c>
      <c r="AZ531" s="287">
        <v>6.1011168929362203E-2</v>
      </c>
      <c r="BA531" s="287">
        <v>10.853565841118117</v>
      </c>
      <c r="BB531" s="287">
        <v>2.5769163059314106</v>
      </c>
    </row>
    <row r="532" spans="45:54" ht="16.5">
      <c r="AS532" s="284" t="s">
        <v>156</v>
      </c>
      <c r="AT532" s="285" t="s">
        <v>231</v>
      </c>
      <c r="AU532" s="284">
        <v>3</v>
      </c>
      <c r="AV532" s="286">
        <v>1.1695267511817618E-2</v>
      </c>
      <c r="AW532" s="286">
        <v>0.35690029976668081</v>
      </c>
      <c r="AX532" s="286">
        <v>0.18751922665327322</v>
      </c>
      <c r="AY532" s="287">
        <v>9.2384285714285728</v>
      </c>
      <c r="AZ532" s="287">
        <v>6.6200031134383872E-2</v>
      </c>
      <c r="BA532" s="287">
        <v>5.9488366439374802</v>
      </c>
      <c r="BB532" s="287">
        <v>2.1506435825222345</v>
      </c>
    </row>
    <row r="533" spans="45:54" ht="16.5">
      <c r="AS533" s="284" t="s">
        <v>156</v>
      </c>
      <c r="AT533" s="285" t="s">
        <v>232</v>
      </c>
      <c r="AU533" s="284">
        <v>3</v>
      </c>
      <c r="AV533" s="286">
        <v>1.6576580658815773E-2</v>
      </c>
      <c r="AW533" s="286">
        <v>0.34678619350159828</v>
      </c>
      <c r="AX533" s="286">
        <v>0.21749189265295518</v>
      </c>
      <c r="AY533" s="287">
        <v>10.145733333333332</v>
      </c>
      <c r="AZ533" s="287">
        <v>0.17757301221060959</v>
      </c>
      <c r="BA533" s="287">
        <v>17.975762755820064</v>
      </c>
      <c r="BB533" s="287">
        <v>2.1667962082771908</v>
      </c>
    </row>
    <row r="534" spans="45:54" ht="16.5">
      <c r="AS534" s="284" t="s">
        <v>156</v>
      </c>
      <c r="AT534" s="285" t="s">
        <v>233</v>
      </c>
      <c r="AU534" s="284">
        <v>3</v>
      </c>
      <c r="AV534" s="286">
        <v>1.4690844002102379E-2</v>
      </c>
      <c r="AW534" s="286">
        <v>0.32912606888395979</v>
      </c>
      <c r="AX534" s="286">
        <v>0.20879738153394295</v>
      </c>
      <c r="AY534" s="287">
        <v>9.8278888888888893</v>
      </c>
      <c r="AZ534" s="287">
        <v>0.2207007498452698</v>
      </c>
      <c r="BA534" s="287">
        <v>6.7241367801218672</v>
      </c>
      <c r="BB534" s="287">
        <v>2.8546529858492464</v>
      </c>
    </row>
    <row r="535" spans="45:54" ht="16.5">
      <c r="AS535" s="284" t="s">
        <v>156</v>
      </c>
      <c r="AT535" s="285" t="s">
        <v>98</v>
      </c>
      <c r="AU535" s="284">
        <v>3</v>
      </c>
      <c r="AV535" s="286">
        <v>1.8885473906374125E-2</v>
      </c>
      <c r="AW535" s="286">
        <v>0.3473955264308547</v>
      </c>
      <c r="AX535" s="286">
        <v>0.24559444922964391</v>
      </c>
      <c r="AY535" s="287">
        <v>9.1343333333333323</v>
      </c>
      <c r="AZ535" s="287">
        <v>0.22895691351427336</v>
      </c>
      <c r="BA535" s="287">
        <v>25.185260486570069</v>
      </c>
      <c r="BB535" s="287">
        <v>2.4856428061130997</v>
      </c>
    </row>
    <row r="536" spans="45:54" ht="16.5">
      <c r="AS536" s="284" t="s">
        <v>156</v>
      </c>
      <c r="AT536" s="285" t="s">
        <v>99</v>
      </c>
      <c r="AU536" s="284">
        <v>3</v>
      </c>
      <c r="AV536" s="286">
        <v>1.69760854252205E-2</v>
      </c>
      <c r="AW536" s="286">
        <v>0.34481430973945637</v>
      </c>
      <c r="AX536" s="286">
        <v>0.20502870238888696</v>
      </c>
      <c r="AY536" s="287">
        <v>9.6103902439024385</v>
      </c>
      <c r="AZ536" s="287">
        <v>0.1799761529140935</v>
      </c>
      <c r="BA536" s="287">
        <v>10.797259066362159</v>
      </c>
      <c r="BB536" s="287">
        <v>2.2388260304531258</v>
      </c>
    </row>
    <row r="537" spans="45:54" ht="16.5">
      <c r="AS537" s="284" t="s">
        <v>142</v>
      </c>
      <c r="AT537" s="285" t="s">
        <v>234</v>
      </c>
      <c r="AU537" s="284">
        <v>3</v>
      </c>
      <c r="AV537" s="286">
        <v>1.5009933425368167E-2</v>
      </c>
      <c r="AW537" s="286">
        <v>0.35129840737772927</v>
      </c>
      <c r="AX537" s="286">
        <v>0.23785137257836794</v>
      </c>
      <c r="AY537" s="287">
        <v>10.634285714285715</v>
      </c>
      <c r="AZ537" s="287">
        <v>7.2307459996801604E-2</v>
      </c>
      <c r="BA537" s="287">
        <v>6.885277024139886</v>
      </c>
      <c r="BB537" s="287">
        <v>3.1283659813014584</v>
      </c>
    </row>
    <row r="538" spans="45:54" ht="16.5">
      <c r="AS538" s="284" t="s">
        <v>142</v>
      </c>
      <c r="AT538" s="285" t="s">
        <v>235</v>
      </c>
      <c r="AU538" s="284">
        <v>3</v>
      </c>
      <c r="AV538" s="286">
        <v>2.1359798632652957E-2</v>
      </c>
      <c r="AW538" s="286">
        <v>0.3363945208602494</v>
      </c>
      <c r="AX538" s="286">
        <v>0.20185512421365362</v>
      </c>
      <c r="AY538" s="287">
        <v>8.3161249999999995</v>
      </c>
      <c r="AZ538" s="287">
        <v>5.5963246209799464E-2</v>
      </c>
      <c r="BA538" s="287">
        <v>2.1065139855380925</v>
      </c>
      <c r="BB538" s="287">
        <v>2.7666251260916113</v>
      </c>
    </row>
    <row r="539" spans="45:54" ht="16.5">
      <c r="AS539" s="284" t="s">
        <v>142</v>
      </c>
      <c r="AT539" s="285" t="s">
        <v>236</v>
      </c>
      <c r="AU539" s="284">
        <v>3</v>
      </c>
      <c r="AV539" s="286">
        <v>1.2583875030663546E-2</v>
      </c>
      <c r="AW539" s="286">
        <v>0.36212470969011035</v>
      </c>
      <c r="AX539" s="286">
        <v>0.19460093749386304</v>
      </c>
      <c r="AY539" s="287">
        <v>6.211875</v>
      </c>
      <c r="AZ539" s="287">
        <v>8.09824958359813E-3</v>
      </c>
      <c r="BA539" s="287">
        <v>1.7613692844325932</v>
      </c>
      <c r="BB539" s="287">
        <v>1.8045681265944615</v>
      </c>
    </row>
    <row r="540" spans="45:54" ht="16.5">
      <c r="AS540" s="284" t="s">
        <v>142</v>
      </c>
      <c r="AT540" s="285" t="s">
        <v>237</v>
      </c>
      <c r="AU540" s="284">
        <v>3</v>
      </c>
      <c r="AV540" s="286">
        <v>1.3520985893104834E-2</v>
      </c>
      <c r="AW540" s="286">
        <v>0.36287322035052322</v>
      </c>
      <c r="AX540" s="286">
        <v>0.21301400613340268</v>
      </c>
      <c r="AY540" s="287">
        <v>7.3657500000000002</v>
      </c>
      <c r="AZ540" s="287">
        <v>3.9642805111675436E-2</v>
      </c>
      <c r="BA540" s="287">
        <v>1.8433904376929078</v>
      </c>
      <c r="BB540" s="287">
        <v>2.6759467821782175</v>
      </c>
    </row>
    <row r="541" spans="45:54" ht="16.5">
      <c r="AS541" s="284" t="s">
        <v>142</v>
      </c>
      <c r="AT541" s="285" t="s">
        <v>238</v>
      </c>
      <c r="AU541" s="284">
        <v>3</v>
      </c>
      <c r="AV541" s="286">
        <v>3.1497463437299318E-2</v>
      </c>
      <c r="AW541" s="286">
        <v>0.3492007438736105</v>
      </c>
      <c r="AX541" s="286">
        <v>0.13994264252062377</v>
      </c>
      <c r="AY541" s="287">
        <v>5.0154285714285711</v>
      </c>
      <c r="AZ541" s="287">
        <v>9.7041994235624679E-2</v>
      </c>
      <c r="BA541" s="287">
        <v>2.1470541224631963</v>
      </c>
      <c r="BB541" s="287">
        <v>2.5823351649040092</v>
      </c>
    </row>
    <row r="542" spans="45:54" ht="16.5">
      <c r="AS542" s="284" t="s">
        <v>142</v>
      </c>
      <c r="AT542" s="285" t="s">
        <v>239</v>
      </c>
      <c r="AU542" s="284">
        <v>3</v>
      </c>
      <c r="AV542" s="286">
        <v>1.608969405727298E-2</v>
      </c>
      <c r="AW542" s="286">
        <v>0.35099083082633092</v>
      </c>
      <c r="AX542" s="286">
        <v>0.13553928456644071</v>
      </c>
      <c r="AY542" s="287">
        <v>9.6138000000000012</v>
      </c>
      <c r="AZ542" s="287">
        <v>4.1661665338045294E-2</v>
      </c>
      <c r="BA542" s="287">
        <v>3.9486000592614041</v>
      </c>
      <c r="BB542" s="287">
        <v>3.1115801127063407</v>
      </c>
    </row>
    <row r="543" spans="45:54" ht="16.5">
      <c r="AS543" s="284" t="s">
        <v>142</v>
      </c>
      <c r="AT543" s="285" t="s">
        <v>99</v>
      </c>
      <c r="AU543" s="284">
        <v>3</v>
      </c>
      <c r="AV543" s="286">
        <v>1.9301602898779045E-2</v>
      </c>
      <c r="AW543" s="286">
        <v>0.34799084679765285</v>
      </c>
      <c r="AX543" s="286">
        <v>0.19035864105739617</v>
      </c>
      <c r="AY543" s="287">
        <v>7.8687872340425535</v>
      </c>
      <c r="AZ543" s="287">
        <v>5.4219045030443877E-2</v>
      </c>
      <c r="BA543" s="287">
        <v>2.9211893649055476</v>
      </c>
      <c r="BB543" s="287">
        <v>2.6192389296623744</v>
      </c>
    </row>
    <row r="544" spans="45:54" ht="16.5">
      <c r="AS544" s="284" t="s">
        <v>161</v>
      </c>
      <c r="AT544" s="285" t="s">
        <v>240</v>
      </c>
      <c r="AU544" s="284">
        <v>3</v>
      </c>
      <c r="AV544" s="286">
        <v>1.3610397791399862E-2</v>
      </c>
      <c r="AW544" s="286">
        <v>0.33765406905111323</v>
      </c>
      <c r="AX544" s="286">
        <v>0.19645526445970946</v>
      </c>
      <c r="AY544" s="287">
        <v>11.033249999999999</v>
      </c>
      <c r="AZ544" s="287">
        <v>0.12559970611401178</v>
      </c>
      <c r="BA544" s="287">
        <v>16.492540720074373</v>
      </c>
      <c r="BB544" s="287">
        <v>2.6803698639710229</v>
      </c>
    </row>
    <row r="545" spans="45:54" ht="16.5">
      <c r="AS545" s="284" t="s">
        <v>161</v>
      </c>
      <c r="AT545" s="285" t="s">
        <v>241</v>
      </c>
      <c r="AU545" s="284">
        <v>3</v>
      </c>
      <c r="AV545" s="286">
        <v>1.2460260397456391E-2</v>
      </c>
      <c r="AW545" s="286">
        <v>0.28796672822032854</v>
      </c>
      <c r="AX545" s="286">
        <v>0.11998780541393175</v>
      </c>
      <c r="AY545" s="287">
        <v>5.984</v>
      </c>
      <c r="AZ545" s="287">
        <v>2.7321701422527156E-2</v>
      </c>
      <c r="BA545" s="287">
        <v>2.3177910040110534</v>
      </c>
      <c r="BB545" s="287">
        <v>2.7089842458608873</v>
      </c>
    </row>
    <row r="546" spans="45:54" ht="16.5">
      <c r="AS546" s="284" t="s">
        <v>161</v>
      </c>
      <c r="AT546" s="285" t="s">
        <v>242</v>
      </c>
      <c r="AU546" s="284">
        <v>3</v>
      </c>
      <c r="AV546" s="286">
        <v>1.1854506019218666E-2</v>
      </c>
      <c r="AW546" s="286">
        <v>0.32220014150302928</v>
      </c>
      <c r="AX546" s="286">
        <v>0.19250454100918848</v>
      </c>
      <c r="AY546" s="287">
        <v>10.32870588235294</v>
      </c>
      <c r="AZ546" s="287">
        <v>0.3246738569374929</v>
      </c>
      <c r="BA546" s="287">
        <v>18.038563836308416</v>
      </c>
      <c r="BB546" s="287">
        <v>1.9656842027726693</v>
      </c>
    </row>
    <row r="547" spans="45:54" ht="16.5">
      <c r="AS547" s="284" t="s">
        <v>161</v>
      </c>
      <c r="AT547" s="285" t="s">
        <v>243</v>
      </c>
      <c r="AU547" s="284">
        <v>3</v>
      </c>
      <c r="AV547" s="286">
        <v>1.0488704408164606E-2</v>
      </c>
      <c r="AW547" s="286">
        <v>0.35379563065060021</v>
      </c>
      <c r="AX547" s="286">
        <v>0.19879377442850538</v>
      </c>
      <c r="AY547" s="287">
        <v>9.5229523809523826</v>
      </c>
      <c r="AZ547" s="287">
        <v>0.42282584544074664</v>
      </c>
      <c r="BA547" s="287">
        <v>11.23629214547084</v>
      </c>
      <c r="BB547" s="287">
        <v>2.6208329774621237</v>
      </c>
    </row>
    <row r="548" spans="45:54" ht="16.5">
      <c r="AS548" s="284" t="s">
        <v>161</v>
      </c>
      <c r="AT548" s="285" t="s">
        <v>244</v>
      </c>
      <c r="AU548" s="284">
        <v>3</v>
      </c>
      <c r="AV548" s="286">
        <v>8.0235480701864367E-3</v>
      </c>
      <c r="AW548" s="286">
        <v>0.37598878803247099</v>
      </c>
      <c r="AX548" s="286">
        <v>0.21312733006248766</v>
      </c>
      <c r="AY548" s="287">
        <v>12.643678571428568</v>
      </c>
      <c r="AZ548" s="287">
        <v>0.14082558103179083</v>
      </c>
      <c r="BA548" s="287">
        <v>15.438004320610069</v>
      </c>
      <c r="BB548" s="287">
        <v>2.0357693959490413</v>
      </c>
    </row>
    <row r="549" spans="45:54" ht="16.5">
      <c r="AS549" s="284" t="s">
        <v>161</v>
      </c>
      <c r="AT549" s="285" t="s">
        <v>98</v>
      </c>
      <c r="AU549" s="284">
        <v>3</v>
      </c>
      <c r="AV549" s="286">
        <v>1.5075775048116979E-2</v>
      </c>
      <c r="AW549" s="286">
        <v>0.33820524710078176</v>
      </c>
      <c r="AX549" s="286">
        <v>0.22385353499608548</v>
      </c>
      <c r="AY549" s="287">
        <v>10.778</v>
      </c>
      <c r="AZ549" s="287">
        <v>6.809972816047799E-2</v>
      </c>
      <c r="BA549" s="287">
        <v>17.963735435474657</v>
      </c>
      <c r="BB549" s="287">
        <v>2.5965446320153966</v>
      </c>
    </row>
    <row r="550" spans="45:54" ht="16.5">
      <c r="AS550" s="284" t="s">
        <v>161</v>
      </c>
      <c r="AT550" s="285" t="s">
        <v>99</v>
      </c>
      <c r="AU550" s="284">
        <v>3</v>
      </c>
      <c r="AV550" s="286">
        <v>1.0317465126650233E-2</v>
      </c>
      <c r="AW550" s="286">
        <v>0.35087315394141144</v>
      </c>
      <c r="AX550" s="286">
        <v>0.19950277727945448</v>
      </c>
      <c r="AY550" s="287">
        <v>10.779153846153847</v>
      </c>
      <c r="AZ550" s="287">
        <v>0.24371383772057187</v>
      </c>
      <c r="BA550" s="287">
        <v>14.387435974190948</v>
      </c>
      <c r="BB550" s="287">
        <v>2.2330119492493314</v>
      </c>
    </row>
    <row r="551" spans="45:54" ht="16.5">
      <c r="AS551" s="284" t="s">
        <v>162</v>
      </c>
      <c r="AT551" s="285" t="s">
        <v>245</v>
      </c>
      <c r="AU551" s="284">
        <v>3</v>
      </c>
      <c r="AV551" s="286">
        <v>2.417403006619824E-2</v>
      </c>
      <c r="AW551" s="286">
        <v>0.39775557611649159</v>
      </c>
      <c r="AX551" s="286">
        <v>0.13237801338695604</v>
      </c>
      <c r="AY551" s="287">
        <v>6.6626666666666674</v>
      </c>
      <c r="AZ551" s="287">
        <v>0.1642247307889749</v>
      </c>
      <c r="BA551" s="287">
        <v>4.0154556724284642</v>
      </c>
      <c r="BB551" s="287">
        <v>2.5716780910541974</v>
      </c>
    </row>
    <row r="552" spans="45:54" ht="16.5">
      <c r="AS552" s="284" t="s">
        <v>162</v>
      </c>
      <c r="AT552" s="285" t="s">
        <v>246</v>
      </c>
      <c r="AU552" s="284">
        <v>3</v>
      </c>
      <c r="AV552" s="286">
        <v>3.7714785689000038E-2</v>
      </c>
      <c r="AW552" s="286">
        <v>0.38205444239375547</v>
      </c>
      <c r="AX552" s="286">
        <v>0.14984179708980014</v>
      </c>
      <c r="AY552" s="287">
        <v>7.81325</v>
      </c>
      <c r="AZ552" s="287">
        <v>0.45854844124223143</v>
      </c>
      <c r="BA552" s="287">
        <v>8.5275218185853685</v>
      </c>
      <c r="BB552" s="287">
        <v>2.3705062963133092</v>
      </c>
    </row>
    <row r="553" spans="45:54" ht="16.5">
      <c r="AS553" s="284" t="s">
        <v>162</v>
      </c>
      <c r="AT553" s="285" t="s">
        <v>247</v>
      </c>
      <c r="AU553" s="284">
        <v>3</v>
      </c>
      <c r="AV553" s="286">
        <v>2.7280217795687279E-2</v>
      </c>
      <c r="AW553" s="286">
        <v>0.43134861452586032</v>
      </c>
      <c r="AX553" s="286">
        <v>0.19205408106955429</v>
      </c>
      <c r="AY553" s="287">
        <v>8.6332500000000003</v>
      </c>
      <c r="AZ553" s="287">
        <v>13.519736265557258</v>
      </c>
      <c r="BA553" s="287">
        <v>36.921016165791116</v>
      </c>
      <c r="BB553" s="287">
        <v>2.0376697744291898</v>
      </c>
    </row>
    <row r="554" spans="45:54" ht="16.5">
      <c r="AS554" s="284" t="s">
        <v>162</v>
      </c>
      <c r="AT554" s="285" t="s">
        <v>248</v>
      </c>
      <c r="AU554" s="284">
        <v>3</v>
      </c>
      <c r="AV554" s="286">
        <v>2.5497620891850269E-2</v>
      </c>
      <c r="AW554" s="286">
        <v>0.40192088570831186</v>
      </c>
      <c r="AX554" s="286">
        <v>0.20632372195980228</v>
      </c>
      <c r="AY554" s="287">
        <v>9.0672499999999996</v>
      </c>
      <c r="AZ554" s="287">
        <v>0.43251090783498924</v>
      </c>
      <c r="BA554" s="287">
        <v>9.9877981864857706</v>
      </c>
      <c r="BB554" s="287">
        <v>2.3264609611895448</v>
      </c>
    </row>
    <row r="555" spans="45:54" ht="16.5">
      <c r="AS555" s="284" t="s">
        <v>162</v>
      </c>
      <c r="AT555" s="285" t="s">
        <v>99</v>
      </c>
      <c r="AU555" s="284">
        <v>3</v>
      </c>
      <c r="AV555" s="286">
        <v>2.7039975908910101E-2</v>
      </c>
      <c r="AW555" s="286">
        <v>0.4070851870035731</v>
      </c>
      <c r="AX555" s="286">
        <v>0.179106266313382</v>
      </c>
      <c r="AY555" s="287">
        <v>8.1542424242424261</v>
      </c>
      <c r="AZ555" s="287">
        <v>4.1006883936067693</v>
      </c>
      <c r="BA555" s="287">
        <v>16.108442174959727</v>
      </c>
      <c r="BB555" s="287">
        <v>2.2896589034739705</v>
      </c>
    </row>
    <row r="556" spans="45:54" ht="16.5">
      <c r="AS556" s="284" t="s">
        <v>160</v>
      </c>
      <c r="AT556" s="285" t="s">
        <v>249</v>
      </c>
      <c r="AU556" s="284">
        <v>3</v>
      </c>
      <c r="AV556" s="286">
        <v>8.6762890845877572E-3</v>
      </c>
      <c r="AW556" s="286">
        <v>0.33694194210164113</v>
      </c>
      <c r="AX556" s="286">
        <v>0.1867357647351113</v>
      </c>
      <c r="AY556" s="287">
        <v>7.5206153846153843</v>
      </c>
      <c r="AZ556" s="287">
        <v>4.0119011954809068E-2</v>
      </c>
      <c r="BA556" s="287">
        <v>2.0497167926002451</v>
      </c>
      <c r="BB556" s="287">
        <v>2.9471046496798543</v>
      </c>
    </row>
    <row r="557" spans="45:54" ht="16.5">
      <c r="AS557" s="284" t="s">
        <v>160</v>
      </c>
      <c r="AT557" s="285" t="s">
        <v>250</v>
      </c>
      <c r="AU557" s="284">
        <v>3</v>
      </c>
      <c r="AV557" s="286">
        <v>1.3823067178769468E-2</v>
      </c>
      <c r="AW557" s="286">
        <v>0.36134392344328314</v>
      </c>
      <c r="AX557" s="286">
        <v>0.11030003880882701</v>
      </c>
      <c r="AY557" s="287">
        <v>5.4204999999999997</v>
      </c>
      <c r="AZ557" s="287">
        <v>5.1598334075546705E-3</v>
      </c>
      <c r="BA557" s="287">
        <v>2.6452745936063611</v>
      </c>
      <c r="BB557" s="287">
        <v>2.7285048292752538</v>
      </c>
    </row>
    <row r="558" spans="45:54" ht="16.5">
      <c r="AS558" s="284" t="s">
        <v>160</v>
      </c>
      <c r="AT558" s="285" t="s">
        <v>251</v>
      </c>
      <c r="AU558" s="284">
        <v>3</v>
      </c>
      <c r="AV558" s="286">
        <v>1.9968380071134374E-2</v>
      </c>
      <c r="AW558" s="286">
        <v>0.29860419244652531</v>
      </c>
      <c r="AX558" s="286">
        <v>0.13031394957149253</v>
      </c>
      <c r="AY558" s="287">
        <v>8.3657142857142848</v>
      </c>
      <c r="AZ558" s="287">
        <v>4.7226606512983521E-2</v>
      </c>
      <c r="BA558" s="287">
        <v>2.8210026290422157</v>
      </c>
      <c r="BB558" s="287">
        <v>2.2299344557698784</v>
      </c>
    </row>
    <row r="559" spans="45:54" ht="16.5">
      <c r="AS559" s="284" t="s">
        <v>160</v>
      </c>
      <c r="AT559" s="285" t="s">
        <v>252</v>
      </c>
      <c r="AU559" s="284">
        <v>3</v>
      </c>
      <c r="AV559" s="286">
        <v>2.763916985519688E-2</v>
      </c>
      <c r="AW559" s="286">
        <v>0.4391950229613385</v>
      </c>
      <c r="AX559" s="286">
        <v>0.19391484077497617</v>
      </c>
      <c r="AY559" s="287">
        <v>11.044222222222222</v>
      </c>
      <c r="AZ559" s="287">
        <v>0.23786055273021409</v>
      </c>
      <c r="BA559" s="287">
        <v>6.0478970046649518</v>
      </c>
      <c r="BB559" s="287">
        <v>2.4586424299272931</v>
      </c>
    </row>
    <row r="560" spans="45:54" ht="16.5">
      <c r="AS560" s="284" t="s">
        <v>160</v>
      </c>
      <c r="AT560" s="285" t="s">
        <v>253</v>
      </c>
      <c r="AU560" s="284">
        <v>3</v>
      </c>
      <c r="AV560" s="286">
        <v>3.7762643777480349E-2</v>
      </c>
      <c r="AW560" s="286">
        <v>0.370958857493351</v>
      </c>
      <c r="AX560" s="286">
        <v>0.42290818852379897</v>
      </c>
      <c r="AY560" s="287">
        <v>7.9747499999999993</v>
      </c>
      <c r="AZ560" s="287">
        <v>0.38141912824712221</v>
      </c>
      <c r="BA560" s="287">
        <v>0.27244223446223015</v>
      </c>
      <c r="BB560" s="287">
        <v>3.763173697423114</v>
      </c>
    </row>
    <row r="561" spans="45:54" ht="16.5">
      <c r="AS561" s="284" t="s">
        <v>160</v>
      </c>
      <c r="AT561" s="285" t="s">
        <v>254</v>
      </c>
      <c r="AU561" s="284">
        <v>3</v>
      </c>
      <c r="AV561" s="286">
        <v>4.2861970573512036E-2</v>
      </c>
      <c r="AW561" s="286">
        <v>0.32146332686093898</v>
      </c>
      <c r="AX561" s="286">
        <v>0.19709161332339306</v>
      </c>
      <c r="AY561" s="287">
        <v>6.5350000000000001</v>
      </c>
      <c r="AZ561" s="287">
        <v>0</v>
      </c>
      <c r="BA561" s="287">
        <v>8.5019911629698974</v>
      </c>
      <c r="BB561" s="287">
        <v>2.8608819128220238</v>
      </c>
    </row>
    <row r="562" spans="45:54" ht="16.5">
      <c r="AS562" s="284" t="s">
        <v>160</v>
      </c>
      <c r="AT562" s="285" t="s">
        <v>99</v>
      </c>
      <c r="AU562" s="284">
        <v>3</v>
      </c>
      <c r="AV562" s="286">
        <v>1.8006004857392136E-2</v>
      </c>
      <c r="AW562" s="286">
        <v>0.35732962954076031</v>
      </c>
      <c r="AX562" s="286">
        <v>0.17110891399792491</v>
      </c>
      <c r="AY562" s="287">
        <v>7.6853469387755124</v>
      </c>
      <c r="AZ562" s="287">
        <v>7.9288057519658756E-2</v>
      </c>
      <c r="BA562" s="287">
        <v>2.9865168332404801</v>
      </c>
      <c r="BB562" s="287">
        <v>2.6993809491766374</v>
      </c>
    </row>
    <row r="563" spans="45:54" ht="16.5">
      <c r="AS563" s="284" t="s">
        <v>144</v>
      </c>
      <c r="AT563" s="285" t="s">
        <v>255</v>
      </c>
      <c r="AU563" s="284">
        <v>3</v>
      </c>
      <c r="AV563" s="286">
        <v>2.4043900594401327E-2</v>
      </c>
      <c r="AW563" s="286">
        <v>0.35881310897557833</v>
      </c>
      <c r="AX563" s="286">
        <v>0.15924648835393607</v>
      </c>
      <c r="AY563" s="287">
        <v>15.706095238095237</v>
      </c>
      <c r="AZ563" s="287">
        <v>0.47409334510870416</v>
      </c>
      <c r="BA563" s="287">
        <v>14.391909938217424</v>
      </c>
      <c r="BB563" s="287">
        <v>1.8942699703675119</v>
      </c>
    </row>
    <row r="564" spans="45:54" ht="16.5">
      <c r="AS564" s="284" t="s">
        <v>144</v>
      </c>
      <c r="AT564" s="285" t="s">
        <v>256</v>
      </c>
      <c r="AU564" s="284">
        <v>3</v>
      </c>
      <c r="AV564" s="286">
        <v>2.8630974195199499E-2</v>
      </c>
      <c r="AW564" s="286">
        <v>0.34307467104544309</v>
      </c>
      <c r="AX564" s="286">
        <v>0.15324856919255514</v>
      </c>
      <c r="AY564" s="287">
        <v>12.110857142857144</v>
      </c>
      <c r="AZ564" s="287">
        <v>0.22518918523208259</v>
      </c>
      <c r="BA564" s="287">
        <v>17.187664498867655</v>
      </c>
      <c r="BB564" s="287">
        <v>2.1496855904742884</v>
      </c>
    </row>
    <row r="565" spans="45:54" ht="16.5">
      <c r="AS565" s="284" t="s">
        <v>144</v>
      </c>
      <c r="AT565" s="285" t="s">
        <v>257</v>
      </c>
      <c r="AU565" s="284">
        <v>3</v>
      </c>
      <c r="AV565" s="286">
        <v>2.9012223514217644E-2</v>
      </c>
      <c r="AW565" s="286">
        <v>0.34726458392374698</v>
      </c>
      <c r="AX565" s="286">
        <v>0.16070596992422487</v>
      </c>
      <c r="AY565" s="287">
        <v>14.737499999999999</v>
      </c>
      <c r="AZ565" s="287">
        <v>0.20382842003865223</v>
      </c>
      <c r="BA565" s="287">
        <v>8.8760907288706843</v>
      </c>
      <c r="BB565" s="287">
        <v>1.8874796375365797</v>
      </c>
    </row>
    <row r="566" spans="45:54" ht="16.5">
      <c r="AS566" s="284" t="s">
        <v>144</v>
      </c>
      <c r="AT566" s="285" t="s">
        <v>258</v>
      </c>
      <c r="AU566" s="284">
        <v>3</v>
      </c>
      <c r="AV566" s="286">
        <v>3.1061878158778693E-2</v>
      </c>
      <c r="AW566" s="286">
        <v>0.38149200505687969</v>
      </c>
      <c r="AX566" s="286">
        <v>0.13951673924154118</v>
      </c>
      <c r="AY566" s="287">
        <v>13.857999999999999</v>
      </c>
      <c r="AZ566" s="287">
        <v>0.26384623196047913</v>
      </c>
      <c r="BA566" s="287">
        <v>5.6158490672563772</v>
      </c>
      <c r="BB566" s="287">
        <v>2.0637635598931121</v>
      </c>
    </row>
    <row r="567" spans="45:54" ht="16.5">
      <c r="AS567" s="284" t="s">
        <v>144</v>
      </c>
      <c r="AT567" s="285" t="s">
        <v>259</v>
      </c>
      <c r="AU567" s="284">
        <v>3</v>
      </c>
      <c r="AV567" s="286">
        <v>3.499310752530764E-2</v>
      </c>
      <c r="AW567" s="286">
        <v>0.37153732759824232</v>
      </c>
      <c r="AX567" s="286">
        <v>0.16898829663892681</v>
      </c>
      <c r="AY567" s="287">
        <v>13.753500000000001</v>
      </c>
      <c r="AZ567" s="287">
        <v>0.19249757494012507</v>
      </c>
      <c r="BA567" s="287">
        <v>7.8186780970361438</v>
      </c>
      <c r="BB567" s="287">
        <v>1.8275226001234721</v>
      </c>
    </row>
    <row r="568" spans="45:54" ht="16.5">
      <c r="AS568" s="284" t="s">
        <v>144</v>
      </c>
      <c r="AT568" s="285" t="s">
        <v>98</v>
      </c>
      <c r="AU568" s="284">
        <v>3</v>
      </c>
      <c r="AV568" s="286">
        <v>2.9289089367303955E-2</v>
      </c>
      <c r="AW568" s="286">
        <v>0.39307790148386729</v>
      </c>
      <c r="AX568" s="286">
        <v>0.13270818097522857</v>
      </c>
      <c r="AY568" s="287">
        <v>11.722</v>
      </c>
      <c r="AZ568" s="287">
        <v>0.83535907910015117</v>
      </c>
      <c r="BA568" s="287">
        <v>6.436061995794347</v>
      </c>
      <c r="BB568" s="287">
        <v>1.7747185304111823</v>
      </c>
    </row>
    <row r="569" spans="45:54" ht="16.5">
      <c r="AS569" s="284" t="s">
        <v>144</v>
      </c>
      <c r="AT569" s="285" t="s">
        <v>99</v>
      </c>
      <c r="AU569" s="284">
        <v>3</v>
      </c>
      <c r="AV569" s="286">
        <v>2.8161873630433633E-2</v>
      </c>
      <c r="AW569" s="286">
        <v>0.36009125595873531</v>
      </c>
      <c r="AX569" s="286">
        <v>0.15494548253353216</v>
      </c>
      <c r="AY569" s="287">
        <v>14.119698412698414</v>
      </c>
      <c r="AZ569" s="287">
        <v>0.32696173550671759</v>
      </c>
      <c r="BA569" s="287">
        <v>12.375080708153931</v>
      </c>
      <c r="BB569" s="287">
        <v>1.9730828550260366</v>
      </c>
    </row>
    <row r="570" spans="45:54" ht="16.5">
      <c r="AS570" s="284" t="s">
        <v>141</v>
      </c>
      <c r="AT570" s="285" t="s">
        <v>260</v>
      </c>
      <c r="AU570" s="284">
        <v>3</v>
      </c>
      <c r="AV570" s="286">
        <v>1.8479382350104656E-2</v>
      </c>
      <c r="AW570" s="286">
        <v>0.31904245350932919</v>
      </c>
      <c r="AX570" s="286">
        <v>0.17002203273939456</v>
      </c>
      <c r="AY570" s="287">
        <v>10.214761904761904</v>
      </c>
      <c r="AZ570" s="287">
        <v>4.7763063594109305E-2</v>
      </c>
      <c r="BA570" s="287">
        <v>16.536875245287753</v>
      </c>
      <c r="BB570" s="287">
        <v>2.3913078262281693</v>
      </c>
    </row>
    <row r="571" spans="45:54" ht="16.5">
      <c r="AS571" s="284" t="s">
        <v>141</v>
      </c>
      <c r="AT571" s="285" t="s">
        <v>261</v>
      </c>
      <c r="AU571" s="284">
        <v>3</v>
      </c>
      <c r="AV571" s="286">
        <v>1.7806945301097034E-2</v>
      </c>
      <c r="AW571" s="286">
        <v>0.36602257293812879</v>
      </c>
      <c r="AX571" s="286">
        <v>0.20551103033628451</v>
      </c>
      <c r="AY571" s="287">
        <v>12.431846153846154</v>
      </c>
      <c r="AZ571" s="287">
        <v>0.27208781073910815</v>
      </c>
      <c r="BA571" s="287">
        <v>22.164800291783578</v>
      </c>
      <c r="BB571" s="287">
        <v>1.9719972689835219</v>
      </c>
    </row>
    <row r="572" spans="45:54" ht="16.5">
      <c r="AS572" s="284" t="s">
        <v>141</v>
      </c>
      <c r="AT572" s="285" t="s">
        <v>99</v>
      </c>
      <c r="AU572" s="284">
        <v>3</v>
      </c>
      <c r="AV572" s="286">
        <v>1.8046869779991072E-2</v>
      </c>
      <c r="AW572" s="286">
        <v>0.34926014039671865</v>
      </c>
      <c r="AX572" s="286">
        <v>0.19152427927969953</v>
      </c>
      <c r="AY572" s="287">
        <v>11.655866666666668</v>
      </c>
      <c r="AZ572" s="287">
        <v>0.18367803287535031</v>
      </c>
      <c r="BA572" s="287">
        <v>19.946749855854815</v>
      </c>
      <c r="BB572" s="287">
        <v>2.1183935592393568</v>
      </c>
    </row>
    <row r="573" spans="45:54" ht="16.5">
      <c r="AS573" s="284" t="s">
        <v>154</v>
      </c>
      <c r="AT573" s="285" t="s">
        <v>262</v>
      </c>
      <c r="AU573" s="284">
        <v>3</v>
      </c>
      <c r="AV573" s="286">
        <v>2.4782740004683806E-2</v>
      </c>
      <c r="AW573" s="286">
        <v>0.34942966229297567</v>
      </c>
      <c r="AX573" s="286">
        <v>0.16249000944989953</v>
      </c>
      <c r="AY573" s="287">
        <v>12.287941176470584</v>
      </c>
      <c r="AZ573" s="287">
        <v>1.2169254974753203</v>
      </c>
      <c r="BA573" s="287">
        <v>7.2276821080083717</v>
      </c>
      <c r="BB573" s="287">
        <v>2.0350839468497992</v>
      </c>
    </row>
    <row r="574" spans="45:54" ht="16.5">
      <c r="AS574" s="284" t="s">
        <v>154</v>
      </c>
      <c r="AT574" s="285" t="s">
        <v>263</v>
      </c>
      <c r="AU574" s="284">
        <v>3</v>
      </c>
      <c r="AV574" s="286">
        <v>2.7786285327101024E-2</v>
      </c>
      <c r="AW574" s="286">
        <v>0.36633838096459853</v>
      </c>
      <c r="AX574" s="286">
        <v>0.14311498482981161</v>
      </c>
      <c r="AY574" s="287">
        <v>12.251999999999999</v>
      </c>
      <c r="AZ574" s="287">
        <v>1.4073887397056826</v>
      </c>
      <c r="BA574" s="287">
        <v>6.3972215441167384</v>
      </c>
      <c r="BB574" s="287">
        <v>1.867599222856188</v>
      </c>
    </row>
    <row r="575" spans="45:54" ht="16.5">
      <c r="AS575" s="284" t="s">
        <v>154</v>
      </c>
      <c r="AT575" s="285" t="s">
        <v>264</v>
      </c>
      <c r="AU575" s="284">
        <v>3</v>
      </c>
      <c r="AV575" s="286">
        <v>4.2735718377887505E-2</v>
      </c>
      <c r="AW575" s="286">
        <v>0.28173001200072562</v>
      </c>
      <c r="AX575" s="286">
        <v>0.13912753840292721</v>
      </c>
      <c r="AY575" s="287">
        <v>11.198499999999999</v>
      </c>
      <c r="AZ575" s="287">
        <v>6.8535733203412427E-2</v>
      </c>
      <c r="BA575" s="287">
        <v>7.7531048186360305</v>
      </c>
      <c r="BB575" s="287">
        <v>2.8706089941826649</v>
      </c>
    </row>
    <row r="576" spans="45:54" ht="16.5">
      <c r="AS576" s="284" t="s">
        <v>154</v>
      </c>
      <c r="AT576" s="285" t="s">
        <v>98</v>
      </c>
      <c r="AU576" s="284">
        <v>3</v>
      </c>
      <c r="AV576" s="286">
        <v>3.684957337634908E-2</v>
      </c>
      <c r="AW576" s="286">
        <v>0.37582632373130725</v>
      </c>
      <c r="AX576" s="286">
        <v>0.18021603758901783</v>
      </c>
      <c r="AY576" s="287">
        <v>12.0685</v>
      </c>
      <c r="AZ576" s="287">
        <v>0.28911663784334413</v>
      </c>
      <c r="BA576" s="287">
        <v>14.50401799847443</v>
      </c>
      <c r="BB576" s="287">
        <v>2.1233185898203257</v>
      </c>
    </row>
    <row r="577" spans="45:54" ht="16.5">
      <c r="AS577" s="284" t="s">
        <v>154</v>
      </c>
      <c r="AT577" s="285" t="s">
        <v>99</v>
      </c>
      <c r="AU577" s="284">
        <v>3</v>
      </c>
      <c r="AV577" s="286">
        <v>2.7206933605183638E-2</v>
      </c>
      <c r="AW577" s="286">
        <v>0.34895098062010488</v>
      </c>
      <c r="AX577" s="286">
        <v>0.1560136101771776</v>
      </c>
      <c r="AY577" s="287">
        <v>12.119666666666662</v>
      </c>
      <c r="AZ577" s="287">
        <v>1.1313544545935919</v>
      </c>
      <c r="BA577" s="287">
        <v>7.2151327063132431</v>
      </c>
      <c r="BB577" s="287">
        <v>2.0529724465342887</v>
      </c>
    </row>
    <row r="578" spans="45:54" ht="16.5">
      <c r="AS578" s="284" t="s">
        <v>147</v>
      </c>
      <c r="AT578" s="285" t="s">
        <v>265</v>
      </c>
      <c r="AU578" s="284">
        <v>3</v>
      </c>
      <c r="AV578" s="286">
        <v>1.43209949250505E-2</v>
      </c>
      <c r="AW578" s="286">
        <v>0.34143776738000381</v>
      </c>
      <c r="AX578" s="286">
        <v>0.18276133024794197</v>
      </c>
      <c r="AY578" s="287">
        <v>10.215666666666666</v>
      </c>
      <c r="AZ578" s="287">
        <v>0.14115524367085919</v>
      </c>
      <c r="BA578" s="287">
        <v>21.560499295562057</v>
      </c>
      <c r="BB578" s="287">
        <v>2.045931899151741</v>
      </c>
    </row>
    <row r="579" spans="45:54" ht="16.5">
      <c r="AS579" s="284" t="s">
        <v>147</v>
      </c>
      <c r="AT579" s="285" t="s">
        <v>266</v>
      </c>
      <c r="AU579" s="284">
        <v>3</v>
      </c>
      <c r="AV579" s="286">
        <v>1.7346169240390837E-2</v>
      </c>
      <c r="AW579" s="286">
        <v>0.3564244972475904</v>
      </c>
      <c r="AX579" s="286">
        <v>0.18991323675094257</v>
      </c>
      <c r="AY579" s="287">
        <v>7.2449999999999992</v>
      </c>
      <c r="AZ579" s="287">
        <v>0.53421942528674238</v>
      </c>
      <c r="BA579" s="287">
        <v>4.5037174065564436</v>
      </c>
      <c r="BB579" s="287">
        <v>2.1911256954259253</v>
      </c>
    </row>
    <row r="580" spans="45:54" ht="16.5">
      <c r="AS580" s="284" t="s">
        <v>147</v>
      </c>
      <c r="AT580" s="285" t="s">
        <v>267</v>
      </c>
      <c r="AU580" s="284">
        <v>3</v>
      </c>
      <c r="AV580" s="286">
        <v>1.3075620239852634E-2</v>
      </c>
      <c r="AW580" s="286">
        <v>0.36971214984094403</v>
      </c>
      <c r="AX580" s="286">
        <v>0.15141331635519639</v>
      </c>
      <c r="AY580" s="287">
        <v>7.99488888888889</v>
      </c>
      <c r="AZ580" s="287">
        <v>0.10123405683307313</v>
      </c>
      <c r="BA580" s="287">
        <v>7.0590234224142883</v>
      </c>
      <c r="BB580" s="287">
        <v>2.1769028769464693</v>
      </c>
    </row>
    <row r="581" spans="45:54" ht="16.5">
      <c r="AS581" s="284" t="s">
        <v>147</v>
      </c>
      <c r="AT581" s="285" t="s">
        <v>268</v>
      </c>
      <c r="AU581" s="284">
        <v>3</v>
      </c>
      <c r="AV581" s="286">
        <v>1.532846934611091E-2</v>
      </c>
      <c r="AW581" s="286">
        <v>0.31315649587722783</v>
      </c>
      <c r="AX581" s="286">
        <v>0.24803927613580271</v>
      </c>
      <c r="AY581" s="287">
        <v>4.5956666666666655</v>
      </c>
      <c r="AZ581" s="287">
        <v>6.3872774970592974E-2</v>
      </c>
      <c r="BA581" s="287">
        <v>1.9332159891099472</v>
      </c>
      <c r="BB581" s="287">
        <v>2.6967286861175483</v>
      </c>
    </row>
    <row r="582" spans="45:54" ht="16.5">
      <c r="AS582" s="284" t="s">
        <v>147</v>
      </c>
      <c r="AT582" s="285" t="s">
        <v>98</v>
      </c>
      <c r="AU582" s="284">
        <v>3</v>
      </c>
      <c r="AV582" s="286">
        <v>2.2718758165614913E-2</v>
      </c>
      <c r="AW582" s="286">
        <v>0.37405327111221914</v>
      </c>
      <c r="AX582" s="286">
        <v>0.17026262441262804</v>
      </c>
      <c r="AY582" s="287">
        <v>10.651</v>
      </c>
      <c r="AZ582" s="287">
        <v>0.57613354654317595</v>
      </c>
      <c r="BA582" s="287">
        <v>22.772436497575008</v>
      </c>
      <c r="BB582" s="287">
        <v>2.4216366193759775</v>
      </c>
    </row>
    <row r="583" spans="45:54" ht="16.5">
      <c r="AS583" s="284" t="s">
        <v>147</v>
      </c>
      <c r="AT583" s="285" t="s">
        <v>99</v>
      </c>
      <c r="AU583" s="284">
        <v>3</v>
      </c>
      <c r="AV583" s="286">
        <v>1.4887803651227358E-2</v>
      </c>
      <c r="AW583" s="286">
        <v>0.34639085596130081</v>
      </c>
      <c r="AX583" s="286">
        <v>0.18501918736797449</v>
      </c>
      <c r="AY583" s="287">
        <v>8.6675744680851103</v>
      </c>
      <c r="AZ583" s="287">
        <v>0.1888314448392576</v>
      </c>
      <c r="BA583" s="287">
        <v>15.035703795325887</v>
      </c>
      <c r="BB583" s="287">
        <v>2.148934811007297</v>
      </c>
    </row>
    <row r="584" spans="45:54" ht="16.5">
      <c r="AS584" s="284" t="s">
        <v>140</v>
      </c>
      <c r="AT584" s="285" t="s">
        <v>269</v>
      </c>
      <c r="AU584" s="284">
        <v>3</v>
      </c>
      <c r="AV584" s="286">
        <v>1.313965513495702E-2</v>
      </c>
      <c r="AW584" s="286">
        <v>0.34325984401318044</v>
      </c>
      <c r="AX584" s="286">
        <v>0.16006381455569807</v>
      </c>
      <c r="AY584" s="287">
        <v>9.974045454545454</v>
      </c>
      <c r="AZ584" s="287">
        <v>0.18459885862232692</v>
      </c>
      <c r="BA584" s="287">
        <v>12.628906042257604</v>
      </c>
      <c r="BB584" s="287">
        <v>2.4321949312344953</v>
      </c>
    </row>
    <row r="585" spans="45:54" ht="16.5">
      <c r="AS585" s="284" t="s">
        <v>140</v>
      </c>
      <c r="AT585" s="285" t="s">
        <v>270</v>
      </c>
      <c r="AU585" s="284">
        <v>3</v>
      </c>
      <c r="AV585" s="286">
        <v>1.6056708841223215E-2</v>
      </c>
      <c r="AW585" s="286">
        <v>0.31704063963860846</v>
      </c>
      <c r="AX585" s="286">
        <v>0.15925147987381039</v>
      </c>
      <c r="AY585" s="287">
        <v>8.0173999999999985</v>
      </c>
      <c r="AZ585" s="287">
        <v>0.68409974233730231</v>
      </c>
      <c r="BA585" s="287">
        <v>5.0613466443940984</v>
      </c>
      <c r="BB585" s="287">
        <v>2.5239715713613107</v>
      </c>
    </row>
    <row r="586" spans="45:54" ht="16.5">
      <c r="AS586" s="284" t="s">
        <v>140</v>
      </c>
      <c r="AT586" s="285" t="s">
        <v>271</v>
      </c>
      <c r="AU586" s="284">
        <v>3</v>
      </c>
      <c r="AV586" s="286">
        <v>2.5396568123423415E-2</v>
      </c>
      <c r="AW586" s="286">
        <v>0.32727467689262485</v>
      </c>
      <c r="AX586" s="286">
        <v>0.18686273504069811</v>
      </c>
      <c r="AY586" s="287">
        <v>8.0030909090909095</v>
      </c>
      <c r="AZ586" s="287">
        <v>7.9595752836178105E-2</v>
      </c>
      <c r="BA586" s="287">
        <v>9.5257387732473138</v>
      </c>
      <c r="BB586" s="287">
        <v>3.0058031291820231</v>
      </c>
    </row>
    <row r="587" spans="45:54" ht="16.5">
      <c r="AS587" s="284" t="s">
        <v>140</v>
      </c>
      <c r="AT587" s="285" t="s">
        <v>272</v>
      </c>
      <c r="AU587" s="284">
        <v>3</v>
      </c>
      <c r="AV587" s="286">
        <v>2.1412612626079738E-2</v>
      </c>
      <c r="AW587" s="286">
        <v>0.36013476773000186</v>
      </c>
      <c r="AX587" s="286">
        <v>0.15997350338308211</v>
      </c>
      <c r="AY587" s="287">
        <v>8.5551250000000003</v>
      </c>
      <c r="AZ587" s="287">
        <v>0.14001405324031396</v>
      </c>
      <c r="BA587" s="287">
        <v>10.644047068673229</v>
      </c>
      <c r="BB587" s="287">
        <v>2.7968513647915798</v>
      </c>
    </row>
    <row r="588" spans="45:54" ht="16.5">
      <c r="AS588" s="284" t="s">
        <v>140</v>
      </c>
      <c r="AT588" s="285" t="s">
        <v>99</v>
      </c>
      <c r="AU588" s="284">
        <v>3</v>
      </c>
      <c r="AV588" s="286">
        <v>1.7532945367687985E-2</v>
      </c>
      <c r="AW588" s="286">
        <v>0.33814010071941741</v>
      </c>
      <c r="AX588" s="286">
        <v>0.16512713522364519</v>
      </c>
      <c r="AY588" s="287">
        <v>8.9427058823529428</v>
      </c>
      <c r="AZ588" s="287">
        <v>0.24930019585817856</v>
      </c>
      <c r="BA588" s="287">
        <v>10.325411408675549</v>
      </c>
      <c r="BB588" s="287">
        <v>2.5982256672085726</v>
      </c>
    </row>
    <row r="589" spans="45:54" ht="16.5">
      <c r="AS589" s="284" t="s">
        <v>149</v>
      </c>
      <c r="AT589" s="285" t="s">
        <v>273</v>
      </c>
      <c r="AU589" s="284">
        <v>3</v>
      </c>
      <c r="AV589" s="286">
        <v>3.0981798008833245E-2</v>
      </c>
      <c r="AW589" s="286">
        <v>0.38315120760474036</v>
      </c>
      <c r="AX589" s="286">
        <v>0.1849689764841648</v>
      </c>
      <c r="AY589" s="287">
        <v>13.647428571428572</v>
      </c>
      <c r="AZ589" s="287">
        <v>9.4062830654764035E-2</v>
      </c>
      <c r="BA589" s="287">
        <v>19.126640328223797</v>
      </c>
      <c r="BB589" s="287">
        <v>2.2131142867385116</v>
      </c>
    </row>
    <row r="590" spans="45:54" ht="16.5">
      <c r="AS590" s="284" t="s">
        <v>149</v>
      </c>
      <c r="AT590" s="285" t="s">
        <v>274</v>
      </c>
      <c r="AU590" s="284">
        <v>3</v>
      </c>
      <c r="AV590" s="286">
        <v>1.462936042192174E-2</v>
      </c>
      <c r="AW590" s="286">
        <v>0.25694327534746308</v>
      </c>
      <c r="AX590" s="286">
        <v>0.11308804705038453</v>
      </c>
      <c r="AY590" s="287">
        <v>17.417199999999998</v>
      </c>
      <c r="AZ590" s="287">
        <v>2.3387601203547548E-2</v>
      </c>
      <c r="BA590" s="287">
        <v>3.0646752807879425</v>
      </c>
      <c r="BB590" s="287">
        <v>3.1272671523208428</v>
      </c>
    </row>
    <row r="591" spans="45:54" ht="16.5">
      <c r="AS591" s="284" t="s">
        <v>149</v>
      </c>
      <c r="AT591" s="285" t="s">
        <v>275</v>
      </c>
      <c r="AU591" s="284">
        <v>3</v>
      </c>
      <c r="AV591" s="286">
        <v>2.1721427313694912E-2</v>
      </c>
      <c r="AW591" s="286">
        <v>0.42195311639235394</v>
      </c>
      <c r="AX591" s="286">
        <v>0.18182254748162976</v>
      </c>
      <c r="AY591" s="287">
        <v>14.765733333333333</v>
      </c>
      <c r="AZ591" s="287">
        <v>9.7380094290084804E-2</v>
      </c>
      <c r="BA591" s="287">
        <v>21.013233203596155</v>
      </c>
      <c r="BB591" s="287">
        <v>2.0091114701148913</v>
      </c>
    </row>
    <row r="592" spans="45:54" ht="16.5">
      <c r="AS592" s="284" t="s">
        <v>149</v>
      </c>
      <c r="AT592" s="285" t="s">
        <v>276</v>
      </c>
      <c r="AU592" s="284">
        <v>3</v>
      </c>
      <c r="AV592" s="286">
        <v>3.2245728222235037E-2</v>
      </c>
      <c r="AW592" s="286">
        <v>0.41499186148165634</v>
      </c>
      <c r="AX592" s="286">
        <v>0.23621317605309031</v>
      </c>
      <c r="AY592" s="287">
        <v>10.176333333333332</v>
      </c>
      <c r="AZ592" s="287">
        <v>2.6781539235044251E-2</v>
      </c>
      <c r="BA592" s="287">
        <v>9.846679258751271</v>
      </c>
      <c r="BB592" s="287">
        <v>2.3817957109907524</v>
      </c>
    </row>
    <row r="593" spans="45:54" ht="16.5">
      <c r="AS593" s="284" t="s">
        <v>149</v>
      </c>
      <c r="AT593" s="285" t="s">
        <v>277</v>
      </c>
      <c r="AU593" s="284">
        <v>3</v>
      </c>
      <c r="AV593" s="286">
        <v>2.1201240633011424E-2</v>
      </c>
      <c r="AW593" s="286">
        <v>0.3906424586454918</v>
      </c>
      <c r="AX593" s="286">
        <v>0.18598888065892852</v>
      </c>
      <c r="AY593" s="287">
        <v>11.849636363636362</v>
      </c>
      <c r="AZ593" s="287">
        <v>0.25461652002226232</v>
      </c>
      <c r="BA593" s="287">
        <v>19.78370360572978</v>
      </c>
      <c r="BB593" s="287">
        <v>2.3241399049429092</v>
      </c>
    </row>
    <row r="594" spans="45:54" ht="16.5">
      <c r="AS594" s="284" t="s">
        <v>149</v>
      </c>
      <c r="AT594" s="285" t="s">
        <v>278</v>
      </c>
      <c r="AU594" s="284">
        <v>3</v>
      </c>
      <c r="AV594" s="286">
        <v>3.1887205703567255E-2</v>
      </c>
      <c r="AW594" s="286">
        <v>0.41512482428258735</v>
      </c>
      <c r="AX594" s="286">
        <v>0.15532322126056755</v>
      </c>
      <c r="AY594" s="287">
        <v>15.329500000000001</v>
      </c>
      <c r="AZ594" s="287">
        <v>9.8649235478289968E-3</v>
      </c>
      <c r="BA594" s="287">
        <v>8.2816033184024427</v>
      </c>
      <c r="BB594" s="287">
        <v>2.0134537110822794</v>
      </c>
    </row>
    <row r="595" spans="45:54" ht="16.5">
      <c r="AS595" s="284" t="s">
        <v>149</v>
      </c>
      <c r="AT595" s="285" t="s">
        <v>99</v>
      </c>
      <c r="AU595" s="284">
        <v>3</v>
      </c>
      <c r="AV595" s="286">
        <v>2.4012663436628515E-2</v>
      </c>
      <c r="AW595" s="286">
        <v>0.3778274226140701</v>
      </c>
      <c r="AX595" s="286">
        <v>0.16306106867613906</v>
      </c>
      <c r="AY595" s="287">
        <v>13.990733333333335</v>
      </c>
      <c r="AZ595" s="287">
        <v>9.0106483696959019E-2</v>
      </c>
      <c r="BA595" s="287">
        <v>13.256592548758038</v>
      </c>
      <c r="BB595" s="287">
        <v>2.4040474991633141</v>
      </c>
    </row>
    <row r="596" spans="45:54" ht="16.5">
      <c r="AS596" s="284" t="s">
        <v>152</v>
      </c>
      <c r="AT596" s="285" t="s">
        <v>279</v>
      </c>
      <c r="AU596" s="284">
        <v>3</v>
      </c>
      <c r="AV596" s="286">
        <v>1.4977833868689797E-2</v>
      </c>
      <c r="AW596" s="286">
        <v>0.28207173987557782</v>
      </c>
      <c r="AX596" s="286">
        <v>0.15525437042050513</v>
      </c>
      <c r="AY596" s="287">
        <v>13.446866666666665</v>
      </c>
      <c r="AZ596" s="287">
        <v>0.11603797084651674</v>
      </c>
      <c r="BA596" s="287">
        <v>5.9933242394548039</v>
      </c>
      <c r="BB596" s="287">
        <v>2.6974655866666222</v>
      </c>
    </row>
    <row r="597" spans="45:54" ht="16.5">
      <c r="AS597" s="284" t="s">
        <v>152</v>
      </c>
      <c r="AT597" s="285" t="s">
        <v>280</v>
      </c>
      <c r="AU597" s="284">
        <v>3</v>
      </c>
      <c r="AV597" s="286">
        <v>1.4864194510187393E-2</v>
      </c>
      <c r="AW597" s="286">
        <v>0.25623067936245825</v>
      </c>
      <c r="AX597" s="286">
        <v>0.14831248293184637</v>
      </c>
      <c r="AY597" s="287">
        <v>10.719500000000002</v>
      </c>
      <c r="AZ597" s="287">
        <v>0.18034105414864587</v>
      </c>
      <c r="BA597" s="287">
        <v>6.1532367675517978</v>
      </c>
      <c r="BB597" s="287">
        <v>2.6477613722015212</v>
      </c>
    </row>
    <row r="598" spans="45:54" ht="16.5">
      <c r="AS598" s="284" t="s">
        <v>152</v>
      </c>
      <c r="AT598" s="285" t="s">
        <v>281</v>
      </c>
      <c r="AU598" s="284">
        <v>3</v>
      </c>
      <c r="AV598" s="286">
        <v>1.8072100826195706E-2</v>
      </c>
      <c r="AW598" s="286">
        <v>0.2093570803335229</v>
      </c>
      <c r="AX598" s="286">
        <v>0.11912768412817884</v>
      </c>
      <c r="AY598" s="287">
        <v>17.383499999999998</v>
      </c>
      <c r="AZ598" s="287">
        <v>0.1121578734226297</v>
      </c>
      <c r="BA598" s="287">
        <v>8.9646185971373313</v>
      </c>
      <c r="BB598" s="287">
        <v>2.8514754341779889</v>
      </c>
    </row>
    <row r="599" spans="45:54" ht="16.5">
      <c r="AS599" s="284" t="s">
        <v>152</v>
      </c>
      <c r="AT599" s="285" t="s">
        <v>282</v>
      </c>
      <c r="AU599" s="284">
        <v>3</v>
      </c>
      <c r="AV599" s="286">
        <v>2.187277870268825E-2</v>
      </c>
      <c r="AW599" s="286">
        <v>9.0655324499257409E-2</v>
      </c>
      <c r="AX599" s="286">
        <v>0.15115391977324719</v>
      </c>
      <c r="AY599" s="287">
        <v>9.4849999999999994</v>
      </c>
      <c r="AZ599" s="287">
        <v>1.0969079809379331E-2</v>
      </c>
      <c r="BA599" s="287">
        <v>0.97624810303476051</v>
      </c>
      <c r="BB599" s="287">
        <v>2.3096886207640881</v>
      </c>
    </row>
    <row r="600" spans="45:54" ht="16.5">
      <c r="AS600" s="284" t="s">
        <v>152</v>
      </c>
      <c r="AT600" s="285" t="s">
        <v>283</v>
      </c>
      <c r="AU600" s="284">
        <v>3</v>
      </c>
      <c r="AV600" s="286">
        <v>1.3896524671149844E-2</v>
      </c>
      <c r="AW600" s="286">
        <v>0.30834730422057177</v>
      </c>
      <c r="AX600" s="286">
        <v>0.20760219465177207</v>
      </c>
      <c r="AY600" s="287">
        <v>6.5506666666666673</v>
      </c>
      <c r="AZ600" s="287">
        <v>1.395366767424761</v>
      </c>
      <c r="BA600" s="287">
        <v>6.0308224693782044</v>
      </c>
      <c r="BB600" s="287">
        <v>2.9482760904868588</v>
      </c>
    </row>
    <row r="601" spans="45:54" ht="16.5">
      <c r="AS601" s="284" t="s">
        <v>152</v>
      </c>
      <c r="AT601" s="285" t="s">
        <v>329</v>
      </c>
      <c r="AU601" s="284">
        <v>3</v>
      </c>
      <c r="AV601" s="286">
        <v>2.042271709132832E-2</v>
      </c>
      <c r="AW601" s="286">
        <v>0.23067448529904291</v>
      </c>
      <c r="AX601" s="286">
        <v>0.18257036211937525</v>
      </c>
      <c r="AY601" s="287">
        <v>6.8860000000000001</v>
      </c>
      <c r="AZ601" s="287">
        <v>8.7915102144161428E-2</v>
      </c>
      <c r="BA601" s="287">
        <v>1.5824718385949057</v>
      </c>
      <c r="BB601" s="287">
        <v>2.2497250791139241</v>
      </c>
    </row>
    <row r="602" spans="45:54" ht="16.5">
      <c r="AS602" s="284" t="s">
        <v>152</v>
      </c>
      <c r="AT602" s="285" t="s">
        <v>337</v>
      </c>
      <c r="AU602" s="284">
        <v>3</v>
      </c>
      <c r="AV602" s="286">
        <v>2.5840567649456716E-2</v>
      </c>
      <c r="AW602" s="286">
        <v>0.17326739564631791</v>
      </c>
      <c r="AX602" s="286">
        <v>0.12231555261687257</v>
      </c>
      <c r="AY602" s="287">
        <v>3.74</v>
      </c>
      <c r="AZ602" s="287">
        <v>1.295715599755006E-2</v>
      </c>
      <c r="BA602" s="287">
        <v>0.86812945183585399</v>
      </c>
      <c r="BB602" s="287">
        <v>3.5393853426594979</v>
      </c>
    </row>
    <row r="603" spans="45:54" ht="16.5">
      <c r="AS603" s="284" t="s">
        <v>152</v>
      </c>
      <c r="AT603" s="285" t="s">
        <v>99</v>
      </c>
      <c r="AU603" s="284">
        <v>3</v>
      </c>
      <c r="AV603" s="286">
        <v>1.5713877585146113E-2</v>
      </c>
      <c r="AW603" s="286">
        <v>0.26445181339808504</v>
      </c>
      <c r="AX603" s="286">
        <v>0.15592225116799974</v>
      </c>
      <c r="AY603" s="287">
        <v>11.677064516129034</v>
      </c>
      <c r="AZ603" s="287">
        <v>0.23142000354354827</v>
      </c>
      <c r="BA603" s="287">
        <v>5.7165578924110987</v>
      </c>
      <c r="BB603" s="287">
        <v>2.7015908149046099</v>
      </c>
    </row>
    <row r="604" spans="45:54" ht="16.5">
      <c r="AS604" s="284" t="s">
        <v>163</v>
      </c>
      <c r="AT604" s="285" t="s">
        <v>284</v>
      </c>
      <c r="AU604" s="284">
        <v>3</v>
      </c>
      <c r="AV604" s="286">
        <v>4.921948202410484E-3</v>
      </c>
      <c r="AW604" s="286">
        <v>0.35009029159437188</v>
      </c>
      <c r="AX604" s="286">
        <v>0.17727807339852228</v>
      </c>
      <c r="AY604" s="287">
        <v>8.1247000000000007</v>
      </c>
      <c r="AZ604" s="287">
        <v>0.31405687249341596</v>
      </c>
      <c r="BA604" s="287">
        <v>1.7005945274718108</v>
      </c>
      <c r="BB604" s="287">
        <v>2.3430908946212514</v>
      </c>
    </row>
    <row r="605" spans="45:54" ht="16.5">
      <c r="AS605" s="284" t="s">
        <v>163</v>
      </c>
      <c r="AT605" s="285" t="s">
        <v>189</v>
      </c>
      <c r="AU605" s="284">
        <v>3</v>
      </c>
      <c r="AV605" s="286">
        <v>5.1883291328868892E-3</v>
      </c>
      <c r="AW605" s="286">
        <v>0.23554181248881378</v>
      </c>
      <c r="AX605" s="286">
        <v>0.11193079689693021</v>
      </c>
      <c r="AY605" s="287">
        <v>14.1065</v>
      </c>
      <c r="AZ605" s="287">
        <v>4.3151731508775833E-2</v>
      </c>
      <c r="BA605" s="287">
        <v>1.6901094840937201</v>
      </c>
      <c r="BB605" s="287">
        <v>2.8510890086466456</v>
      </c>
    </row>
    <row r="606" spans="45:54" ht="16.5">
      <c r="AS606" s="284" t="s">
        <v>163</v>
      </c>
      <c r="AT606" s="285" t="s">
        <v>285</v>
      </c>
      <c r="AU606" s="284">
        <v>3</v>
      </c>
      <c r="AV606" s="286">
        <v>4.0161247506807583E-3</v>
      </c>
      <c r="AW606" s="286">
        <v>0.34065019169730165</v>
      </c>
      <c r="AX606" s="286">
        <v>0.14747729103854634</v>
      </c>
      <c r="AY606" s="287">
        <v>7.6067368421052626</v>
      </c>
      <c r="AZ606" s="287">
        <v>3.6096181573236852E-2</v>
      </c>
      <c r="BA606" s="287">
        <v>1.2438549055642427</v>
      </c>
      <c r="BB606" s="287">
        <v>2.6427503632482705</v>
      </c>
    </row>
    <row r="607" spans="45:54" ht="16.5">
      <c r="AS607" s="284" t="s">
        <v>163</v>
      </c>
      <c r="AT607" s="285" t="s">
        <v>98</v>
      </c>
      <c r="AU607" s="284">
        <v>3</v>
      </c>
      <c r="AV607" s="286">
        <v>4.2993085056728603E-3</v>
      </c>
      <c r="AW607" s="286">
        <v>0.33265592241795883</v>
      </c>
      <c r="AX607" s="286">
        <v>0.15208151021727817</v>
      </c>
      <c r="AY607" s="287">
        <v>8.1939999999999991</v>
      </c>
      <c r="AZ607" s="287">
        <v>4.5601652239063921E-2</v>
      </c>
      <c r="BA607" s="287">
        <v>1.4364520455305134</v>
      </c>
      <c r="BB607" s="287">
        <v>2.7454150292143611</v>
      </c>
    </row>
    <row r="608" spans="45:54" ht="16.5">
      <c r="AS608" s="284" t="s">
        <v>163</v>
      </c>
      <c r="AT608" s="285" t="s">
        <v>99</v>
      </c>
      <c r="AU608" s="284">
        <v>3</v>
      </c>
      <c r="AV608" s="286">
        <v>4.5505625827722091E-3</v>
      </c>
      <c r="AW608" s="286">
        <v>0.33564196792463108</v>
      </c>
      <c r="AX608" s="286">
        <v>0.15420048236863035</v>
      </c>
      <c r="AY608" s="287">
        <v>8.4407999999999976</v>
      </c>
      <c r="AZ608" s="287">
        <v>0.15356194672281864</v>
      </c>
      <c r="BA608" s="287">
        <v>1.5109398686477333</v>
      </c>
      <c r="BB608" s="287">
        <v>2.5390124459280816</v>
      </c>
    </row>
    <row r="609" spans="45:54" ht="16.5">
      <c r="AS609" s="284" t="s">
        <v>165</v>
      </c>
      <c r="AT609" s="285" t="s">
        <v>286</v>
      </c>
      <c r="AU609" s="284">
        <v>3</v>
      </c>
      <c r="AV609" s="286">
        <v>6.0220217274466904E-3</v>
      </c>
      <c r="AW609" s="286">
        <v>0.33347371410736931</v>
      </c>
      <c r="AX609" s="286">
        <v>0.16283006506580489</v>
      </c>
      <c r="AY609" s="287">
        <v>7.4829285714285723</v>
      </c>
      <c r="AZ609" s="287">
        <v>0.20523073489514101</v>
      </c>
      <c r="BA609" s="287">
        <v>5.6835231516961056</v>
      </c>
      <c r="BB609" s="287">
        <v>3.0678554250487569</v>
      </c>
    </row>
    <row r="610" spans="45:54" ht="16.5">
      <c r="AS610" s="284" t="s">
        <v>165</v>
      </c>
      <c r="AT610" s="285" t="s">
        <v>287</v>
      </c>
      <c r="AU610" s="284">
        <v>3</v>
      </c>
      <c r="AV610" s="286">
        <v>6.4348026158862932E-3</v>
      </c>
      <c r="AW610" s="286">
        <v>0.32569982488207722</v>
      </c>
      <c r="AX610" s="286">
        <v>0.14101903846370784</v>
      </c>
      <c r="AY610" s="287">
        <v>5.4951111111111111</v>
      </c>
      <c r="AZ610" s="287">
        <v>6.2546064897573569E-2</v>
      </c>
      <c r="BA610" s="287">
        <v>12.183079926834507</v>
      </c>
      <c r="BB610" s="287">
        <v>2.8146312143176675</v>
      </c>
    </row>
    <row r="611" spans="45:54" ht="16.5">
      <c r="AS611" s="284" t="s">
        <v>165</v>
      </c>
      <c r="AT611" s="285" t="s">
        <v>288</v>
      </c>
      <c r="AU611" s="284">
        <v>3</v>
      </c>
      <c r="AV611" s="286">
        <v>7.498011589701912E-3</v>
      </c>
      <c r="AW611" s="286">
        <v>0.33002376602283218</v>
      </c>
      <c r="AX611" s="286">
        <v>0.11045831931228127</v>
      </c>
      <c r="AY611" s="287">
        <v>3.9185555555555549</v>
      </c>
      <c r="AZ611" s="287">
        <v>9.9841756678854434</v>
      </c>
      <c r="BA611" s="287">
        <v>19.790361626926451</v>
      </c>
      <c r="BB611" s="287">
        <v>3.0114275232046785</v>
      </c>
    </row>
    <row r="612" spans="45:54" ht="16.5">
      <c r="AS612" s="284" t="s">
        <v>165</v>
      </c>
      <c r="AT612" s="285" t="s">
        <v>289</v>
      </c>
      <c r="AU612" s="284">
        <v>3</v>
      </c>
      <c r="AV612" s="286">
        <v>8.8936190426532856E-3</v>
      </c>
      <c r="AW612" s="286">
        <v>0.28799220607650056</v>
      </c>
      <c r="AX612" s="286">
        <v>9.7993928282254311E-2</v>
      </c>
      <c r="AY612" s="287">
        <v>4.0543999999999993</v>
      </c>
      <c r="AZ612" s="287">
        <v>3.1385955677590345E-2</v>
      </c>
      <c r="BA612" s="287">
        <v>7.609350587611349</v>
      </c>
      <c r="BB612" s="287">
        <v>3.3956022029601822</v>
      </c>
    </row>
    <row r="613" spans="45:54" ht="16.5">
      <c r="AS613" s="284" t="s">
        <v>165</v>
      </c>
      <c r="AT613" s="285" t="s">
        <v>290</v>
      </c>
      <c r="AU613" s="284">
        <v>3</v>
      </c>
      <c r="AV613" s="286">
        <v>6.4722710781220287E-3</v>
      </c>
      <c r="AW613" s="286">
        <v>0.28707976335413832</v>
      </c>
      <c r="AX613" s="286">
        <v>6.2474244241618078E-2</v>
      </c>
      <c r="AY613" s="287">
        <v>2.4193333333333333</v>
      </c>
      <c r="AZ613" s="287">
        <v>1.3771877488132243</v>
      </c>
      <c r="BA613" s="287">
        <v>1.4147474146899486</v>
      </c>
      <c r="BB613" s="287">
        <v>3.444351730209338</v>
      </c>
    </row>
    <row r="614" spans="45:54" ht="16.5">
      <c r="AS614" s="284" t="s">
        <v>165</v>
      </c>
      <c r="AT614" s="285" t="s">
        <v>98</v>
      </c>
      <c r="AU614" s="284">
        <v>3</v>
      </c>
      <c r="AV614" s="286">
        <v>6.8284858235655834E-3</v>
      </c>
      <c r="AW614" s="286">
        <v>0.32450929874698775</v>
      </c>
      <c r="AX614" s="286">
        <v>0.15426126340363297</v>
      </c>
      <c r="AY614" s="287">
        <v>5.6914999999999996</v>
      </c>
      <c r="AZ614" s="287">
        <v>0.16837921278314261</v>
      </c>
      <c r="BA614" s="287">
        <v>10.89283984235561</v>
      </c>
      <c r="BB614" s="287">
        <v>2.8736471392191354</v>
      </c>
    </row>
    <row r="615" spans="45:54" ht="16.5">
      <c r="AS615" s="284" t="s">
        <v>165</v>
      </c>
      <c r="AT615" s="285" t="s">
        <v>99</v>
      </c>
      <c r="AU615" s="284">
        <v>3</v>
      </c>
      <c r="AV615" s="286">
        <v>6.8591197918089356E-3</v>
      </c>
      <c r="AW615" s="286">
        <v>0.32172990227121223</v>
      </c>
      <c r="AX615" s="286">
        <v>0.13068996576499095</v>
      </c>
      <c r="AY615" s="287">
        <v>5.4380238095238083</v>
      </c>
      <c r="AZ615" s="287">
        <v>2.3800180510698294</v>
      </c>
      <c r="BA615" s="287">
        <v>10.233894117823006</v>
      </c>
      <c r="BB615" s="287">
        <v>3.0548186115814357</v>
      </c>
    </row>
    <row r="616" spans="45:54" ht="16.5">
      <c r="AS616" s="284" t="s">
        <v>137</v>
      </c>
      <c r="AT616" s="285" t="s">
        <v>291</v>
      </c>
      <c r="AU616" s="284">
        <v>3</v>
      </c>
      <c r="AV616" s="286">
        <v>2.7261770133812278E-2</v>
      </c>
      <c r="AW616" s="286">
        <v>0.37867270858158847</v>
      </c>
      <c r="AX616" s="286">
        <v>0.17285621944433327</v>
      </c>
      <c r="AY616" s="287">
        <v>11.834153846153848</v>
      </c>
      <c r="AZ616" s="287">
        <v>0.33346057289575509</v>
      </c>
      <c r="BA616" s="287">
        <v>22.789594771218319</v>
      </c>
      <c r="BB616" s="287">
        <v>1.9173654222154248</v>
      </c>
    </row>
    <row r="617" spans="45:54" ht="16.5">
      <c r="AS617" s="284" t="s">
        <v>137</v>
      </c>
      <c r="AT617" s="285" t="s">
        <v>292</v>
      </c>
      <c r="AU617" s="284">
        <v>3</v>
      </c>
      <c r="AV617" s="286">
        <v>2.9266352102063985E-2</v>
      </c>
      <c r="AW617" s="286">
        <v>0.37492899184063222</v>
      </c>
      <c r="AX617" s="286">
        <v>0.17202938261113729</v>
      </c>
      <c r="AY617" s="287">
        <v>10.982833333333332</v>
      </c>
      <c r="AZ617" s="287">
        <v>0.43364080072181543</v>
      </c>
      <c r="BA617" s="287">
        <v>8.7321173205179239</v>
      </c>
      <c r="BB617" s="287">
        <v>2.1183897325582484</v>
      </c>
    </row>
    <row r="618" spans="45:54" ht="16.5">
      <c r="AS618" s="284" t="s">
        <v>137</v>
      </c>
      <c r="AT618" s="285" t="s">
        <v>293</v>
      </c>
      <c r="AU618" s="284">
        <v>3</v>
      </c>
      <c r="AV618" s="286">
        <v>3.0735784473982133E-2</v>
      </c>
      <c r="AW618" s="286">
        <v>0.35907305196075284</v>
      </c>
      <c r="AX618" s="286">
        <v>0.15848457595694274</v>
      </c>
      <c r="AY618" s="287">
        <v>11.75230769230769</v>
      </c>
      <c r="AZ618" s="287">
        <v>0.33027738783549204</v>
      </c>
      <c r="BA618" s="287">
        <v>19.363321365257278</v>
      </c>
      <c r="BB618" s="287">
        <v>1.8399025582031354</v>
      </c>
    </row>
    <row r="619" spans="45:54" ht="16.5">
      <c r="AS619" s="284" t="s">
        <v>137</v>
      </c>
      <c r="AT619" s="285" t="s">
        <v>294</v>
      </c>
      <c r="AU619" s="284">
        <v>3</v>
      </c>
      <c r="AV619" s="286">
        <v>1.4275464262339636E-2</v>
      </c>
      <c r="AW619" s="286">
        <v>0.3663707096411804</v>
      </c>
      <c r="AX619" s="286">
        <v>0.16635691236155994</v>
      </c>
      <c r="AY619" s="287">
        <v>9.7927692307692311</v>
      </c>
      <c r="AZ619" s="287">
        <v>2.0160983146310936E-2</v>
      </c>
      <c r="BA619" s="287">
        <v>7.4307623596403163</v>
      </c>
      <c r="BB619" s="287">
        <v>2.1719517782756266</v>
      </c>
    </row>
    <row r="620" spans="45:54" ht="16.5">
      <c r="AS620" s="284" t="s">
        <v>137</v>
      </c>
      <c r="AT620" s="285" t="s">
        <v>295</v>
      </c>
      <c r="AU620" s="284">
        <v>3</v>
      </c>
      <c r="AV620" s="286">
        <v>3.3940647688104252E-2</v>
      </c>
      <c r="AW620" s="286">
        <v>0.35229076030519535</v>
      </c>
      <c r="AX620" s="286">
        <v>0.15748651102288397</v>
      </c>
      <c r="AY620" s="287">
        <v>9.9982500000000005</v>
      </c>
      <c r="AZ620" s="287">
        <v>0.10120328216803141</v>
      </c>
      <c r="BA620" s="287">
        <v>9.2769675320695466</v>
      </c>
      <c r="BB620" s="287">
        <v>1.9770186518107975</v>
      </c>
    </row>
    <row r="621" spans="45:54" ht="16.5">
      <c r="AS621" s="284" t="s">
        <v>137</v>
      </c>
      <c r="AT621" s="285" t="s">
        <v>330</v>
      </c>
      <c r="AU621" s="284">
        <v>3</v>
      </c>
      <c r="AV621" s="286">
        <v>3.921898216591118E-2</v>
      </c>
      <c r="AW621" s="286">
        <v>0.36654035699348869</v>
      </c>
      <c r="AX621" s="286">
        <v>0.14164141227212113</v>
      </c>
      <c r="AY621" s="287">
        <v>10.654199999999999</v>
      </c>
      <c r="AZ621" s="287">
        <v>0.1740921979745835</v>
      </c>
      <c r="BA621" s="287">
        <v>14.992820089571129</v>
      </c>
      <c r="BB621" s="287">
        <v>1.8134221358572034</v>
      </c>
    </row>
    <row r="622" spans="45:54" ht="16.5">
      <c r="AS622" s="284" t="s">
        <v>137</v>
      </c>
      <c r="AT622" s="285" t="s">
        <v>98</v>
      </c>
      <c r="AU622" s="284">
        <v>3</v>
      </c>
      <c r="AV622" s="286">
        <v>3.3632945664896247E-2</v>
      </c>
      <c r="AW622" s="286">
        <v>0.37817047410426941</v>
      </c>
      <c r="AX622" s="286">
        <v>0.20704212915862164</v>
      </c>
      <c r="AY622" s="287">
        <v>11.096</v>
      </c>
      <c r="AZ622" s="287">
        <v>0.32622184216169375</v>
      </c>
      <c r="BA622" s="287">
        <v>17.811712582028481</v>
      </c>
      <c r="BB622" s="287">
        <v>1.9070330818395469</v>
      </c>
    </row>
    <row r="623" spans="45:54" ht="16.5">
      <c r="AS623" s="284" t="s">
        <v>137</v>
      </c>
      <c r="AT623" s="285" t="s">
        <v>99</v>
      </c>
      <c r="AU623" s="284">
        <v>3</v>
      </c>
      <c r="AV623" s="286">
        <v>2.7331270963315363E-2</v>
      </c>
      <c r="AW623" s="286">
        <v>0.36647163649453529</v>
      </c>
      <c r="AX623" s="286">
        <v>0.16537210447605277</v>
      </c>
      <c r="AY623" s="287">
        <v>10.879972222222227</v>
      </c>
      <c r="AZ623" s="287">
        <v>0.23302018937167654</v>
      </c>
      <c r="BA623" s="287">
        <v>13.507947985773482</v>
      </c>
      <c r="BB623" s="287">
        <v>1.989116717867448</v>
      </c>
    </row>
    <row r="624" spans="45:54" ht="16.5">
      <c r="AS624" s="284" t="s">
        <v>157</v>
      </c>
      <c r="AT624" s="285" t="s">
        <v>296</v>
      </c>
      <c r="AU624" s="284">
        <v>3</v>
      </c>
      <c r="AV624" s="286">
        <v>2.4280339699155055E-2</v>
      </c>
      <c r="AW624" s="286">
        <v>0.35006253796106324</v>
      </c>
      <c r="AX624" s="286">
        <v>0.23365995202261791</v>
      </c>
      <c r="AY624" s="287">
        <v>12.416771428571426</v>
      </c>
      <c r="AZ624" s="287">
        <v>0.38028731070848132</v>
      </c>
      <c r="BA624" s="287">
        <v>28.420072673594717</v>
      </c>
      <c r="BB624" s="287">
        <v>2.0164907717303229</v>
      </c>
    </row>
    <row r="625" spans="45:54" ht="16.5">
      <c r="AS625" s="284" t="s">
        <v>157</v>
      </c>
      <c r="AT625" s="285" t="s">
        <v>297</v>
      </c>
      <c r="AU625" s="284">
        <v>3</v>
      </c>
      <c r="AV625" s="286">
        <v>1.7591950436118362E-2</v>
      </c>
      <c r="AW625" s="286">
        <v>0.31201047756735667</v>
      </c>
      <c r="AX625" s="286">
        <v>0.18772177036861903</v>
      </c>
      <c r="AY625" s="287">
        <v>8.698555555555556</v>
      </c>
      <c r="AZ625" s="287">
        <v>0.55308288217183932</v>
      </c>
      <c r="BA625" s="287">
        <v>5.9696683544580162</v>
      </c>
      <c r="BB625" s="287">
        <v>2.5384448289123998</v>
      </c>
    </row>
    <row r="626" spans="45:54" ht="16.5">
      <c r="AS626" s="284" t="s">
        <v>157</v>
      </c>
      <c r="AT626" s="285" t="s">
        <v>298</v>
      </c>
      <c r="AU626" s="284">
        <v>3</v>
      </c>
      <c r="AV626" s="286">
        <v>3.191940837935741E-2</v>
      </c>
      <c r="AW626" s="286">
        <v>0.35306497392973263</v>
      </c>
      <c r="AX626" s="286">
        <v>0.22436404181377109</v>
      </c>
      <c r="AY626" s="287">
        <v>11.868799999999997</v>
      </c>
      <c r="AZ626" s="287">
        <v>0.32204513535521462</v>
      </c>
      <c r="BA626" s="287">
        <v>26.119461806710227</v>
      </c>
      <c r="BB626" s="287">
        <v>2.2012469292059471</v>
      </c>
    </row>
    <row r="627" spans="45:54" ht="16.5">
      <c r="AS627" s="284" t="s">
        <v>157</v>
      </c>
      <c r="AT627" s="285" t="s">
        <v>99</v>
      </c>
      <c r="AU627" s="284">
        <v>3</v>
      </c>
      <c r="AV627" s="286">
        <v>2.4577095033492622E-2</v>
      </c>
      <c r="AW627" s="286">
        <v>0.34439123051206627</v>
      </c>
      <c r="AX627" s="286">
        <v>0.22393922178308298</v>
      </c>
      <c r="AY627" s="287">
        <v>11.695592592592593</v>
      </c>
      <c r="AZ627" s="287">
        <v>0.40018685863276093</v>
      </c>
      <c r="BA627" s="287">
        <v>24.07038064014824</v>
      </c>
      <c r="BB627" s="287">
        <v>2.1250313529397866</v>
      </c>
    </row>
    <row r="628" spans="45:54" ht="16.5">
      <c r="AS628" s="284" t="s">
        <v>139</v>
      </c>
      <c r="AT628" s="285" t="s">
        <v>299</v>
      </c>
      <c r="AU628" s="284">
        <v>3</v>
      </c>
      <c r="AV628" s="286">
        <v>1.8160384027348313E-2</v>
      </c>
      <c r="AW628" s="286">
        <v>0.37417941070771382</v>
      </c>
      <c r="AX628" s="286">
        <v>0.19699932871984427</v>
      </c>
      <c r="AY628" s="287">
        <v>13.103550000000002</v>
      </c>
      <c r="AZ628" s="287">
        <v>0.22355802169750824</v>
      </c>
      <c r="BA628" s="287">
        <v>25.188530702460138</v>
      </c>
      <c r="BB628" s="287">
        <v>1.9635548311470854</v>
      </c>
    </row>
    <row r="629" spans="45:54" ht="16.5">
      <c r="AS629" s="284" t="s">
        <v>139</v>
      </c>
      <c r="AT629" s="285" t="s">
        <v>300</v>
      </c>
      <c r="AU629" s="284">
        <v>3</v>
      </c>
      <c r="AV629" s="286">
        <v>1.7178000457138073E-2</v>
      </c>
      <c r="AW629" s="286">
        <v>0.24990832282176959</v>
      </c>
      <c r="AX629" s="286">
        <v>0.15446261346518717</v>
      </c>
      <c r="AY629" s="287">
        <v>16.568999999999999</v>
      </c>
      <c r="AZ629" s="287">
        <v>2.7220261905111485E-2</v>
      </c>
      <c r="BA629" s="287">
        <v>10.809743402014726</v>
      </c>
      <c r="BB629" s="287">
        <v>3.0397274021401395</v>
      </c>
    </row>
    <row r="630" spans="45:54" ht="16.5">
      <c r="AS630" s="284" t="s">
        <v>139</v>
      </c>
      <c r="AT630" s="285" t="s">
        <v>301</v>
      </c>
      <c r="AU630" s="284">
        <v>3</v>
      </c>
      <c r="AV630" s="286">
        <v>1.3458451484136491E-2</v>
      </c>
      <c r="AW630" s="286">
        <v>0.29186867561387941</v>
      </c>
      <c r="AX630" s="286">
        <v>0.18450131714866749</v>
      </c>
      <c r="AY630" s="287">
        <v>17.2348</v>
      </c>
      <c r="AZ630" s="287">
        <v>0.17239685697788015</v>
      </c>
      <c r="BA630" s="287">
        <v>24.123333249457982</v>
      </c>
      <c r="BB630" s="287">
        <v>2.6649772322905898</v>
      </c>
    </row>
    <row r="631" spans="45:54" ht="16.5">
      <c r="AS631" s="284" t="s">
        <v>139</v>
      </c>
      <c r="AT631" s="285" t="s">
        <v>302</v>
      </c>
      <c r="AU631" s="284">
        <v>3</v>
      </c>
      <c r="AV631" s="286">
        <v>2.2874742255579832E-2</v>
      </c>
      <c r="AW631" s="286">
        <v>0.28599277476759194</v>
      </c>
      <c r="AX631" s="286">
        <v>0.13413493454930711</v>
      </c>
      <c r="AY631" s="287">
        <v>19.86633333333333</v>
      </c>
      <c r="AZ631" s="287">
        <v>0.13395523849766389</v>
      </c>
      <c r="BA631" s="287">
        <v>12.911978110799213</v>
      </c>
      <c r="BB631" s="287">
        <v>2.6340642337628339</v>
      </c>
    </row>
    <row r="632" spans="45:54" ht="16.5">
      <c r="AS632" s="284" t="s">
        <v>139</v>
      </c>
      <c r="AT632" s="285" t="s">
        <v>98</v>
      </c>
      <c r="AU632" s="284">
        <v>3</v>
      </c>
      <c r="AV632" s="286">
        <v>3.0772535712279024E-2</v>
      </c>
      <c r="AW632" s="286">
        <v>0.31160281947729185</v>
      </c>
      <c r="AX632" s="286">
        <v>0.15580120688292182</v>
      </c>
      <c r="AY632" s="287">
        <v>16.647600000000001</v>
      </c>
      <c r="AZ632" s="287">
        <v>9.0582097024954539E-2</v>
      </c>
      <c r="BA632" s="287">
        <v>15.934214340298821</v>
      </c>
      <c r="BB632" s="287">
        <v>2.3942440414894941</v>
      </c>
    </row>
    <row r="633" spans="45:54" ht="16.5">
      <c r="AS633" s="284" t="s">
        <v>139</v>
      </c>
      <c r="AT633" s="285" t="s">
        <v>99</v>
      </c>
      <c r="AU633" s="284">
        <v>3</v>
      </c>
      <c r="AV633" s="286">
        <v>1.7905752279115304E-2</v>
      </c>
      <c r="AW633" s="286">
        <v>0.31461127248371229</v>
      </c>
      <c r="AX633" s="286">
        <v>0.1690765790571791</v>
      </c>
      <c r="AY633" s="287">
        <v>15.796745454545448</v>
      </c>
      <c r="AZ633" s="287">
        <v>0.13049552426212171</v>
      </c>
      <c r="BA633" s="287">
        <v>18.042597638070795</v>
      </c>
      <c r="BB633" s="287">
        <v>2.5111357158346874</v>
      </c>
    </row>
    <row r="634" spans="45:54" ht="16.5">
      <c r="AS634" s="284" t="s">
        <v>145</v>
      </c>
      <c r="AT634" s="285" t="s">
        <v>303</v>
      </c>
      <c r="AU634" s="284">
        <v>3</v>
      </c>
      <c r="AV634" s="286">
        <v>2.9476329862604379E-2</v>
      </c>
      <c r="AW634" s="286">
        <v>0.26310301502444294</v>
      </c>
      <c r="AX634" s="286">
        <v>0.12667214447107505</v>
      </c>
      <c r="AY634" s="287">
        <v>17.627124999999999</v>
      </c>
      <c r="AZ634" s="287">
        <v>5.5079280146856049E-2</v>
      </c>
      <c r="BA634" s="287">
        <v>6.3014776434680861</v>
      </c>
      <c r="BB634" s="287">
        <v>3.1645069167074946</v>
      </c>
    </row>
    <row r="635" spans="45:54" ht="16.5">
      <c r="AS635" s="284" t="s">
        <v>145</v>
      </c>
      <c r="AT635" s="285" t="s">
        <v>304</v>
      </c>
      <c r="AU635" s="284">
        <v>3</v>
      </c>
      <c r="AV635" s="286">
        <v>1.3127367771675502E-2</v>
      </c>
      <c r="AW635" s="286">
        <v>0.35907807152704513</v>
      </c>
      <c r="AX635" s="286">
        <v>0.15665123731396735</v>
      </c>
      <c r="AY635" s="287">
        <v>11.744899999999999</v>
      </c>
      <c r="AZ635" s="287">
        <v>0.11354236544857425</v>
      </c>
      <c r="BA635" s="287">
        <v>14.068085214103675</v>
      </c>
      <c r="BB635" s="287">
        <v>2.1007523919695634</v>
      </c>
    </row>
    <row r="636" spans="45:54" ht="16.5">
      <c r="AS636" s="284" t="s">
        <v>145</v>
      </c>
      <c r="AT636" s="285" t="s">
        <v>305</v>
      </c>
      <c r="AU636" s="284">
        <v>3</v>
      </c>
      <c r="AV636" s="286">
        <v>2.606739754469338E-2</v>
      </c>
      <c r="AW636" s="286">
        <v>0.37238237072354469</v>
      </c>
      <c r="AX636" s="286">
        <v>0.14251368147411669</v>
      </c>
      <c r="AY636" s="287">
        <v>10.142875</v>
      </c>
      <c r="AZ636" s="287">
        <v>3.2139038992229925E-2</v>
      </c>
      <c r="BA636" s="287">
        <v>6.790519809929723</v>
      </c>
      <c r="BB636" s="287">
        <v>2.1705202055800967</v>
      </c>
    </row>
    <row r="637" spans="45:54" ht="16.5">
      <c r="AS637" s="284" t="s">
        <v>145</v>
      </c>
      <c r="AT637" s="285" t="s">
        <v>306</v>
      </c>
      <c r="AU637" s="284">
        <v>3</v>
      </c>
      <c r="AV637" s="286">
        <v>3.475118222927856E-2</v>
      </c>
      <c r="AW637" s="286">
        <v>0.30589501053199591</v>
      </c>
      <c r="AX637" s="286">
        <v>0.17513932876961028</v>
      </c>
      <c r="AY637" s="287">
        <v>10.27</v>
      </c>
      <c r="AZ637" s="287">
        <v>2.2999255255365763E-2</v>
      </c>
      <c r="BA637" s="287">
        <v>10.760776552604256</v>
      </c>
      <c r="BB637" s="287">
        <v>2.4747781867814362</v>
      </c>
    </row>
    <row r="638" spans="45:54" ht="16.5">
      <c r="AS638" s="284" t="s">
        <v>145</v>
      </c>
      <c r="AT638" s="285" t="s">
        <v>98</v>
      </c>
      <c r="AU638" s="284">
        <v>3</v>
      </c>
      <c r="AV638" s="286">
        <v>3.2298103501472324E-2</v>
      </c>
      <c r="AW638" s="286">
        <v>0.34072719606984564</v>
      </c>
      <c r="AX638" s="286">
        <v>0.15189409963164444</v>
      </c>
      <c r="AY638" s="287">
        <v>14.019500000000001</v>
      </c>
      <c r="AZ638" s="287">
        <v>0</v>
      </c>
      <c r="BA638" s="287">
        <v>11.775503489358755</v>
      </c>
      <c r="BB638" s="287">
        <v>2.6536889012599194</v>
      </c>
    </row>
    <row r="639" spans="45:54" ht="16.5">
      <c r="AS639" s="284" t="s">
        <v>145</v>
      </c>
      <c r="AT639" s="285" t="s">
        <v>99</v>
      </c>
      <c r="AU639" s="284">
        <v>3</v>
      </c>
      <c r="AV639" s="286">
        <v>2.4536718324465384E-2</v>
      </c>
      <c r="AW639" s="286">
        <v>0.32905610858241829</v>
      </c>
      <c r="AX639" s="286">
        <v>0.14406548570274985</v>
      </c>
      <c r="AY639" s="287">
        <v>12.69690909090909</v>
      </c>
      <c r="AZ639" s="287">
        <v>5.9018514267318738E-2</v>
      </c>
      <c r="BA639" s="287">
        <v>8.9066261494658026</v>
      </c>
      <c r="BB639" s="287">
        <v>2.5385722474723398</v>
      </c>
    </row>
    <row r="640" spans="45:54" ht="16.5">
      <c r="AS640" s="284" t="s">
        <v>155</v>
      </c>
      <c r="AT640" s="285" t="s">
        <v>307</v>
      </c>
      <c r="AU640" s="284">
        <v>3</v>
      </c>
      <c r="AV640" s="286">
        <v>2.2568854116242921E-2</v>
      </c>
      <c r="AW640" s="286">
        <v>0.36189145372141157</v>
      </c>
      <c r="AX640" s="286">
        <v>0.1496489810745685</v>
      </c>
      <c r="AY640" s="287">
        <v>6.8840000000000003</v>
      </c>
      <c r="AZ640" s="287">
        <v>0.13971895532137107</v>
      </c>
      <c r="BA640" s="287">
        <v>5.0348723542594076</v>
      </c>
      <c r="BB640" s="287">
        <v>2.205122206822244</v>
      </c>
    </row>
    <row r="641" spans="45:54" ht="16.5">
      <c r="AS641" s="284" t="s">
        <v>155</v>
      </c>
      <c r="AT641" s="285" t="s">
        <v>308</v>
      </c>
      <c r="AU641" s="284">
        <v>3</v>
      </c>
      <c r="AV641" s="286">
        <v>1.6319062977508354E-2</v>
      </c>
      <c r="AW641" s="286">
        <v>0.36859527136347209</v>
      </c>
      <c r="AX641" s="286">
        <v>0.14882230568763991</v>
      </c>
      <c r="AY641" s="287">
        <v>5.342833333333334</v>
      </c>
      <c r="AZ641" s="287">
        <v>0.10894751514468515</v>
      </c>
      <c r="BA641" s="287">
        <v>5.32535454027221</v>
      </c>
      <c r="BB641" s="287">
        <v>2.2288861799673629</v>
      </c>
    </row>
    <row r="642" spans="45:54" ht="16.5">
      <c r="AS642" s="284" t="s">
        <v>155</v>
      </c>
      <c r="AT642" s="285" t="s">
        <v>309</v>
      </c>
      <c r="AU642" s="284">
        <v>3</v>
      </c>
      <c r="AV642" s="286">
        <v>3.8159759491420121E-2</v>
      </c>
      <c r="AW642" s="286">
        <v>0.36655775120152312</v>
      </c>
      <c r="AX642" s="286">
        <v>0.10459438627602828</v>
      </c>
      <c r="AY642" s="287">
        <v>5.492</v>
      </c>
      <c r="AZ642" s="287">
        <v>0.44559220905499908</v>
      </c>
      <c r="BA642" s="287">
        <v>2.3381612690197802</v>
      </c>
      <c r="BB642" s="287">
        <v>2.4409982091714002</v>
      </c>
    </row>
    <row r="643" spans="45:54" ht="16.5">
      <c r="AS643" s="284" t="s">
        <v>155</v>
      </c>
      <c r="AT643" s="285" t="s">
        <v>310</v>
      </c>
      <c r="AU643" s="284">
        <v>3</v>
      </c>
      <c r="AV643" s="286">
        <v>2.4019389272506412E-2</v>
      </c>
      <c r="AW643" s="286">
        <v>0.35883827033919347</v>
      </c>
      <c r="AX643" s="286">
        <v>0.13245352528569573</v>
      </c>
      <c r="AY643" s="287">
        <v>5.424555555555556</v>
      </c>
      <c r="AZ643" s="287">
        <v>1.1572959532538061</v>
      </c>
      <c r="BA643" s="287">
        <v>3.461853501785229</v>
      </c>
      <c r="BB643" s="287">
        <v>2.1722088463010021</v>
      </c>
    </row>
    <row r="644" spans="45:54" ht="16.5">
      <c r="AS644" s="284" t="s">
        <v>155</v>
      </c>
      <c r="AT644" s="285" t="s">
        <v>311</v>
      </c>
      <c r="AU644" s="284">
        <v>3</v>
      </c>
      <c r="AV644" s="286">
        <v>2.6241897039231781E-2</v>
      </c>
      <c r="AW644" s="286">
        <v>0.33342667094703282</v>
      </c>
      <c r="AX644" s="286">
        <v>0.24114238057626378</v>
      </c>
      <c r="AY644" s="287">
        <v>8.8723749999999999</v>
      </c>
      <c r="AZ644" s="287">
        <v>0.13057798385885364</v>
      </c>
      <c r="BA644" s="287">
        <v>6.5791214944268566</v>
      </c>
      <c r="BB644" s="287">
        <v>2.5195682961284778</v>
      </c>
    </row>
    <row r="645" spans="45:54" ht="16.5">
      <c r="AS645" s="284" t="s">
        <v>155</v>
      </c>
      <c r="AT645" s="285" t="s">
        <v>312</v>
      </c>
      <c r="AU645" s="284">
        <v>3</v>
      </c>
      <c r="AV645" s="286">
        <v>2.8107016295820339E-2</v>
      </c>
      <c r="AW645" s="286">
        <v>0.32889755155068162</v>
      </c>
      <c r="AX645" s="286">
        <v>0.12813357625516017</v>
      </c>
      <c r="AY645" s="287">
        <v>4.8777999999999988</v>
      </c>
      <c r="AZ645" s="287">
        <v>0.29519614400036898</v>
      </c>
      <c r="BA645" s="287">
        <v>2.0017988515025023</v>
      </c>
      <c r="BB645" s="287">
        <v>2.5784116993446253</v>
      </c>
    </row>
    <row r="646" spans="45:54" ht="16.5">
      <c r="AS646" s="284" t="s">
        <v>155</v>
      </c>
      <c r="AT646" s="285" t="s">
        <v>313</v>
      </c>
      <c r="AU646" s="284">
        <v>3</v>
      </c>
      <c r="AV646" s="286">
        <v>3.6248454722727058E-2</v>
      </c>
      <c r="AW646" s="286">
        <v>0.29562160758208267</v>
      </c>
      <c r="AX646" s="286">
        <v>0.18642751340598082</v>
      </c>
      <c r="AY646" s="287">
        <v>5.2089999999999996</v>
      </c>
      <c r="AZ646" s="287">
        <v>0</v>
      </c>
      <c r="BA646" s="287">
        <v>2.55795890487276</v>
      </c>
      <c r="BB646" s="287">
        <v>3.731949138316355</v>
      </c>
    </row>
    <row r="647" spans="45:54" ht="16.5">
      <c r="AS647" s="284" t="s">
        <v>155</v>
      </c>
      <c r="AT647" s="285" t="s">
        <v>314</v>
      </c>
      <c r="AU647" s="284">
        <v>3</v>
      </c>
      <c r="AV647" s="286">
        <v>2.7870082801077431E-2</v>
      </c>
      <c r="AW647" s="286">
        <v>0.34115194892995848</v>
      </c>
      <c r="AX647" s="286">
        <v>0.41651933072430597</v>
      </c>
      <c r="AY647" s="287">
        <v>1.966</v>
      </c>
      <c r="AZ647" s="287">
        <v>2.4866825714883939E-2</v>
      </c>
      <c r="BA647" s="287">
        <v>1.1687408085995452</v>
      </c>
      <c r="BB647" s="287">
        <v>5.7096518627896407</v>
      </c>
    </row>
    <row r="648" spans="45:54" ht="16.5">
      <c r="AS648" s="284" t="s">
        <v>155</v>
      </c>
      <c r="AT648" s="285" t="s">
        <v>315</v>
      </c>
      <c r="AU648" s="284">
        <v>3</v>
      </c>
      <c r="AV648" s="286">
        <v>6.0510863489735389E-2</v>
      </c>
      <c r="AW648" s="286">
        <v>0.37159025522975941</v>
      </c>
      <c r="AX648" s="286">
        <v>0.46586014979454954</v>
      </c>
      <c r="AY648" s="287">
        <v>3.7930000000000001</v>
      </c>
      <c r="AZ648" s="287">
        <v>0.13112267987783863</v>
      </c>
      <c r="BA648" s="287">
        <v>2.5662581633234129</v>
      </c>
      <c r="BB648" s="287">
        <v>4.6291462567603068</v>
      </c>
    </row>
    <row r="649" spans="45:54" ht="16.5">
      <c r="AS649" s="284" t="s">
        <v>155</v>
      </c>
      <c r="AT649" s="285" t="s">
        <v>316</v>
      </c>
      <c r="AU649" s="284">
        <v>3</v>
      </c>
      <c r="AV649" s="286">
        <v>2.9781658389280215E-2</v>
      </c>
      <c r="AW649" s="286">
        <v>0.31836314885315553</v>
      </c>
      <c r="AX649" s="286">
        <v>0.18379781482440183</v>
      </c>
      <c r="AY649" s="287">
        <v>7.6612499999999999</v>
      </c>
      <c r="AZ649" s="287">
        <v>2.0595900361318E-2</v>
      </c>
      <c r="BA649" s="287">
        <v>16.530269629993825</v>
      </c>
      <c r="BB649" s="287">
        <v>2.5155120477714306</v>
      </c>
    </row>
    <row r="650" spans="45:54" ht="16.5">
      <c r="AS650" s="284" t="s">
        <v>155</v>
      </c>
      <c r="AT650" s="285" t="s">
        <v>99</v>
      </c>
      <c r="AU650" s="284">
        <v>3</v>
      </c>
      <c r="AV650" s="286">
        <v>2.7678880981862948E-2</v>
      </c>
      <c r="AW650" s="286">
        <v>0.34724299478378012</v>
      </c>
      <c r="AX650" s="286">
        <v>0.17808255042316162</v>
      </c>
      <c r="AY650" s="287">
        <v>6.1795744680851064</v>
      </c>
      <c r="AZ650" s="287">
        <v>0.31344386319591677</v>
      </c>
      <c r="BA650" s="287">
        <v>5.673788190314494</v>
      </c>
      <c r="BB650" s="287">
        <v>2.4798838509496197</v>
      </c>
    </row>
    <row r="651" spans="45:54" ht="16.5">
      <c r="AS651" s="284" t="s">
        <v>164</v>
      </c>
      <c r="AT651" s="285" t="s">
        <v>317</v>
      </c>
      <c r="AU651" s="284">
        <v>3</v>
      </c>
      <c r="AV651" s="286">
        <v>1.5213581832573332E-2</v>
      </c>
      <c r="AW651" s="286">
        <v>0.39665769244118482</v>
      </c>
      <c r="AX651" s="286">
        <v>0.19969457070252325</v>
      </c>
      <c r="AY651" s="287">
        <v>12.096476190476192</v>
      </c>
      <c r="AZ651" s="287">
        <v>0.34553832279153501</v>
      </c>
      <c r="BA651" s="287">
        <v>13.507004438351156</v>
      </c>
      <c r="BB651" s="287">
        <v>2.3668149034350741</v>
      </c>
    </row>
    <row r="652" spans="45:54" ht="16.5">
      <c r="AS652" s="284" t="s">
        <v>164</v>
      </c>
      <c r="AT652" s="285" t="s">
        <v>318</v>
      </c>
      <c r="AU652" s="284">
        <v>3</v>
      </c>
      <c r="AV652" s="286">
        <v>1.4852794171242367E-2</v>
      </c>
      <c r="AW652" s="286">
        <v>0.36220935444627295</v>
      </c>
      <c r="AX652" s="286">
        <v>0.14427316824250874</v>
      </c>
      <c r="AY652" s="287">
        <v>7.2138999999999998</v>
      </c>
      <c r="AZ652" s="287">
        <v>3.0551965039590089E-2</v>
      </c>
      <c r="BA652" s="287">
        <v>2.5256291099394472</v>
      </c>
      <c r="BB652" s="287">
        <v>2.56281848719274</v>
      </c>
    </row>
    <row r="653" spans="45:54" ht="16.5">
      <c r="AS653" s="284" t="s">
        <v>164</v>
      </c>
      <c r="AT653" s="285" t="s">
        <v>319</v>
      </c>
      <c r="AU653" s="284">
        <v>3</v>
      </c>
      <c r="AV653" s="286">
        <v>3.5689250070377487E-2</v>
      </c>
      <c r="AW653" s="286">
        <v>0.56186919639373656</v>
      </c>
      <c r="AX653" s="286">
        <v>0.19342830481279832</v>
      </c>
      <c r="AY653" s="287">
        <v>11.526999999999999</v>
      </c>
      <c r="AZ653" s="287">
        <v>0.41958417529891179</v>
      </c>
      <c r="BA653" s="287">
        <v>7.007055727491827</v>
      </c>
      <c r="BB653" s="287">
        <v>2.1734144951325716</v>
      </c>
    </row>
    <row r="654" spans="45:54" ht="16.5">
      <c r="AS654" s="284" t="s">
        <v>164</v>
      </c>
      <c r="AT654" s="285" t="s">
        <v>320</v>
      </c>
      <c r="AU654" s="284">
        <v>3</v>
      </c>
      <c r="AV654" s="286">
        <v>1.0320192835892368E-2</v>
      </c>
      <c r="AW654" s="286">
        <v>0.57487320256791541</v>
      </c>
      <c r="AX654" s="286">
        <v>0.34595913122726435</v>
      </c>
      <c r="AY654" s="287">
        <v>11.563799999999999</v>
      </c>
      <c r="AZ654" s="287">
        <v>4.3597875784761762</v>
      </c>
      <c r="BA654" s="287">
        <v>2.699900048598201</v>
      </c>
      <c r="BB654" s="287">
        <v>3.4680687620387074</v>
      </c>
    </row>
    <row r="655" spans="45:54" ht="16.5">
      <c r="AS655" s="284" t="s">
        <v>164</v>
      </c>
      <c r="AT655" s="285" t="s">
        <v>321</v>
      </c>
      <c r="AU655" s="284">
        <v>3</v>
      </c>
      <c r="AV655" s="286">
        <v>2.1005130479537934E-2</v>
      </c>
      <c r="AW655" s="286">
        <v>0.50309392783026274</v>
      </c>
      <c r="AX655" s="286">
        <v>0.17478783800478589</v>
      </c>
      <c r="AY655" s="287">
        <v>7.6286000000000005</v>
      </c>
      <c r="AZ655" s="287">
        <v>9.7149330989227914E-2</v>
      </c>
      <c r="BA655" s="287">
        <v>3.9183563498988594</v>
      </c>
      <c r="BB655" s="287">
        <v>2.0602026424781976</v>
      </c>
    </row>
    <row r="656" spans="45:54" ht="16.5">
      <c r="AS656" s="284" t="s">
        <v>164</v>
      </c>
      <c r="AT656" s="285" t="s">
        <v>322</v>
      </c>
      <c r="AU656" s="284">
        <v>3</v>
      </c>
      <c r="AV656" s="286">
        <v>4.5405907714072935E-2</v>
      </c>
      <c r="AW656" s="286">
        <v>0.43131052312724988</v>
      </c>
      <c r="AX656" s="286">
        <v>0.38214345768117858</v>
      </c>
      <c r="AY656" s="287">
        <v>3.7928333333333328</v>
      </c>
      <c r="AZ656" s="287">
        <v>0.68953212249590468</v>
      </c>
      <c r="BA656" s="287">
        <v>1.1793376991654094</v>
      </c>
      <c r="BB656" s="287">
        <v>4.196714872878692</v>
      </c>
    </row>
    <row r="657" spans="45:54" ht="16.5">
      <c r="AS657" s="284" t="s">
        <v>164</v>
      </c>
      <c r="AT657" s="285" t="s">
        <v>323</v>
      </c>
      <c r="AU657" s="284">
        <v>3</v>
      </c>
      <c r="AV657" s="286">
        <v>4.0956594395447216E-2</v>
      </c>
      <c r="AW657" s="286">
        <v>0.41730208340107855</v>
      </c>
      <c r="AX657" s="286">
        <v>0.49739480765836641</v>
      </c>
      <c r="AY657" s="287">
        <v>2.9159999999999999</v>
      </c>
      <c r="AZ657" s="287">
        <v>9.0820719596780231E-2</v>
      </c>
      <c r="BA657" s="287">
        <v>0.54492431758068138</v>
      </c>
      <c r="BB657" s="287">
        <v>3.7365837159608559</v>
      </c>
    </row>
    <row r="658" spans="45:54" ht="16.5">
      <c r="AS658" s="284" t="s">
        <v>164</v>
      </c>
      <c r="AT658" s="285" t="s">
        <v>324</v>
      </c>
      <c r="AU658" s="284">
        <v>3</v>
      </c>
      <c r="AV658" s="286">
        <v>4.9634931885603202E-2</v>
      </c>
      <c r="AW658" s="286">
        <v>0.36413851423553156</v>
      </c>
      <c r="AX658" s="286">
        <v>0.41414026102360346</v>
      </c>
      <c r="AY658" s="287">
        <v>3.8185000000000002</v>
      </c>
      <c r="AZ658" s="287">
        <v>0.50417075255047372</v>
      </c>
      <c r="BA658" s="287">
        <v>0.61220734238271812</v>
      </c>
      <c r="BB658" s="287">
        <v>4.8774768656082861</v>
      </c>
    </row>
    <row r="659" spans="45:54" ht="16.5">
      <c r="AS659" s="284" t="s">
        <v>164</v>
      </c>
      <c r="AT659" s="285" t="s">
        <v>325</v>
      </c>
      <c r="AU659" s="284">
        <v>3</v>
      </c>
      <c r="AV659" s="286">
        <v>2.3588972403245465E-2</v>
      </c>
      <c r="AW659" s="286">
        <v>0.41219701902821693</v>
      </c>
      <c r="AX659" s="286">
        <v>0.52484386592620802</v>
      </c>
      <c r="AY659" s="287">
        <v>2.26525</v>
      </c>
      <c r="AZ659" s="287">
        <v>8.3395101840013489E-2</v>
      </c>
      <c r="BA659" s="287">
        <v>1.1963989610125012</v>
      </c>
      <c r="BB659" s="287">
        <v>5.6003178380545595</v>
      </c>
    </row>
    <row r="660" spans="45:54" ht="16.5">
      <c r="AS660" s="284" t="s">
        <v>164</v>
      </c>
      <c r="AT660" s="285" t="s">
        <v>326</v>
      </c>
      <c r="AU660" s="284">
        <v>3</v>
      </c>
      <c r="AV660" s="286">
        <v>1.5434523095283061E-2</v>
      </c>
      <c r="AW660" s="286">
        <v>0.47040502011122171</v>
      </c>
      <c r="AX660" s="286">
        <v>0.18440128224179014</v>
      </c>
      <c r="AY660" s="287">
        <v>8.7797777777777775</v>
      </c>
      <c r="AZ660" s="287">
        <v>0.13293908524320019</v>
      </c>
      <c r="BA660" s="287">
        <v>4.8626163180068342</v>
      </c>
      <c r="BB660" s="287">
        <v>2.0211652760071486</v>
      </c>
    </row>
    <row r="661" spans="45:54" ht="16.5">
      <c r="AS661" s="284" t="s">
        <v>164</v>
      </c>
      <c r="AT661" s="285" t="s">
        <v>331</v>
      </c>
      <c r="AU661" s="284">
        <v>3</v>
      </c>
      <c r="AV661" s="286">
        <v>2.3489278878001122E-2</v>
      </c>
      <c r="AW661" s="286">
        <v>0.33652059346116348</v>
      </c>
      <c r="AX661" s="286">
        <v>0.17693513458284427</v>
      </c>
      <c r="AY661" s="287">
        <v>5.8769999999999998</v>
      </c>
      <c r="AZ661" s="287">
        <v>2.768937943393494E-2</v>
      </c>
      <c r="BA661" s="287">
        <v>1.4121583511306819</v>
      </c>
      <c r="BB661" s="287">
        <v>2.6024408153441621</v>
      </c>
    </row>
    <row r="662" spans="45:54" ht="16.5">
      <c r="AS662" s="284" t="s">
        <v>164</v>
      </c>
      <c r="AT662" s="285" t="s">
        <v>98</v>
      </c>
      <c r="AU662" s="284">
        <v>3</v>
      </c>
      <c r="AV662" s="286">
        <v>4.0939262133328137E-2</v>
      </c>
      <c r="AW662" s="286">
        <v>0.41309529375799164</v>
      </c>
      <c r="AX662" s="286">
        <v>0.44890954495642998</v>
      </c>
      <c r="AY662" s="287">
        <v>3.3849999999999998</v>
      </c>
      <c r="AZ662" s="287">
        <v>0.13784325843083828</v>
      </c>
      <c r="BA662" s="287">
        <v>1.0567983146364268</v>
      </c>
      <c r="BB662" s="287">
        <v>4.3794496070058804</v>
      </c>
    </row>
    <row r="663" spans="45:54" ht="16.5">
      <c r="AS663" s="284" t="s">
        <v>164</v>
      </c>
      <c r="AT663" s="285" t="s">
        <v>99</v>
      </c>
      <c r="AU663" s="284">
        <v>3</v>
      </c>
      <c r="AV663" s="286">
        <v>2.1247892638328474E-2</v>
      </c>
      <c r="AW663" s="286">
        <v>0.43045536312635257</v>
      </c>
      <c r="AX663" s="286">
        <v>0.26097118108066475</v>
      </c>
      <c r="AY663" s="287">
        <v>8.1909428571428577</v>
      </c>
      <c r="AZ663" s="287">
        <v>0.47953663571006211</v>
      </c>
      <c r="BA663" s="287">
        <v>7.068348196721022</v>
      </c>
      <c r="BB663" s="287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4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342</v>
      </c>
      <c r="BB4" t="s">
        <v>659</v>
      </c>
      <c r="BC4" t="s">
        <v>660</v>
      </c>
      <c r="BD4" t="s">
        <v>127</v>
      </c>
      <c r="BE4" t="s">
        <v>661</v>
      </c>
      <c r="BF4" t="s">
        <v>662</v>
      </c>
      <c r="BG4" t="s">
        <v>92</v>
      </c>
      <c r="BH4" t="s">
        <v>661</v>
      </c>
      <c r="BI4" t="s">
        <v>662</v>
      </c>
      <c r="BJ4" t="s">
        <v>92</v>
      </c>
      <c r="BL4" t="s">
        <v>663</v>
      </c>
      <c r="BM4" t="s">
        <v>664</v>
      </c>
      <c r="BN4" t="s">
        <v>665</v>
      </c>
    </row>
    <row r="5" spans="1:66">
      <c r="A5" s="142" t="str">
        <f>W5</f>
        <v>시영운수</v>
      </c>
      <c r="B5" s="142" t="str">
        <f>V5</f>
        <v>15</v>
      </c>
      <c r="C5" s="143" t="str">
        <f>Y5</f>
        <v>70바1506</v>
      </c>
      <c r="D5" s="131" t="str">
        <f>Z5</f>
        <v>대형</v>
      </c>
      <c r="E5" s="127" t="str">
        <f>AZ5</f>
        <v>S</v>
      </c>
      <c r="F5" s="150">
        <f>G5/H5</f>
        <v>1.0147826086956522</v>
      </c>
      <c r="G5" s="151">
        <f>AE5</f>
        <v>2.3340000000000001</v>
      </c>
      <c r="H5" s="152">
        <f>AF5</f>
        <v>2.2999999999999998</v>
      </c>
      <c r="I5" s="153">
        <f>AC5</f>
        <v>4116.7370000000001</v>
      </c>
      <c r="J5" s="154">
        <f>AI5/AH5</f>
        <v>2.6831462661741294E-2</v>
      </c>
      <c r="K5" s="154">
        <f>AJ5/AH5</f>
        <v>0.35027979885417426</v>
      </c>
      <c r="L5" s="154">
        <f>AK5/AC5</f>
        <v>0.12315579061766636</v>
      </c>
      <c r="M5" s="155">
        <f>AG5</f>
        <v>9.782</v>
      </c>
      <c r="N5" s="156">
        <f>IF(AW5=0,AT5,"속도계이상")</f>
        <v>9.7000000000000003E-2</v>
      </c>
      <c r="O5" s="156">
        <f>IF(AW5=0,AU5,"속도계이상")</f>
        <v>9.2059999999999995</v>
      </c>
      <c r="P5" s="157">
        <f>AQ5/60</f>
        <v>0</v>
      </c>
      <c r="Q5" s="158">
        <f>AN5</f>
        <v>75</v>
      </c>
      <c r="R5" s="159">
        <f>AC5/(AH5-AI5-AJ5)</f>
        <v>25.602606918624566</v>
      </c>
      <c r="S5" s="144">
        <f>IF(AW5=0,AL5,"속도계이상")</f>
        <v>4</v>
      </c>
      <c r="T5" s="144">
        <f>IF(AW5=0,AM5,"속도계이상")</f>
        <v>379</v>
      </c>
      <c r="U5" t="s">
        <v>154</v>
      </c>
      <c r="V5" s="5" t="s">
        <v>262</v>
      </c>
      <c r="W5" t="s">
        <v>154</v>
      </c>
      <c r="X5" s="5" t="s">
        <v>262</v>
      </c>
      <c r="Y5" t="s">
        <v>775</v>
      </c>
      <c r="Z5" t="s">
        <v>666</v>
      </c>
      <c r="AA5" t="s">
        <v>776</v>
      </c>
      <c r="AB5">
        <v>522</v>
      </c>
      <c r="AC5" s="1">
        <v>4116.7370000000001</v>
      </c>
      <c r="AD5" s="1">
        <v>1763.5350000000001</v>
      </c>
      <c r="AE5" s="28">
        <v>2.3340000000000001</v>
      </c>
      <c r="AF5">
        <v>2.2999999999999998</v>
      </c>
      <c r="AG5">
        <v>9.782</v>
      </c>
      <c r="AH5">
        <v>258.14187199999998</v>
      </c>
      <c r="AI5">
        <v>6.9263240000000001</v>
      </c>
      <c r="AJ5">
        <v>90.421882999999994</v>
      </c>
      <c r="AK5">
        <v>507</v>
      </c>
      <c r="AL5">
        <v>4</v>
      </c>
      <c r="AM5">
        <v>379</v>
      </c>
      <c r="AN5">
        <v>75</v>
      </c>
      <c r="AO5">
        <v>15.947575000000001</v>
      </c>
      <c r="AP5">
        <v>1165.5</v>
      </c>
      <c r="AQ5">
        <v>0</v>
      </c>
      <c r="AR5">
        <v>27</v>
      </c>
      <c r="AS5">
        <v>14636</v>
      </c>
      <c r="AT5">
        <v>9.7000000000000003E-2</v>
      </c>
      <c r="AU5">
        <v>9.2059999999999995</v>
      </c>
      <c r="AV5">
        <v>36371</v>
      </c>
      <c r="AW5">
        <v>0</v>
      </c>
      <c r="AX5" s="29">
        <v>0.51</v>
      </c>
      <c r="AY5">
        <v>1.0147826086956522</v>
      </c>
      <c r="AZ5" t="s">
        <v>73</v>
      </c>
      <c r="BA5" t="s">
        <v>777</v>
      </c>
      <c r="BB5">
        <v>1</v>
      </c>
      <c r="BC5" t="s">
        <v>778</v>
      </c>
      <c r="BD5">
        <v>11</v>
      </c>
      <c r="BE5">
        <v>77161.667000000001</v>
      </c>
      <c r="BF5">
        <v>5.3352100337593793E-2</v>
      </c>
      <c r="BG5">
        <v>5.4140783559975612E-2</v>
      </c>
      <c r="BH5">
        <v>118265.32300000002</v>
      </c>
      <c r="BI5">
        <v>3.4809332909867416E-2</v>
      </c>
      <c r="BJ5">
        <v>3.5323905657230675E-2</v>
      </c>
      <c r="BK5">
        <v>1</v>
      </c>
      <c r="BL5" t="s">
        <v>73</v>
      </c>
      <c r="BM5">
        <v>0</v>
      </c>
      <c r="BN5" t="s">
        <v>667</v>
      </c>
    </row>
    <row r="6" spans="1:66">
      <c r="A6" s="139" t="str">
        <f t="shared" ref="A6:A7" si="0">W6</f>
        <v>시영운수</v>
      </c>
      <c r="B6" s="139" t="str">
        <f t="shared" ref="B6:B7" si="1">V6</f>
        <v>15</v>
      </c>
      <c r="C6" s="140" t="str">
        <f t="shared" ref="C6:C7" si="2">Y6</f>
        <v>70바1508</v>
      </c>
      <c r="D6" s="115" t="str">
        <f t="shared" ref="D6:D7" si="3">Z6</f>
        <v>저상</v>
      </c>
      <c r="E6" s="111" t="str">
        <f>AZ6</f>
        <v>B</v>
      </c>
      <c r="F6" s="160">
        <f>G6/H6</f>
        <v>0.90652173913043488</v>
      </c>
      <c r="G6" s="161">
        <f>AE6</f>
        <v>2.085</v>
      </c>
      <c r="H6" s="162">
        <f>AF6</f>
        <v>2.2999999999999998</v>
      </c>
      <c r="I6" s="163">
        <f t="shared" ref="I6:I7" si="4">AC6</f>
        <v>5838.3909999999996</v>
      </c>
      <c r="J6" s="164">
        <f t="shared" ref="J6:J7" si="5">AI6/AH6</f>
        <v>2.4237110942052931E-2</v>
      </c>
      <c r="K6" s="164">
        <f t="shared" ref="K6:K7" si="6">AJ6/AH6</f>
        <v>0.34690073470447219</v>
      </c>
      <c r="L6" s="164">
        <f t="shared" ref="L6:L7" si="7">AK6/AC6</f>
        <v>0.17333542751761574</v>
      </c>
      <c r="M6" s="165">
        <f t="shared" ref="M6:M7" si="8">AG6</f>
        <v>10.257999999999999</v>
      </c>
      <c r="N6" s="166">
        <f t="shared" ref="N6:N7" si="9">IF(AW6=0,AT6,"속도계이상")</f>
        <v>13.394</v>
      </c>
      <c r="O6" s="166">
        <f t="shared" ref="O6:O7" si="10">IF(AW6=0,AU6,"속도계이상")</f>
        <v>20.245000000000001</v>
      </c>
      <c r="P6" s="167">
        <f t="shared" ref="P6:P7" si="11">AQ6/60</f>
        <v>0</v>
      </c>
      <c r="Q6" s="168">
        <f t="shared" ref="Q6:Q7" si="12">AN6</f>
        <v>76</v>
      </c>
      <c r="R6" s="169">
        <f t="shared" ref="R6:R7" si="13">AC6/(AH6-AI6-AJ6)</f>
        <v>22.625202266535364</v>
      </c>
      <c r="S6" s="141">
        <f t="shared" ref="S6:S7" si="14">IF(AW6=0,AL6,"속도계이상")</f>
        <v>782</v>
      </c>
      <c r="T6" s="141">
        <f t="shared" ref="T6:T7" si="15">IF(AW6=0,AM6,"속도계이상")</f>
        <v>1182</v>
      </c>
      <c r="U6" t="s">
        <v>154</v>
      </c>
      <c r="V6" s="5" t="s">
        <v>262</v>
      </c>
      <c r="W6" t="s">
        <v>154</v>
      </c>
      <c r="X6" s="5" t="s">
        <v>262</v>
      </c>
      <c r="Y6" t="s">
        <v>779</v>
      </c>
      <c r="Z6" t="s">
        <v>766</v>
      </c>
      <c r="AA6" t="s">
        <v>776</v>
      </c>
      <c r="AB6">
        <v>522</v>
      </c>
      <c r="AC6" s="1">
        <v>5838.3909999999996</v>
      </c>
      <c r="AD6" s="1">
        <v>2800.6840000000002</v>
      </c>
      <c r="AE6" s="28">
        <v>2.085</v>
      </c>
      <c r="AF6">
        <v>2.2999999999999998</v>
      </c>
      <c r="AG6">
        <v>10.257999999999999</v>
      </c>
      <c r="AH6">
        <v>410.34131600000001</v>
      </c>
      <c r="AI6">
        <v>9.9454879999999992</v>
      </c>
      <c r="AJ6">
        <v>142.34770399999999</v>
      </c>
      <c r="AK6">
        <v>1012</v>
      </c>
      <c r="AL6">
        <v>782</v>
      </c>
      <c r="AM6">
        <v>1182</v>
      </c>
      <c r="AN6">
        <v>76</v>
      </c>
      <c r="AO6">
        <v>14.228133</v>
      </c>
      <c r="AP6">
        <v>677.1</v>
      </c>
      <c r="AQ6">
        <v>0</v>
      </c>
      <c r="AR6">
        <v>89</v>
      </c>
      <c r="AS6">
        <v>45383</v>
      </c>
      <c r="AT6">
        <v>13.394</v>
      </c>
      <c r="AU6">
        <v>20.245000000000001</v>
      </c>
      <c r="AV6">
        <v>55071</v>
      </c>
      <c r="AW6">
        <v>0</v>
      </c>
      <c r="AX6" s="29">
        <v>0.53</v>
      </c>
      <c r="AY6">
        <v>0.90652173913043488</v>
      </c>
      <c r="AZ6" t="s">
        <v>70</v>
      </c>
      <c r="BA6" t="s">
        <v>777</v>
      </c>
      <c r="BB6">
        <v>2</v>
      </c>
      <c r="BC6" t="s">
        <v>780</v>
      </c>
      <c r="BD6">
        <v>15</v>
      </c>
      <c r="BE6">
        <v>77161.667000000001</v>
      </c>
      <c r="BF6">
        <v>7.5664396934296399E-2</v>
      </c>
      <c r="BG6">
        <v>6.8591420699133918E-2</v>
      </c>
      <c r="BH6">
        <v>118265.32300000002</v>
      </c>
      <c r="BI6">
        <v>4.9366888381981576E-2</v>
      </c>
      <c r="BJ6">
        <v>4.4752157511491995E-2</v>
      </c>
      <c r="BK6">
        <v>1</v>
      </c>
      <c r="BL6" t="s">
        <v>70</v>
      </c>
      <c r="BM6">
        <v>0</v>
      </c>
      <c r="BN6" t="s">
        <v>667</v>
      </c>
    </row>
    <row r="7" spans="1:66">
      <c r="A7" s="142" t="str">
        <f t="shared" si="0"/>
        <v>시영운수</v>
      </c>
      <c r="B7" s="142" t="str">
        <f t="shared" si="1"/>
        <v>15</v>
      </c>
      <c r="C7" s="143" t="str">
        <f t="shared" si="2"/>
        <v>70바1512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0.88130434782608713</v>
      </c>
      <c r="G7" s="151">
        <f t="shared" ref="G7:G26" si="18">AE7</f>
        <v>2.0270000000000001</v>
      </c>
      <c r="H7" s="152">
        <f t="shared" ref="H7:H26" si="19">AF7</f>
        <v>2.2999999999999998</v>
      </c>
      <c r="I7" s="153">
        <f t="shared" si="4"/>
        <v>1289.8969999999999</v>
      </c>
      <c r="J7" s="154">
        <f t="shared" si="5"/>
        <v>3.1231517149014325E-2</v>
      </c>
      <c r="K7" s="154">
        <f t="shared" si="6"/>
        <v>0.36811149036173507</v>
      </c>
      <c r="L7" s="154">
        <f t="shared" si="7"/>
        <v>0.1248161674924432</v>
      </c>
      <c r="M7" s="155">
        <f t="shared" si="8"/>
        <v>12.366</v>
      </c>
      <c r="N7" s="156">
        <f t="shared" si="9"/>
        <v>0.23300000000000001</v>
      </c>
      <c r="O7" s="156">
        <f t="shared" si="10"/>
        <v>14.574999999999999</v>
      </c>
      <c r="P7" s="157">
        <f t="shared" si="11"/>
        <v>0</v>
      </c>
      <c r="Q7" s="158">
        <f t="shared" si="12"/>
        <v>78</v>
      </c>
      <c r="R7" s="159">
        <f t="shared" si="13"/>
        <v>25.664333022146685</v>
      </c>
      <c r="S7" s="144">
        <f t="shared" si="14"/>
        <v>3</v>
      </c>
      <c r="T7" s="144">
        <f t="shared" si="15"/>
        <v>188</v>
      </c>
      <c r="U7" t="s">
        <v>154</v>
      </c>
      <c r="V7" t="s">
        <v>262</v>
      </c>
      <c r="W7" s="4" t="s">
        <v>154</v>
      </c>
      <c r="X7" s="4" t="s">
        <v>262</v>
      </c>
      <c r="Y7" s="4" t="s">
        <v>781</v>
      </c>
      <c r="Z7" s="4" t="s">
        <v>666</v>
      </c>
      <c r="AA7" s="4" t="s">
        <v>776</v>
      </c>
      <c r="AB7" s="4">
        <v>522</v>
      </c>
      <c r="AC7" s="4">
        <v>1289.8969999999999</v>
      </c>
      <c r="AD7" s="4">
        <v>636.20399999999995</v>
      </c>
      <c r="AE7" s="4">
        <v>2.0270000000000001</v>
      </c>
      <c r="AF7" s="4">
        <v>2.2999999999999998</v>
      </c>
      <c r="AG7" s="4">
        <v>12.366</v>
      </c>
      <c r="AH7" s="4">
        <v>83.675538000000003</v>
      </c>
      <c r="AI7" s="4">
        <v>2.6133139999999999</v>
      </c>
      <c r="AJ7" s="4">
        <v>30.801926999999999</v>
      </c>
      <c r="AK7" s="4">
        <v>161</v>
      </c>
      <c r="AL7" s="4">
        <v>3</v>
      </c>
      <c r="AM7" s="4">
        <v>188</v>
      </c>
      <c r="AN7" s="4">
        <v>78</v>
      </c>
      <c r="AO7" s="4">
        <v>15.415461000000001</v>
      </c>
      <c r="AP7" s="4">
        <v>666.2</v>
      </c>
      <c r="AQ7" s="4">
        <v>0</v>
      </c>
      <c r="AR7" s="4">
        <v>16</v>
      </c>
      <c r="AS7" s="4">
        <v>10732</v>
      </c>
      <c r="AT7" s="4">
        <v>0.23300000000000001</v>
      </c>
      <c r="AU7" s="4">
        <v>14.574999999999999</v>
      </c>
      <c r="AV7" s="4">
        <v>11952</v>
      </c>
      <c r="AW7" s="4">
        <v>0</v>
      </c>
      <c r="AX7" s="30">
        <v>0.51</v>
      </c>
      <c r="AY7">
        <v>0.88130434782608713</v>
      </c>
      <c r="AZ7" t="s">
        <v>71</v>
      </c>
      <c r="BA7" t="s">
        <v>777</v>
      </c>
      <c r="BB7">
        <v>4</v>
      </c>
      <c r="BC7" t="s">
        <v>782</v>
      </c>
      <c r="BD7">
        <v>10</v>
      </c>
      <c r="BE7">
        <v>77161.667000000001</v>
      </c>
      <c r="BF7">
        <v>1.67168109522569E-2</v>
      </c>
      <c r="BG7">
        <v>1.4732598174010758E-2</v>
      </c>
      <c r="BH7">
        <v>118265.32300000002</v>
      </c>
      <c r="BI7">
        <v>1.0906806553938045E-2</v>
      </c>
      <c r="BJ7">
        <v>9.6122160368836609E-3</v>
      </c>
      <c r="BK7">
        <v>1</v>
      </c>
      <c r="BL7" t="s">
        <v>783</v>
      </c>
      <c r="BM7" t="s">
        <v>784</v>
      </c>
      <c r="BN7" t="s">
        <v>783</v>
      </c>
    </row>
    <row r="8" spans="1:66">
      <c r="A8" s="139" t="str">
        <f t="shared" ref="A8:A26" si="20">W8</f>
        <v>시영운수</v>
      </c>
      <c r="B8" s="139" t="str">
        <f t="shared" ref="B8:B26" si="21">V8</f>
        <v>15</v>
      </c>
      <c r="C8" s="140" t="str">
        <f t="shared" ref="C8:C26" si="22">Y8</f>
        <v>70바1514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0.83782608695652183</v>
      </c>
      <c r="G8" s="161">
        <f t="shared" si="18"/>
        <v>1.927</v>
      </c>
      <c r="H8" s="162">
        <f t="shared" si="19"/>
        <v>2.2999999999999998</v>
      </c>
      <c r="I8" s="163">
        <f t="shared" ref="I8:I26" si="24">AC8</f>
        <v>3567.0189999999998</v>
      </c>
      <c r="J8" s="164">
        <f t="shared" ref="J8:J26" si="25">AI8/AH8</f>
        <v>2.1288714444578E-2</v>
      </c>
      <c r="K8" s="164">
        <f t="shared" ref="K8:K26" si="26">AJ8/AH8</f>
        <v>0.35867778147465346</v>
      </c>
      <c r="L8" s="164">
        <f t="shared" ref="L8:L26" si="27">AK8/AC8</f>
        <v>0.19932610395402997</v>
      </c>
      <c r="M8" s="165">
        <f t="shared" ref="M8:M26" si="28">AG8</f>
        <v>20.379000000000001</v>
      </c>
      <c r="N8" s="166">
        <f t="shared" ref="N8:N26" si="29">IF(AW8=0,AT8,"속도계이상")</f>
        <v>5.6000000000000001E-2</v>
      </c>
      <c r="O8" s="166">
        <f t="shared" ref="O8:O26" si="30">IF(AW8=0,AU8,"속도계이상")</f>
        <v>10.233000000000001</v>
      </c>
      <c r="P8" s="167">
        <f t="shared" ref="P8:P26" si="31">AQ8/60</f>
        <v>0</v>
      </c>
      <c r="Q8" s="168">
        <f t="shared" ref="Q8:Q26" si="32">AN8</f>
        <v>76</v>
      </c>
      <c r="R8" s="169">
        <f t="shared" ref="R8:R26" si="33">AC8/(AH8-AI8-AJ8)</f>
        <v>25.1284998558518</v>
      </c>
      <c r="S8" s="141">
        <f t="shared" ref="S8:S26" si="34">IF(AW8=0,AL8,"속도계이상")</f>
        <v>2</v>
      </c>
      <c r="T8" s="141">
        <f t="shared" ref="T8:T26" si="35">IF(AW8=0,AM8,"속도계이상")</f>
        <v>365</v>
      </c>
      <c r="U8" t="s">
        <v>154</v>
      </c>
      <c r="V8" s="5" t="s">
        <v>262</v>
      </c>
      <c r="W8" t="s">
        <v>154</v>
      </c>
      <c r="X8" s="5" t="s">
        <v>262</v>
      </c>
      <c r="Y8" t="s">
        <v>785</v>
      </c>
      <c r="Z8" t="s">
        <v>666</v>
      </c>
      <c r="AA8" t="s">
        <v>776</v>
      </c>
      <c r="AB8">
        <v>522</v>
      </c>
      <c r="AC8" s="1">
        <v>3567.0189999999998</v>
      </c>
      <c r="AD8" s="1">
        <v>1850.739</v>
      </c>
      <c r="AE8" s="28">
        <v>1.927</v>
      </c>
      <c r="AF8">
        <v>2.2999999999999998</v>
      </c>
      <c r="AG8">
        <v>20.379000000000001</v>
      </c>
      <c r="AH8">
        <v>228.941067</v>
      </c>
      <c r="AI8">
        <v>4.8738609999999998</v>
      </c>
      <c r="AJ8">
        <v>82.116073999999998</v>
      </c>
      <c r="AK8">
        <v>711</v>
      </c>
      <c r="AL8">
        <v>2</v>
      </c>
      <c r="AM8">
        <v>365</v>
      </c>
      <c r="AN8">
        <v>76</v>
      </c>
      <c r="AO8">
        <v>15.580511</v>
      </c>
      <c r="AP8">
        <v>578.4</v>
      </c>
      <c r="AQ8">
        <v>0</v>
      </c>
      <c r="AR8">
        <v>50</v>
      </c>
      <c r="AS8">
        <v>20506</v>
      </c>
      <c r="AT8">
        <v>5.6000000000000001E-2</v>
      </c>
      <c r="AU8">
        <v>10.233000000000001</v>
      </c>
      <c r="AV8">
        <v>30974</v>
      </c>
      <c r="AW8">
        <v>0</v>
      </c>
      <c r="AX8" s="29">
        <v>0.7</v>
      </c>
      <c r="AY8">
        <v>0.83782608695652183</v>
      </c>
      <c r="AZ8" t="s">
        <v>69</v>
      </c>
      <c r="BA8" t="s">
        <v>777</v>
      </c>
      <c r="BB8">
        <v>1</v>
      </c>
      <c r="BC8" t="s">
        <v>786</v>
      </c>
      <c r="BD8">
        <v>10</v>
      </c>
      <c r="BE8">
        <v>77161.667000000001</v>
      </c>
      <c r="BF8">
        <v>4.6227863376772302E-2</v>
      </c>
      <c r="BG8">
        <v>3.8730909881321843E-2</v>
      </c>
      <c r="BH8">
        <v>118265.32300000002</v>
      </c>
      <c r="BI8">
        <v>3.0161157214274883E-2</v>
      </c>
      <c r="BJ8">
        <v>2.5269804326916393E-2</v>
      </c>
      <c r="BK8">
        <v>1</v>
      </c>
      <c r="BL8" t="s">
        <v>71</v>
      </c>
      <c r="BM8">
        <v>-1</v>
      </c>
      <c r="BN8" t="s">
        <v>754</v>
      </c>
    </row>
    <row r="9" spans="1:66">
      <c r="A9" s="142" t="str">
        <f t="shared" si="20"/>
        <v>시영운수</v>
      </c>
      <c r="B9" s="142" t="str">
        <f t="shared" si="21"/>
        <v>15</v>
      </c>
      <c r="C9" s="143" t="str">
        <f t="shared" si="22"/>
        <v>70바1516</v>
      </c>
      <c r="D9" s="131" t="str">
        <f t="shared" si="23"/>
        <v>저상</v>
      </c>
      <c r="E9" s="127" t="str">
        <f t="shared" si="16"/>
        <v>B</v>
      </c>
      <c r="F9" s="150">
        <f t="shared" si="17"/>
        <v>0.90409090909090906</v>
      </c>
      <c r="G9" s="151">
        <f t="shared" si="18"/>
        <v>1.9890000000000001</v>
      </c>
      <c r="H9" s="152">
        <f t="shared" si="19"/>
        <v>2.2000000000000002</v>
      </c>
      <c r="I9" s="153">
        <f t="shared" si="24"/>
        <v>5359.5690000000004</v>
      </c>
      <c r="J9" s="154">
        <f t="shared" si="25"/>
        <v>1.5320289279442494E-2</v>
      </c>
      <c r="K9" s="154">
        <f t="shared" si="26"/>
        <v>0.35532096879215896</v>
      </c>
      <c r="L9" s="154">
        <f t="shared" si="27"/>
        <v>0.15374370588381267</v>
      </c>
      <c r="M9" s="155">
        <f t="shared" si="28"/>
        <v>13.101000000000001</v>
      </c>
      <c r="N9" s="156">
        <f t="shared" si="29"/>
        <v>0</v>
      </c>
      <c r="O9" s="156">
        <f t="shared" si="30"/>
        <v>2.5379999999999998</v>
      </c>
      <c r="P9" s="157">
        <f t="shared" si="31"/>
        <v>0</v>
      </c>
      <c r="Q9" s="158">
        <f t="shared" si="32"/>
        <v>65</v>
      </c>
      <c r="R9" s="159">
        <f t="shared" si="33"/>
        <v>22.977589972130062</v>
      </c>
      <c r="S9" s="144">
        <f t="shared" si="34"/>
        <v>0</v>
      </c>
      <c r="T9" s="144">
        <f t="shared" si="35"/>
        <v>136</v>
      </c>
      <c r="U9" t="s">
        <v>154</v>
      </c>
      <c r="V9" s="5" t="s">
        <v>262</v>
      </c>
      <c r="W9" t="s">
        <v>154</v>
      </c>
      <c r="X9" s="5" t="s">
        <v>262</v>
      </c>
      <c r="Y9" t="s">
        <v>787</v>
      </c>
      <c r="Z9" t="s">
        <v>766</v>
      </c>
      <c r="AA9" t="s">
        <v>776</v>
      </c>
      <c r="AB9">
        <v>522</v>
      </c>
      <c r="AC9" s="1">
        <v>5359.5690000000004</v>
      </c>
      <c r="AD9" s="1">
        <v>2694.424</v>
      </c>
      <c r="AE9" s="28">
        <v>1.9890000000000001</v>
      </c>
      <c r="AF9">
        <v>2.2000000000000002</v>
      </c>
      <c r="AG9">
        <v>13.101000000000001</v>
      </c>
      <c r="AH9">
        <v>370.61852399999998</v>
      </c>
      <c r="AI9">
        <v>5.6779830000000002</v>
      </c>
      <c r="AJ9">
        <v>131.68853300000001</v>
      </c>
      <c r="AK9">
        <v>824</v>
      </c>
      <c r="AL9">
        <v>0</v>
      </c>
      <c r="AM9">
        <v>136</v>
      </c>
      <c r="AN9">
        <v>65</v>
      </c>
      <c r="AO9">
        <v>14.461147</v>
      </c>
      <c r="AP9">
        <v>31.8</v>
      </c>
      <c r="AQ9">
        <v>0</v>
      </c>
      <c r="AR9">
        <v>56</v>
      </c>
      <c r="AS9">
        <v>34642</v>
      </c>
      <c r="AT9">
        <v>0</v>
      </c>
      <c r="AU9">
        <v>2.5379999999999998</v>
      </c>
      <c r="AV9">
        <v>48887</v>
      </c>
      <c r="AW9">
        <v>0</v>
      </c>
      <c r="AX9" s="29">
        <v>0.57999999999999996</v>
      </c>
      <c r="AY9">
        <v>0.90409090909090906</v>
      </c>
      <c r="AZ9" t="s">
        <v>70</v>
      </c>
      <c r="BA9" t="s">
        <v>777</v>
      </c>
      <c r="BB9">
        <v>4</v>
      </c>
      <c r="BC9" t="s">
        <v>788</v>
      </c>
      <c r="BD9">
        <v>13</v>
      </c>
      <c r="BE9">
        <v>77161.667000000001</v>
      </c>
      <c r="BF9">
        <v>6.9458958163773218E-2</v>
      </c>
      <c r="BG9">
        <v>6.2797212630793145E-2</v>
      </c>
      <c r="BH9">
        <v>118265.32300000002</v>
      </c>
      <c r="BI9">
        <v>4.5318178347172819E-2</v>
      </c>
      <c r="BJ9">
        <v>4.0971753060239424E-2</v>
      </c>
      <c r="BK9">
        <v>1</v>
      </c>
      <c r="BL9" t="s">
        <v>70</v>
      </c>
      <c r="BM9">
        <v>0</v>
      </c>
      <c r="BN9" t="s">
        <v>667</v>
      </c>
    </row>
    <row r="10" spans="1:66">
      <c r="A10" s="139" t="str">
        <f t="shared" si="20"/>
        <v>시영운수</v>
      </c>
      <c r="B10" s="139" t="str">
        <f t="shared" si="21"/>
        <v>15</v>
      </c>
      <c r="C10" s="140" t="str">
        <f t="shared" si="22"/>
        <v>70바1520</v>
      </c>
      <c r="D10" s="115" t="str">
        <f t="shared" si="23"/>
        <v>저상</v>
      </c>
      <c r="E10" s="111" t="str">
        <f t="shared" si="16"/>
        <v>C</v>
      </c>
      <c r="F10" s="160">
        <f t="shared" si="17"/>
        <v>0.89681818181818174</v>
      </c>
      <c r="G10" s="161">
        <f t="shared" si="18"/>
        <v>1.9730000000000001</v>
      </c>
      <c r="H10" s="162">
        <f t="shared" si="19"/>
        <v>2.2000000000000002</v>
      </c>
      <c r="I10" s="163">
        <f t="shared" si="24"/>
        <v>3005.7069999999999</v>
      </c>
      <c r="J10" s="164">
        <f t="shared" si="25"/>
        <v>2.3749846632879271E-2</v>
      </c>
      <c r="K10" s="164">
        <f t="shared" si="26"/>
        <v>0.34783222473630776</v>
      </c>
      <c r="L10" s="164">
        <f t="shared" si="27"/>
        <v>0.13407827176767398</v>
      </c>
      <c r="M10" s="165">
        <f t="shared" si="28"/>
        <v>13.029</v>
      </c>
      <c r="N10" s="166">
        <f t="shared" si="29"/>
        <v>3.593</v>
      </c>
      <c r="O10" s="166">
        <f t="shared" si="30"/>
        <v>0.46600000000000003</v>
      </c>
      <c r="P10" s="167">
        <f t="shared" si="31"/>
        <v>0</v>
      </c>
      <c r="Q10" s="168">
        <f t="shared" si="32"/>
        <v>62</v>
      </c>
      <c r="R10" s="169">
        <f t="shared" si="33"/>
        <v>17.326783670251459</v>
      </c>
      <c r="S10" s="141">
        <f t="shared" si="34"/>
        <v>108</v>
      </c>
      <c r="T10" s="141">
        <f t="shared" si="35"/>
        <v>14</v>
      </c>
      <c r="U10" t="s">
        <v>154</v>
      </c>
      <c r="V10" t="s">
        <v>262</v>
      </c>
      <c r="W10" s="4" t="s">
        <v>154</v>
      </c>
      <c r="X10" s="4" t="s">
        <v>262</v>
      </c>
      <c r="Y10" s="4" t="s">
        <v>789</v>
      </c>
      <c r="Z10" s="4" t="s">
        <v>766</v>
      </c>
      <c r="AA10" s="4" t="s">
        <v>776</v>
      </c>
      <c r="AB10" s="4">
        <v>522</v>
      </c>
      <c r="AC10" s="4">
        <v>3005.7069999999999</v>
      </c>
      <c r="AD10" s="4">
        <v>1523.604</v>
      </c>
      <c r="AE10" s="4">
        <v>1.9730000000000001</v>
      </c>
      <c r="AF10" s="4">
        <v>2.2000000000000002</v>
      </c>
      <c r="AG10" s="4">
        <v>13.029</v>
      </c>
      <c r="AH10" s="4">
        <v>276.04515099999998</v>
      </c>
      <c r="AI10" s="4">
        <v>6.5560299999999998</v>
      </c>
      <c r="AJ10" s="4">
        <v>96.017398999999997</v>
      </c>
      <c r="AK10" s="4">
        <v>403</v>
      </c>
      <c r="AL10" s="4">
        <v>108</v>
      </c>
      <c r="AM10" s="4">
        <v>14</v>
      </c>
      <c r="AN10" s="4">
        <v>62</v>
      </c>
      <c r="AO10" s="4">
        <v>10.888461</v>
      </c>
      <c r="AP10" s="4">
        <v>0</v>
      </c>
      <c r="AQ10" s="4">
        <v>0</v>
      </c>
      <c r="AR10" s="4">
        <v>41</v>
      </c>
      <c r="AS10" s="4">
        <v>19001</v>
      </c>
      <c r="AT10" s="4">
        <v>3.593</v>
      </c>
      <c r="AU10" s="4">
        <v>0.46600000000000003</v>
      </c>
      <c r="AV10" s="4">
        <v>38861</v>
      </c>
      <c r="AW10" s="4">
        <v>0</v>
      </c>
      <c r="AX10" s="30">
        <v>0.76</v>
      </c>
      <c r="AY10">
        <v>0.89681818181818174</v>
      </c>
      <c r="AZ10" t="s">
        <v>71</v>
      </c>
      <c r="BA10" t="s">
        <v>777</v>
      </c>
      <c r="BB10">
        <v>1</v>
      </c>
      <c r="BC10" t="s">
        <v>790</v>
      </c>
      <c r="BD10">
        <v>12</v>
      </c>
      <c r="BE10">
        <v>77161.667000000001</v>
      </c>
      <c r="BF10">
        <v>3.8953370460490438E-2</v>
      </c>
      <c r="BG10">
        <v>3.4934090872067107E-2</v>
      </c>
      <c r="BH10">
        <v>118265.32300000002</v>
      </c>
      <c r="BI10">
        <v>2.5414947710412115E-2</v>
      </c>
      <c r="BJ10">
        <v>2.2792587196655955E-2</v>
      </c>
      <c r="BK10">
        <v>1</v>
      </c>
      <c r="BL10" t="s">
        <v>70</v>
      </c>
      <c r="BM10">
        <v>-1</v>
      </c>
      <c r="BN10" t="s">
        <v>754</v>
      </c>
    </row>
    <row r="11" spans="1:66">
      <c r="A11" s="142" t="str">
        <f t="shared" si="20"/>
        <v>시영운수</v>
      </c>
      <c r="B11" s="142" t="str">
        <f t="shared" si="21"/>
        <v>15</v>
      </c>
      <c r="C11" s="143" t="str">
        <f t="shared" si="22"/>
        <v>70바1523</v>
      </c>
      <c r="D11" s="131" t="str">
        <f t="shared" si="23"/>
        <v>저상</v>
      </c>
      <c r="E11" s="127" t="str">
        <f t="shared" si="16"/>
        <v>B</v>
      </c>
      <c r="F11" s="150">
        <f t="shared" si="17"/>
        <v>0.91681818181818175</v>
      </c>
      <c r="G11" s="151">
        <f t="shared" si="18"/>
        <v>2.0169999999999999</v>
      </c>
      <c r="H11" s="152">
        <f t="shared" si="19"/>
        <v>2.2000000000000002</v>
      </c>
      <c r="I11" s="153">
        <f t="shared" si="24"/>
        <v>5979.2790000000005</v>
      </c>
      <c r="J11" s="154">
        <f t="shared" si="25"/>
        <v>2.4776967532377177E-2</v>
      </c>
      <c r="K11" s="154">
        <f t="shared" si="26"/>
        <v>0.34575954100808237</v>
      </c>
      <c r="L11" s="154">
        <f t="shared" si="27"/>
        <v>0.10887600327731821</v>
      </c>
      <c r="M11" s="155">
        <f t="shared" si="28"/>
        <v>11.551</v>
      </c>
      <c r="N11" s="156">
        <f t="shared" si="29"/>
        <v>0.13400000000000001</v>
      </c>
      <c r="O11" s="156">
        <f t="shared" si="30"/>
        <v>7.0910000000000002</v>
      </c>
      <c r="P11" s="157">
        <f t="shared" si="31"/>
        <v>0</v>
      </c>
      <c r="Q11" s="158">
        <f t="shared" si="32"/>
        <v>71</v>
      </c>
      <c r="R11" s="159">
        <f t="shared" si="33"/>
        <v>23.984185760808501</v>
      </c>
      <c r="S11" s="144">
        <f t="shared" si="34"/>
        <v>8</v>
      </c>
      <c r="T11" s="144">
        <f t="shared" si="35"/>
        <v>424</v>
      </c>
      <c r="U11" t="s">
        <v>154</v>
      </c>
      <c r="V11" s="5" t="s">
        <v>262</v>
      </c>
      <c r="W11" t="s">
        <v>154</v>
      </c>
      <c r="X11" s="5" t="s">
        <v>262</v>
      </c>
      <c r="Y11" t="s">
        <v>791</v>
      </c>
      <c r="Z11" t="s">
        <v>766</v>
      </c>
      <c r="AA11" t="s">
        <v>776</v>
      </c>
      <c r="AB11">
        <v>522</v>
      </c>
      <c r="AC11" s="1">
        <v>5979.2790000000005</v>
      </c>
      <c r="AD11" s="1">
        <v>2964.8409999999999</v>
      </c>
      <c r="AE11" s="28">
        <v>2.0169999999999999</v>
      </c>
      <c r="AF11">
        <v>2.2000000000000002</v>
      </c>
      <c r="AG11">
        <v>11.551</v>
      </c>
      <c r="AH11">
        <v>396.05298699999997</v>
      </c>
      <c r="AI11">
        <v>9.8129919999999995</v>
      </c>
      <c r="AJ11">
        <v>136.939099</v>
      </c>
      <c r="AK11">
        <v>651</v>
      </c>
      <c r="AL11">
        <v>8</v>
      </c>
      <c r="AM11">
        <v>424</v>
      </c>
      <c r="AN11">
        <v>71</v>
      </c>
      <c r="AO11">
        <v>15.097168999999999</v>
      </c>
      <c r="AP11">
        <v>162.9</v>
      </c>
      <c r="AQ11">
        <v>0</v>
      </c>
      <c r="AR11">
        <v>47</v>
      </c>
      <c r="AS11">
        <v>34082</v>
      </c>
      <c r="AT11">
        <v>0.13400000000000001</v>
      </c>
      <c r="AU11">
        <v>7.0910000000000002</v>
      </c>
      <c r="AV11">
        <v>39431</v>
      </c>
      <c r="AW11">
        <v>0</v>
      </c>
      <c r="AX11" s="29">
        <v>0.52</v>
      </c>
      <c r="AY11">
        <v>0.91681818181818175</v>
      </c>
      <c r="AZ11" t="s">
        <v>70</v>
      </c>
      <c r="BA11" t="s">
        <v>777</v>
      </c>
      <c r="BB11">
        <v>1</v>
      </c>
      <c r="BC11" t="s">
        <v>792</v>
      </c>
      <c r="BD11">
        <v>10</v>
      </c>
      <c r="BE11">
        <v>77161.667000000001</v>
      </c>
      <c r="BF11">
        <v>7.7490277653021675E-2</v>
      </c>
      <c r="BG11">
        <v>7.1044495466429408E-2</v>
      </c>
      <c r="BH11">
        <v>118265.32300000002</v>
      </c>
      <c r="BI11">
        <v>5.0558175873751256E-2</v>
      </c>
      <c r="BJ11">
        <v>4.635265488061649E-2</v>
      </c>
      <c r="BK11">
        <v>1</v>
      </c>
      <c r="BL11" t="s">
        <v>70</v>
      </c>
      <c r="BM11">
        <v>0</v>
      </c>
      <c r="BN11" t="s">
        <v>667</v>
      </c>
    </row>
    <row r="12" spans="1:66" s="2" customFormat="1">
      <c r="A12" s="139" t="str">
        <f t="shared" si="20"/>
        <v>시영운수</v>
      </c>
      <c r="B12" s="139" t="str">
        <f t="shared" si="21"/>
        <v>15</v>
      </c>
      <c r="C12" s="140" t="str">
        <f t="shared" si="22"/>
        <v>70바1524</v>
      </c>
      <c r="D12" s="115" t="str">
        <f t="shared" si="23"/>
        <v>저상</v>
      </c>
      <c r="E12" s="111" t="str">
        <f t="shared" si="16"/>
        <v>A</v>
      </c>
      <c r="F12" s="160">
        <f t="shared" si="17"/>
        <v>0.98150000000000004</v>
      </c>
      <c r="G12" s="161">
        <f t="shared" si="18"/>
        <v>1.9630000000000001</v>
      </c>
      <c r="H12" s="162">
        <f t="shared" si="19"/>
        <v>2</v>
      </c>
      <c r="I12" s="163">
        <f t="shared" si="24"/>
        <v>5592.9589999999998</v>
      </c>
      <c r="J12" s="164">
        <f t="shared" si="25"/>
        <v>1.7613905441340075E-2</v>
      </c>
      <c r="K12" s="164">
        <f t="shared" si="26"/>
        <v>0.34599963400403216</v>
      </c>
      <c r="L12" s="164">
        <f t="shared" si="27"/>
        <v>0.1779022517418776</v>
      </c>
      <c r="M12" s="165">
        <f t="shared" si="28"/>
        <v>13.273</v>
      </c>
      <c r="N12" s="166">
        <f t="shared" si="29"/>
        <v>7.1999999999999995E-2</v>
      </c>
      <c r="O12" s="166">
        <f t="shared" si="30"/>
        <v>4.2729999999999997</v>
      </c>
      <c r="P12" s="167">
        <f t="shared" si="31"/>
        <v>0</v>
      </c>
      <c r="Q12" s="168">
        <f t="shared" si="32"/>
        <v>67</v>
      </c>
      <c r="R12" s="169">
        <f t="shared" si="33"/>
        <v>22.879291641793145</v>
      </c>
      <c r="S12" s="141">
        <f t="shared" si="34"/>
        <v>4</v>
      </c>
      <c r="T12" s="141">
        <f t="shared" si="35"/>
        <v>239</v>
      </c>
      <c r="U12" t="s">
        <v>154</v>
      </c>
      <c r="V12" s="5" t="s">
        <v>262</v>
      </c>
      <c r="W12" t="s">
        <v>154</v>
      </c>
      <c r="X12" s="5" t="s">
        <v>262</v>
      </c>
      <c r="Y12" t="s">
        <v>793</v>
      </c>
      <c r="Z12" t="s">
        <v>766</v>
      </c>
      <c r="AA12" t="s">
        <v>776</v>
      </c>
      <c r="AB12">
        <v>522</v>
      </c>
      <c r="AC12" s="1">
        <v>5592.9589999999998</v>
      </c>
      <c r="AD12" s="1">
        <v>2848.605</v>
      </c>
      <c r="AE12" s="28">
        <v>1.9630000000000001</v>
      </c>
      <c r="AF12">
        <v>2</v>
      </c>
      <c r="AG12">
        <v>13.273</v>
      </c>
      <c r="AH12">
        <v>384.12991499999998</v>
      </c>
      <c r="AI12">
        <v>6.7660280000000004</v>
      </c>
      <c r="AJ12">
        <v>132.90880999999999</v>
      </c>
      <c r="AK12">
        <v>995</v>
      </c>
      <c r="AL12">
        <v>4</v>
      </c>
      <c r="AM12">
        <v>239</v>
      </c>
      <c r="AN12">
        <v>67</v>
      </c>
      <c r="AO12">
        <v>14.560071000000001</v>
      </c>
      <c r="AP12">
        <v>102.3</v>
      </c>
      <c r="AQ12">
        <v>0</v>
      </c>
      <c r="AR12">
        <v>70</v>
      </c>
      <c r="AS12">
        <v>22669</v>
      </c>
      <c r="AT12">
        <v>7.1999999999999995E-2</v>
      </c>
      <c r="AU12">
        <v>4.2729999999999997</v>
      </c>
      <c r="AV12">
        <v>50803</v>
      </c>
      <c r="AW12">
        <v>0</v>
      </c>
      <c r="AX12" s="29">
        <v>0.57999999999999996</v>
      </c>
      <c r="AY12" s="2">
        <v>0.98150000000000004</v>
      </c>
      <c r="AZ12" s="2" t="s">
        <v>68</v>
      </c>
      <c r="BA12" s="2" t="s">
        <v>777</v>
      </c>
      <c r="BB12" s="2">
        <v>1</v>
      </c>
      <c r="BC12" s="2" t="s">
        <v>794</v>
      </c>
      <c r="BD12" s="2">
        <v>13</v>
      </c>
      <c r="BE12" s="2">
        <v>77161.667000000001</v>
      </c>
      <c r="BF12" s="2">
        <v>7.2483646575442692E-2</v>
      </c>
      <c r="BG12" s="2">
        <v>7.1142699113797003E-2</v>
      </c>
      <c r="BH12" s="2">
        <v>118265.32300000002</v>
      </c>
      <c r="BI12" s="2">
        <v>4.7291622414120486E-2</v>
      </c>
      <c r="BJ12" s="2">
        <v>4.6416727399459262E-2</v>
      </c>
      <c r="BK12" s="2">
        <v>1</v>
      </c>
      <c r="BL12" s="2" t="s">
        <v>73</v>
      </c>
      <c r="BM12" s="2">
        <v>-1</v>
      </c>
      <c r="BN12" s="2" t="s">
        <v>754</v>
      </c>
    </row>
    <row r="13" spans="1:66">
      <c r="A13" s="142" t="str">
        <f t="shared" si="20"/>
        <v>시영운수</v>
      </c>
      <c r="B13" s="142" t="str">
        <f t="shared" si="21"/>
        <v>15</v>
      </c>
      <c r="C13" s="143" t="str">
        <f t="shared" si="22"/>
        <v>70바1525</v>
      </c>
      <c r="D13" s="131" t="str">
        <f t="shared" si="23"/>
        <v>저상</v>
      </c>
      <c r="E13" s="127" t="str">
        <f t="shared" si="16"/>
        <v>C</v>
      </c>
      <c r="F13" s="150">
        <f t="shared" si="17"/>
        <v>0.87571428571428567</v>
      </c>
      <c r="G13" s="151">
        <f t="shared" si="18"/>
        <v>1.839</v>
      </c>
      <c r="H13" s="152">
        <f t="shared" si="19"/>
        <v>2.1</v>
      </c>
      <c r="I13" s="153">
        <f t="shared" si="24"/>
        <v>3859.3130000000001</v>
      </c>
      <c r="J13" s="154">
        <f t="shared" si="25"/>
        <v>2.4116102190933252E-2</v>
      </c>
      <c r="K13" s="154">
        <f t="shared" si="26"/>
        <v>0.33109626814574611</v>
      </c>
      <c r="L13" s="154">
        <f t="shared" si="27"/>
        <v>0.18630258805129307</v>
      </c>
      <c r="M13" s="155">
        <f t="shared" si="28"/>
        <v>11.013</v>
      </c>
      <c r="N13" s="156">
        <f t="shared" si="29"/>
        <v>2.5999999999999999E-2</v>
      </c>
      <c r="O13" s="156">
        <f t="shared" si="30"/>
        <v>3.835</v>
      </c>
      <c r="P13" s="157">
        <f t="shared" si="31"/>
        <v>0</v>
      </c>
      <c r="Q13" s="158">
        <f t="shared" si="32"/>
        <v>78</v>
      </c>
      <c r="R13" s="159">
        <f t="shared" si="33"/>
        <v>22.54424562741216</v>
      </c>
      <c r="S13" s="144">
        <f t="shared" si="34"/>
        <v>1</v>
      </c>
      <c r="T13" s="144">
        <f t="shared" si="35"/>
        <v>148</v>
      </c>
      <c r="U13" t="s">
        <v>154</v>
      </c>
      <c r="V13" t="s">
        <v>262</v>
      </c>
      <c r="W13" s="4" t="s">
        <v>154</v>
      </c>
      <c r="X13" s="4" t="s">
        <v>262</v>
      </c>
      <c r="Y13" s="4" t="s">
        <v>795</v>
      </c>
      <c r="Z13" s="4" t="s">
        <v>766</v>
      </c>
      <c r="AA13" s="4" t="s">
        <v>776</v>
      </c>
      <c r="AB13" s="4">
        <v>522</v>
      </c>
      <c r="AC13" s="4">
        <v>3859.3130000000001</v>
      </c>
      <c r="AD13" s="4">
        <v>2098.0659999999998</v>
      </c>
      <c r="AE13" s="4">
        <v>1.839</v>
      </c>
      <c r="AF13" s="4">
        <v>2.1</v>
      </c>
      <c r="AG13" s="4">
        <v>11.013</v>
      </c>
      <c r="AH13" s="4">
        <v>265.49576500000001</v>
      </c>
      <c r="AI13" s="4">
        <v>6.4027229999999999</v>
      </c>
      <c r="AJ13" s="4">
        <v>87.904657</v>
      </c>
      <c r="AK13" s="4">
        <v>719</v>
      </c>
      <c r="AL13" s="4">
        <v>1</v>
      </c>
      <c r="AM13" s="4">
        <v>148</v>
      </c>
      <c r="AN13" s="4">
        <v>78</v>
      </c>
      <c r="AO13" s="4">
        <v>14.536250000000001</v>
      </c>
      <c r="AP13" s="4">
        <v>121.7</v>
      </c>
      <c r="AQ13" s="4">
        <v>0</v>
      </c>
      <c r="AR13" s="4">
        <v>43</v>
      </c>
      <c r="AS13" s="4">
        <v>19299</v>
      </c>
      <c r="AT13" s="4">
        <v>2.5999999999999999E-2</v>
      </c>
      <c r="AU13" s="4">
        <v>3.835</v>
      </c>
      <c r="AV13" s="4">
        <v>37128</v>
      </c>
      <c r="AW13" s="4">
        <v>0</v>
      </c>
      <c r="AX13" s="30">
        <v>0.49</v>
      </c>
      <c r="AY13">
        <v>0.87571428571428567</v>
      </c>
      <c r="AZ13" t="s">
        <v>71</v>
      </c>
      <c r="BA13" t="s">
        <v>777</v>
      </c>
      <c r="BB13">
        <v>6</v>
      </c>
      <c r="BC13" t="s">
        <v>796</v>
      </c>
      <c r="BD13">
        <v>18</v>
      </c>
      <c r="BE13">
        <v>77161.667000000001</v>
      </c>
      <c r="BF13">
        <v>5.0015936021703629E-2</v>
      </c>
      <c r="BG13">
        <v>4.3799669687577605E-2</v>
      </c>
      <c r="BH13">
        <v>118265.32300000002</v>
      </c>
      <c r="BI13">
        <v>3.2632667819289682E-2</v>
      </c>
      <c r="BJ13">
        <v>2.857689339032082E-2</v>
      </c>
      <c r="BK13">
        <v>1</v>
      </c>
      <c r="BL13" t="s">
        <v>71</v>
      </c>
      <c r="BM13">
        <v>0</v>
      </c>
      <c r="BN13" t="s">
        <v>667</v>
      </c>
    </row>
    <row r="14" spans="1:66">
      <c r="A14" s="139" t="str">
        <f t="shared" si="20"/>
        <v>시영운수</v>
      </c>
      <c r="B14" s="139" t="str">
        <f t="shared" si="21"/>
        <v>15</v>
      </c>
      <c r="C14" s="140" t="str">
        <f t="shared" si="22"/>
        <v>70바1526</v>
      </c>
      <c r="D14" s="115" t="str">
        <f t="shared" si="23"/>
        <v>저상</v>
      </c>
      <c r="E14" s="111" t="str">
        <f t="shared" si="16"/>
        <v>S</v>
      </c>
      <c r="F14" s="160">
        <f t="shared" si="17"/>
        <v>1.0085714285714285</v>
      </c>
      <c r="G14" s="161">
        <f t="shared" si="18"/>
        <v>2.1179999999999999</v>
      </c>
      <c r="H14" s="162">
        <f t="shared" si="19"/>
        <v>2.1</v>
      </c>
      <c r="I14" s="163">
        <f t="shared" si="24"/>
        <v>5795.1540000000005</v>
      </c>
      <c r="J14" s="164">
        <f t="shared" si="25"/>
        <v>2.5318300451351305E-2</v>
      </c>
      <c r="K14" s="164">
        <f t="shared" si="26"/>
        <v>0.36590962015539191</v>
      </c>
      <c r="L14" s="164">
        <f t="shared" si="27"/>
        <v>0.16582820749888613</v>
      </c>
      <c r="M14" s="165">
        <f t="shared" si="28"/>
        <v>13.411</v>
      </c>
      <c r="N14" s="166">
        <f t="shared" si="29"/>
        <v>1.7000000000000001E-2</v>
      </c>
      <c r="O14" s="166">
        <f t="shared" si="30"/>
        <v>12.407</v>
      </c>
      <c r="P14" s="167">
        <f t="shared" si="31"/>
        <v>0</v>
      </c>
      <c r="Q14" s="168">
        <f t="shared" si="32"/>
        <v>72</v>
      </c>
      <c r="R14" s="169">
        <f t="shared" si="33"/>
        <v>25.730626362218981</v>
      </c>
      <c r="S14" s="141">
        <f t="shared" si="34"/>
        <v>1</v>
      </c>
      <c r="T14" s="141">
        <f t="shared" si="35"/>
        <v>719</v>
      </c>
      <c r="U14" t="s">
        <v>154</v>
      </c>
      <c r="V14" s="5" t="s">
        <v>262</v>
      </c>
      <c r="W14" t="s">
        <v>154</v>
      </c>
      <c r="X14" s="5" t="s">
        <v>262</v>
      </c>
      <c r="Y14" t="s">
        <v>797</v>
      </c>
      <c r="Z14" t="s">
        <v>766</v>
      </c>
      <c r="AA14" t="s">
        <v>776</v>
      </c>
      <c r="AB14">
        <v>522</v>
      </c>
      <c r="AC14" s="1">
        <v>5795.1540000000005</v>
      </c>
      <c r="AD14" s="1">
        <v>2736.1610000000001</v>
      </c>
      <c r="AE14" s="28">
        <v>2.1179999999999999</v>
      </c>
      <c r="AF14">
        <v>2.1</v>
      </c>
      <c r="AG14">
        <v>13.411</v>
      </c>
      <c r="AH14">
        <v>369.96436699999998</v>
      </c>
      <c r="AI14">
        <v>9.3668689999999994</v>
      </c>
      <c r="AJ14">
        <v>135.37352100000001</v>
      </c>
      <c r="AK14">
        <v>961</v>
      </c>
      <c r="AL14">
        <v>1</v>
      </c>
      <c r="AM14">
        <v>719</v>
      </c>
      <c r="AN14">
        <v>72</v>
      </c>
      <c r="AO14">
        <v>15.664085999999999</v>
      </c>
      <c r="AP14">
        <v>583.20000000000005</v>
      </c>
      <c r="AQ14">
        <v>0</v>
      </c>
      <c r="AR14">
        <v>76</v>
      </c>
      <c r="AS14">
        <v>47076</v>
      </c>
      <c r="AT14">
        <v>1.7000000000000001E-2</v>
      </c>
      <c r="AU14">
        <v>12.407</v>
      </c>
      <c r="AV14">
        <v>52483</v>
      </c>
      <c r="AW14">
        <v>0</v>
      </c>
      <c r="AX14" s="29">
        <v>0.56000000000000005</v>
      </c>
      <c r="AY14">
        <v>1.0085714285714285</v>
      </c>
      <c r="AZ14" t="s">
        <v>73</v>
      </c>
      <c r="BA14" t="s">
        <v>777</v>
      </c>
      <c r="BB14">
        <v>2</v>
      </c>
      <c r="BC14" t="s">
        <v>798</v>
      </c>
      <c r="BD14">
        <v>14</v>
      </c>
      <c r="BE14">
        <v>77161.667000000001</v>
      </c>
      <c r="BF14">
        <v>7.5104053933930701E-2</v>
      </c>
      <c r="BG14">
        <v>7.5747802967650102E-2</v>
      </c>
      <c r="BH14">
        <v>118265.32300000002</v>
      </c>
      <c r="BI14">
        <v>4.9001295164094717E-2</v>
      </c>
      <c r="BJ14">
        <v>4.9421306265501237E-2</v>
      </c>
      <c r="BK14">
        <v>1</v>
      </c>
      <c r="BL14" t="s">
        <v>73</v>
      </c>
      <c r="BM14">
        <v>0</v>
      </c>
      <c r="BN14" t="s">
        <v>667</v>
      </c>
    </row>
    <row r="15" spans="1:66">
      <c r="A15" s="142" t="str">
        <f t="shared" si="20"/>
        <v>시영운수</v>
      </c>
      <c r="B15" s="142" t="str">
        <f t="shared" si="21"/>
        <v>15</v>
      </c>
      <c r="C15" s="143" t="str">
        <f t="shared" si="22"/>
        <v>70바1531</v>
      </c>
      <c r="D15" s="131" t="str">
        <f t="shared" si="23"/>
        <v>저상</v>
      </c>
      <c r="E15" s="127" t="str">
        <f t="shared" si="16"/>
        <v>C</v>
      </c>
      <c r="F15" s="150">
        <f t="shared" si="17"/>
        <v>0.88090909090909086</v>
      </c>
      <c r="G15" s="151">
        <f t="shared" si="18"/>
        <v>1.9379999999999999</v>
      </c>
      <c r="H15" s="152">
        <f t="shared" si="19"/>
        <v>2.2000000000000002</v>
      </c>
      <c r="I15" s="153">
        <f t="shared" si="24"/>
        <v>4781.3819999999996</v>
      </c>
      <c r="J15" s="154">
        <f t="shared" si="25"/>
        <v>4.4414735446687711E-2</v>
      </c>
      <c r="K15" s="154">
        <f t="shared" si="26"/>
        <v>0.36614523285516615</v>
      </c>
      <c r="L15" s="154">
        <f t="shared" si="27"/>
        <v>0.17672714708843595</v>
      </c>
      <c r="M15" s="155">
        <f t="shared" si="28"/>
        <v>14.414</v>
      </c>
      <c r="N15" s="156">
        <f t="shared" si="29"/>
        <v>4.2000000000000003E-2</v>
      </c>
      <c r="O15" s="156">
        <f t="shared" si="30"/>
        <v>6.8390000000000004</v>
      </c>
      <c r="P15" s="157">
        <f t="shared" si="31"/>
        <v>0</v>
      </c>
      <c r="Q15" s="158">
        <f t="shared" si="32"/>
        <v>71</v>
      </c>
      <c r="R15" s="159">
        <f t="shared" si="33"/>
        <v>22.677858082042647</v>
      </c>
      <c r="S15" s="144">
        <f t="shared" si="34"/>
        <v>2</v>
      </c>
      <c r="T15" s="144">
        <f t="shared" si="35"/>
        <v>327</v>
      </c>
      <c r="U15" t="s">
        <v>154</v>
      </c>
      <c r="V15" s="5" t="s">
        <v>262</v>
      </c>
      <c r="W15" t="s">
        <v>154</v>
      </c>
      <c r="X15" s="5" t="s">
        <v>262</v>
      </c>
      <c r="Y15" t="s">
        <v>799</v>
      </c>
      <c r="Z15" t="s">
        <v>766</v>
      </c>
      <c r="AA15" t="s">
        <v>776</v>
      </c>
      <c r="AB15">
        <v>522</v>
      </c>
      <c r="AC15" s="1">
        <v>4781.3819999999996</v>
      </c>
      <c r="AD15" s="1">
        <v>2467.1529999999998</v>
      </c>
      <c r="AE15" s="28">
        <v>1.9379999999999999</v>
      </c>
      <c r="AF15">
        <v>2.2000000000000002</v>
      </c>
      <c r="AG15">
        <v>14.414</v>
      </c>
      <c r="AH15">
        <v>357.69410399999998</v>
      </c>
      <c r="AI15">
        <v>15.886889</v>
      </c>
      <c r="AJ15">
        <v>130.96799100000001</v>
      </c>
      <c r="AK15">
        <v>845</v>
      </c>
      <c r="AL15">
        <v>2</v>
      </c>
      <c r="AM15">
        <v>327</v>
      </c>
      <c r="AN15">
        <v>71</v>
      </c>
      <c r="AO15">
        <v>13.367236999999999</v>
      </c>
      <c r="AP15">
        <v>686.7</v>
      </c>
      <c r="AQ15">
        <v>0</v>
      </c>
      <c r="AR15">
        <v>111</v>
      </c>
      <c r="AS15">
        <v>58193</v>
      </c>
      <c r="AT15">
        <v>4.2000000000000003E-2</v>
      </c>
      <c r="AU15">
        <v>6.8390000000000004</v>
      </c>
      <c r="AV15">
        <v>14554</v>
      </c>
      <c r="AW15">
        <v>0</v>
      </c>
      <c r="AX15" s="29">
        <v>0.61</v>
      </c>
      <c r="AY15">
        <v>0.88090909090909086</v>
      </c>
      <c r="AZ15" t="s">
        <v>71</v>
      </c>
      <c r="BA15" t="s">
        <v>777</v>
      </c>
      <c r="BB15">
        <v>5</v>
      </c>
      <c r="BC15" t="s">
        <v>800</v>
      </c>
      <c r="BD15">
        <v>9</v>
      </c>
      <c r="BE15">
        <v>77161.667000000001</v>
      </c>
      <c r="BF15">
        <v>6.1965768572625569E-2</v>
      </c>
      <c r="BG15">
        <v>5.4586208860794704E-2</v>
      </c>
      <c r="BH15">
        <v>118265.32300000002</v>
      </c>
      <c r="BI15">
        <v>4.0429281201895498E-2</v>
      </c>
      <c r="BJ15">
        <v>3.5614521349669762E-2</v>
      </c>
      <c r="BK15">
        <v>1</v>
      </c>
      <c r="BL15" t="s">
        <v>70</v>
      </c>
      <c r="BM15">
        <v>-1</v>
      </c>
      <c r="BN15" t="s">
        <v>754</v>
      </c>
    </row>
    <row r="16" spans="1:66">
      <c r="A16" s="139" t="str">
        <f t="shared" si="20"/>
        <v>시영운수</v>
      </c>
      <c r="B16" s="139" t="str">
        <f t="shared" si="21"/>
        <v>15</v>
      </c>
      <c r="C16" s="140" t="str">
        <f t="shared" si="22"/>
        <v>70바1532</v>
      </c>
      <c r="D16" s="115" t="str">
        <f t="shared" si="23"/>
        <v>저상</v>
      </c>
      <c r="E16" s="111" t="str">
        <f t="shared" si="16"/>
        <v>A</v>
      </c>
      <c r="F16" s="160">
        <f t="shared" si="17"/>
        <v>0.95565217391304358</v>
      </c>
      <c r="G16" s="161">
        <f t="shared" si="18"/>
        <v>2.198</v>
      </c>
      <c r="H16" s="162">
        <f t="shared" si="19"/>
        <v>2.2999999999999998</v>
      </c>
      <c r="I16" s="163">
        <f t="shared" si="24"/>
        <v>4583.0379999999996</v>
      </c>
      <c r="J16" s="164">
        <f t="shared" si="25"/>
        <v>1.5554992493201308E-2</v>
      </c>
      <c r="K16" s="164">
        <f t="shared" si="26"/>
        <v>0.34453731913711927</v>
      </c>
      <c r="L16" s="164">
        <f t="shared" si="27"/>
        <v>0.16517427959357964</v>
      </c>
      <c r="M16" s="165">
        <f t="shared" si="28"/>
        <v>10.61</v>
      </c>
      <c r="N16" s="166">
        <f t="shared" si="29"/>
        <v>6.5000000000000002E-2</v>
      </c>
      <c r="O16" s="166">
        <f t="shared" si="30"/>
        <v>3.3170000000000002</v>
      </c>
      <c r="P16" s="167">
        <f t="shared" si="31"/>
        <v>0</v>
      </c>
      <c r="Q16" s="168">
        <f t="shared" si="32"/>
        <v>69</v>
      </c>
      <c r="R16" s="169">
        <f t="shared" si="33"/>
        <v>23.039144282502949</v>
      </c>
      <c r="S16" s="141">
        <f t="shared" si="34"/>
        <v>3</v>
      </c>
      <c r="T16" s="141">
        <f t="shared" si="35"/>
        <v>152</v>
      </c>
      <c r="U16" t="s">
        <v>154</v>
      </c>
      <c r="V16" t="s">
        <v>262</v>
      </c>
      <c r="W16" s="4" t="s">
        <v>154</v>
      </c>
      <c r="X16" s="4" t="s">
        <v>262</v>
      </c>
      <c r="Y16" s="4" t="s">
        <v>801</v>
      </c>
      <c r="Z16" s="4" t="s">
        <v>766</v>
      </c>
      <c r="AA16" s="4" t="s">
        <v>776</v>
      </c>
      <c r="AB16" s="4">
        <v>522</v>
      </c>
      <c r="AC16" s="4">
        <v>4583.0379999999996</v>
      </c>
      <c r="AD16" s="4">
        <v>2085.134</v>
      </c>
      <c r="AE16" s="4">
        <v>2.198</v>
      </c>
      <c r="AF16" s="4">
        <v>2.2999999999999998</v>
      </c>
      <c r="AG16" s="4">
        <v>10.61</v>
      </c>
      <c r="AH16" s="4">
        <v>310.86353800000001</v>
      </c>
      <c r="AI16" s="4">
        <v>4.8354799999999996</v>
      </c>
      <c r="AJ16" s="4">
        <v>107.10409</v>
      </c>
      <c r="AK16" s="4">
        <v>757</v>
      </c>
      <c r="AL16" s="4">
        <v>3</v>
      </c>
      <c r="AM16" s="4">
        <v>152</v>
      </c>
      <c r="AN16" s="4">
        <v>69</v>
      </c>
      <c r="AO16" s="4">
        <v>14.742925</v>
      </c>
      <c r="AP16" s="4">
        <v>213.5</v>
      </c>
      <c r="AQ16" s="4">
        <v>0</v>
      </c>
      <c r="AR16" s="4">
        <v>37</v>
      </c>
      <c r="AS16" s="4">
        <v>14621</v>
      </c>
      <c r="AT16" s="4">
        <v>6.5000000000000002E-2</v>
      </c>
      <c r="AU16" s="4">
        <v>3.3170000000000002</v>
      </c>
      <c r="AV16" s="4">
        <v>42677</v>
      </c>
      <c r="AW16" s="4">
        <v>0</v>
      </c>
      <c r="AX16" s="30">
        <v>0.56000000000000005</v>
      </c>
      <c r="AY16">
        <v>0.95565217391304358</v>
      </c>
      <c r="AZ16" t="s">
        <v>68</v>
      </c>
      <c r="BA16" t="s">
        <v>777</v>
      </c>
      <c r="BB16">
        <v>2</v>
      </c>
      <c r="BC16" t="s">
        <v>802</v>
      </c>
      <c r="BD16">
        <v>12</v>
      </c>
      <c r="BE16">
        <v>77161.667000000001</v>
      </c>
      <c r="BF16">
        <v>5.9395269415317316E-2</v>
      </c>
      <c r="BG16">
        <v>5.67612183368989E-2</v>
      </c>
      <c r="BH16">
        <v>118265.32300000002</v>
      </c>
      <c r="BI16">
        <v>3.8752170828637564E-2</v>
      </c>
      <c r="BJ16">
        <v>3.703359629623712E-2</v>
      </c>
      <c r="BK16">
        <v>1</v>
      </c>
      <c r="BL16" t="s">
        <v>68</v>
      </c>
      <c r="BM16">
        <v>0</v>
      </c>
      <c r="BN16" t="s">
        <v>667</v>
      </c>
    </row>
    <row r="17" spans="1:66">
      <c r="A17" s="142" t="str">
        <f t="shared" si="20"/>
        <v>시영운수</v>
      </c>
      <c r="B17" s="142" t="str">
        <f t="shared" si="21"/>
        <v>15</v>
      </c>
      <c r="C17" s="143" t="str">
        <f t="shared" si="22"/>
        <v>70바1582</v>
      </c>
      <c r="D17" s="131" t="str">
        <f t="shared" si="23"/>
        <v>저상</v>
      </c>
      <c r="E17" s="127" t="str">
        <f t="shared" si="16"/>
        <v>B</v>
      </c>
      <c r="F17" s="150">
        <f t="shared" si="17"/>
        <v>0.90608695652173921</v>
      </c>
      <c r="G17" s="151">
        <f t="shared" si="18"/>
        <v>2.0840000000000001</v>
      </c>
      <c r="H17" s="152">
        <f t="shared" si="19"/>
        <v>2.2999999999999998</v>
      </c>
      <c r="I17" s="153">
        <f t="shared" si="24"/>
        <v>6459.6310000000003</v>
      </c>
      <c r="J17" s="154">
        <f t="shared" si="25"/>
        <v>2.5665564556331209E-2</v>
      </c>
      <c r="K17" s="154">
        <f t="shared" si="26"/>
        <v>0.34932206750207501</v>
      </c>
      <c r="L17" s="154">
        <f t="shared" si="27"/>
        <v>0.19645084990148817</v>
      </c>
      <c r="M17" s="155">
        <f t="shared" si="28"/>
        <v>10.795999999999999</v>
      </c>
      <c r="N17" s="156">
        <f t="shared" si="29"/>
        <v>0</v>
      </c>
      <c r="O17" s="156">
        <f t="shared" si="30"/>
        <v>5.7119999999999997</v>
      </c>
      <c r="P17" s="157">
        <f t="shared" si="31"/>
        <v>0</v>
      </c>
      <c r="Q17" s="158">
        <f t="shared" si="32"/>
        <v>77</v>
      </c>
      <c r="R17" s="159">
        <f t="shared" si="33"/>
        <v>24.234564941749383</v>
      </c>
      <c r="S17" s="144">
        <f t="shared" si="34"/>
        <v>0</v>
      </c>
      <c r="T17" s="144">
        <f t="shared" si="35"/>
        <v>369</v>
      </c>
      <c r="U17" t="s">
        <v>154</v>
      </c>
      <c r="V17" s="5" t="s">
        <v>262</v>
      </c>
      <c r="W17" t="s">
        <v>154</v>
      </c>
      <c r="X17" s="5" t="s">
        <v>262</v>
      </c>
      <c r="Y17" t="s">
        <v>803</v>
      </c>
      <c r="Z17" t="s">
        <v>766</v>
      </c>
      <c r="AA17" t="s">
        <v>776</v>
      </c>
      <c r="AB17">
        <v>522</v>
      </c>
      <c r="AC17" s="1">
        <v>6459.6310000000003</v>
      </c>
      <c r="AD17" s="1">
        <v>3100.3389999999999</v>
      </c>
      <c r="AE17" s="28">
        <v>2.0840000000000001</v>
      </c>
      <c r="AF17">
        <v>2.2999999999999998</v>
      </c>
      <c r="AG17">
        <v>10.795999999999999</v>
      </c>
      <c r="AH17">
        <v>426.46546799999999</v>
      </c>
      <c r="AI17">
        <v>10.945477</v>
      </c>
      <c r="AJ17">
        <v>148.97379900000001</v>
      </c>
      <c r="AK17">
        <v>1269</v>
      </c>
      <c r="AL17">
        <v>0</v>
      </c>
      <c r="AM17">
        <v>369</v>
      </c>
      <c r="AN17">
        <v>77</v>
      </c>
      <c r="AO17">
        <v>15.146902000000001</v>
      </c>
      <c r="AP17">
        <v>358.7</v>
      </c>
      <c r="AQ17">
        <v>0</v>
      </c>
      <c r="AR17">
        <v>67</v>
      </c>
      <c r="AS17">
        <v>42767</v>
      </c>
      <c r="AT17">
        <v>0</v>
      </c>
      <c r="AU17">
        <v>5.7119999999999997</v>
      </c>
      <c r="AV17">
        <v>50686</v>
      </c>
      <c r="AW17">
        <v>0</v>
      </c>
      <c r="AX17" s="29">
        <v>0.51</v>
      </c>
      <c r="AY17">
        <v>0.90608695652173921</v>
      </c>
      <c r="AZ17" t="s">
        <v>70</v>
      </c>
      <c r="BA17" t="s">
        <v>777</v>
      </c>
      <c r="BB17">
        <v>3</v>
      </c>
      <c r="BC17" t="s">
        <v>804</v>
      </c>
      <c r="BD17">
        <v>13</v>
      </c>
      <c r="BE17">
        <v>77161.667000000001</v>
      </c>
      <c r="BF17">
        <v>8.3715544922066037E-2</v>
      </c>
      <c r="BG17">
        <v>7.5853563311993749E-2</v>
      </c>
      <c r="BH17">
        <v>118265.32300000002</v>
      </c>
      <c r="BI17">
        <v>5.4619822921381608E-2</v>
      </c>
      <c r="BJ17">
        <v>4.949030911659099E-2</v>
      </c>
      <c r="BK17">
        <v>1</v>
      </c>
      <c r="BL17" t="s">
        <v>70</v>
      </c>
      <c r="BM17">
        <v>0</v>
      </c>
      <c r="BN17" t="s">
        <v>667</v>
      </c>
    </row>
    <row r="18" spans="1:66">
      <c r="A18" s="139" t="str">
        <f t="shared" si="20"/>
        <v>시영운수</v>
      </c>
      <c r="B18" s="139" t="str">
        <f t="shared" si="21"/>
        <v>15</v>
      </c>
      <c r="C18" s="140" t="str">
        <f t="shared" si="22"/>
        <v>70바1583</v>
      </c>
      <c r="D18" s="115" t="str">
        <f t="shared" si="23"/>
        <v>저상</v>
      </c>
      <c r="E18" s="111" t="str">
        <f t="shared" si="16"/>
        <v>C</v>
      </c>
      <c r="F18" s="160">
        <f t="shared" si="17"/>
        <v>0.8917391304347827</v>
      </c>
      <c r="G18" s="161">
        <f t="shared" si="18"/>
        <v>2.0510000000000002</v>
      </c>
      <c r="H18" s="162">
        <f t="shared" si="19"/>
        <v>2.2999999999999998</v>
      </c>
      <c r="I18" s="163">
        <f t="shared" si="24"/>
        <v>3541.9560000000001</v>
      </c>
      <c r="J18" s="164">
        <f t="shared" si="25"/>
        <v>1.8644471927851479E-2</v>
      </c>
      <c r="K18" s="164">
        <f t="shared" si="26"/>
        <v>0.33662007306382918</v>
      </c>
      <c r="L18" s="164">
        <f t="shared" si="27"/>
        <v>0.20271285131718181</v>
      </c>
      <c r="M18" s="165">
        <f t="shared" si="28"/>
        <v>11.111000000000001</v>
      </c>
      <c r="N18" s="166">
        <f t="shared" si="29"/>
        <v>0.28199999999999997</v>
      </c>
      <c r="O18" s="166">
        <f t="shared" si="30"/>
        <v>2.343</v>
      </c>
      <c r="P18" s="167">
        <f t="shared" si="31"/>
        <v>0</v>
      </c>
      <c r="Q18" s="168">
        <f t="shared" si="32"/>
        <v>68</v>
      </c>
      <c r="R18" s="169">
        <f t="shared" si="33"/>
        <v>23.361756277131917</v>
      </c>
      <c r="S18" s="141">
        <f t="shared" si="34"/>
        <v>10</v>
      </c>
      <c r="T18" s="141">
        <f t="shared" si="35"/>
        <v>83</v>
      </c>
      <c r="U18" t="s">
        <v>154</v>
      </c>
      <c r="V18" s="5" t="s">
        <v>262</v>
      </c>
      <c r="W18" t="s">
        <v>154</v>
      </c>
      <c r="X18" s="5" t="s">
        <v>262</v>
      </c>
      <c r="Y18" t="s">
        <v>805</v>
      </c>
      <c r="Z18" t="s">
        <v>766</v>
      </c>
      <c r="AA18" t="s">
        <v>776</v>
      </c>
      <c r="AB18">
        <v>522</v>
      </c>
      <c r="AC18" s="1">
        <v>3541.9560000000001</v>
      </c>
      <c r="AD18" s="1">
        <v>1726.8889999999999</v>
      </c>
      <c r="AE18" s="28">
        <v>2.0510000000000002</v>
      </c>
      <c r="AF18">
        <v>2.2999999999999998</v>
      </c>
      <c r="AG18">
        <v>11.111000000000001</v>
      </c>
      <c r="AH18">
        <v>235.15602999999999</v>
      </c>
      <c r="AI18">
        <v>4.38436</v>
      </c>
      <c r="AJ18">
        <v>79.158240000000006</v>
      </c>
      <c r="AK18">
        <v>718</v>
      </c>
      <c r="AL18">
        <v>10</v>
      </c>
      <c r="AM18">
        <v>83</v>
      </c>
      <c r="AN18">
        <v>68</v>
      </c>
      <c r="AO18">
        <v>15.062151999999999</v>
      </c>
      <c r="AP18">
        <v>68.900000000000006</v>
      </c>
      <c r="AQ18">
        <v>0</v>
      </c>
      <c r="AR18">
        <v>31</v>
      </c>
      <c r="AS18">
        <v>16989</v>
      </c>
      <c r="AT18">
        <v>0.28199999999999997</v>
      </c>
      <c r="AU18">
        <v>2.343</v>
      </c>
      <c r="AV18">
        <v>33691</v>
      </c>
      <c r="AW18">
        <v>0</v>
      </c>
      <c r="AX18" s="29">
        <v>0.53</v>
      </c>
      <c r="AY18">
        <v>0.8917391304347827</v>
      </c>
      <c r="AZ18" t="s">
        <v>71</v>
      </c>
      <c r="BA18" t="s">
        <v>777</v>
      </c>
      <c r="BB18">
        <v>2</v>
      </c>
      <c r="BC18" t="s">
        <v>806</v>
      </c>
      <c r="BD18">
        <v>11</v>
      </c>
      <c r="BE18">
        <v>77161.667000000001</v>
      </c>
      <c r="BF18">
        <v>4.5903051835310918E-2</v>
      </c>
      <c r="BG18">
        <v>4.0933547527922914E-2</v>
      </c>
      <c r="BH18">
        <v>118265.32300000002</v>
      </c>
      <c r="BI18">
        <v>2.9949235415355012E-2</v>
      </c>
      <c r="BJ18">
        <v>2.6706905146475276E-2</v>
      </c>
      <c r="BK18">
        <v>1</v>
      </c>
      <c r="BL18" t="s">
        <v>70</v>
      </c>
      <c r="BM18">
        <v>-1</v>
      </c>
      <c r="BN18" t="s">
        <v>754</v>
      </c>
    </row>
    <row r="19" spans="1:66">
      <c r="A19" s="142" t="str">
        <f t="shared" si="20"/>
        <v>시영운수</v>
      </c>
      <c r="B19" s="142" t="str">
        <f t="shared" si="21"/>
        <v>15</v>
      </c>
      <c r="C19" s="143" t="str">
        <f t="shared" si="22"/>
        <v>73아1022</v>
      </c>
      <c r="D19" s="131" t="str">
        <f t="shared" si="23"/>
        <v>대형</v>
      </c>
      <c r="E19" s="127" t="str">
        <f t="shared" si="16"/>
        <v>S</v>
      </c>
      <c r="F19" s="150">
        <f t="shared" si="17"/>
        <v>1.0065217391304349</v>
      </c>
      <c r="G19" s="151">
        <f t="shared" si="18"/>
        <v>2.3149999999999999</v>
      </c>
      <c r="H19" s="152">
        <f t="shared" si="19"/>
        <v>2.2999999999999998</v>
      </c>
      <c r="I19" s="153">
        <f t="shared" si="24"/>
        <v>4174.5060000000003</v>
      </c>
      <c r="J19" s="154">
        <f t="shared" si="25"/>
        <v>2.7214490296722862E-2</v>
      </c>
      <c r="K19" s="154">
        <f t="shared" si="26"/>
        <v>0.35081203944319828</v>
      </c>
      <c r="L19" s="154">
        <f t="shared" si="27"/>
        <v>9.9173411177274615E-2</v>
      </c>
      <c r="M19" s="155">
        <f t="shared" si="28"/>
        <v>9.9120000000000008</v>
      </c>
      <c r="N19" s="156">
        <f t="shared" si="29"/>
        <v>4.8000000000000001E-2</v>
      </c>
      <c r="O19" s="156">
        <f t="shared" si="30"/>
        <v>11.545999999999999</v>
      </c>
      <c r="P19" s="157">
        <f t="shared" si="31"/>
        <v>0</v>
      </c>
      <c r="Q19" s="158">
        <f t="shared" si="32"/>
        <v>81</v>
      </c>
      <c r="R19" s="159">
        <f t="shared" si="33"/>
        <v>25.585214122223586</v>
      </c>
      <c r="S19" s="144">
        <f t="shared" si="34"/>
        <v>2</v>
      </c>
      <c r="T19" s="144">
        <f t="shared" si="35"/>
        <v>482</v>
      </c>
      <c r="U19" t="s">
        <v>154</v>
      </c>
      <c r="V19" t="s">
        <v>262</v>
      </c>
      <c r="W19" s="4" t="s">
        <v>154</v>
      </c>
      <c r="X19" s="4" t="s">
        <v>262</v>
      </c>
      <c r="Y19" s="4" t="s">
        <v>807</v>
      </c>
      <c r="Z19" s="4" t="s">
        <v>666</v>
      </c>
      <c r="AA19" s="4" t="s">
        <v>776</v>
      </c>
      <c r="AB19" s="4">
        <v>522</v>
      </c>
      <c r="AC19" s="4">
        <v>4174.5060000000003</v>
      </c>
      <c r="AD19" s="4">
        <v>1803.2239999999999</v>
      </c>
      <c r="AE19" s="4">
        <v>2.3149999999999999</v>
      </c>
      <c r="AF19" s="4">
        <v>2.2999999999999998</v>
      </c>
      <c r="AG19" s="4">
        <v>9.9120000000000008</v>
      </c>
      <c r="AH19" s="4">
        <v>262.32771300000002</v>
      </c>
      <c r="AI19" s="4">
        <v>7.1391150000000003</v>
      </c>
      <c r="AJ19" s="4">
        <v>92.027720000000002</v>
      </c>
      <c r="AK19" s="4">
        <v>414</v>
      </c>
      <c r="AL19" s="4">
        <v>2</v>
      </c>
      <c r="AM19" s="4">
        <v>482</v>
      </c>
      <c r="AN19" s="4">
        <v>81</v>
      </c>
      <c r="AO19" s="4">
        <v>15.913323999999999</v>
      </c>
      <c r="AP19" s="4">
        <v>1099.8</v>
      </c>
      <c r="AQ19" s="4">
        <v>0</v>
      </c>
      <c r="AR19" s="4">
        <v>35</v>
      </c>
      <c r="AS19" s="4">
        <v>23025</v>
      </c>
      <c r="AT19" s="4">
        <v>4.8000000000000001E-2</v>
      </c>
      <c r="AU19" s="4">
        <v>11.545999999999999</v>
      </c>
      <c r="AV19" s="4">
        <v>38212</v>
      </c>
      <c r="AW19" s="4">
        <v>0</v>
      </c>
      <c r="AX19" s="30">
        <v>0.51</v>
      </c>
      <c r="AY19">
        <v>1.0065217391304349</v>
      </c>
      <c r="AZ19" t="s">
        <v>73</v>
      </c>
      <c r="BA19" t="s">
        <v>777</v>
      </c>
      <c r="BB19">
        <v>3</v>
      </c>
      <c r="BC19" t="s">
        <v>808</v>
      </c>
      <c r="BD19">
        <v>7</v>
      </c>
      <c r="BE19">
        <v>77161.667000000001</v>
      </c>
      <c r="BF19">
        <v>5.4100775194501696E-2</v>
      </c>
      <c r="BG19">
        <v>5.4453606337074537E-2</v>
      </c>
      <c r="BH19">
        <v>118265.32300000002</v>
      </c>
      <c r="BI19">
        <v>3.5297802382867546E-2</v>
      </c>
      <c r="BJ19">
        <v>3.5528005441886251E-2</v>
      </c>
      <c r="BK19">
        <v>1</v>
      </c>
      <c r="BL19" t="s">
        <v>73</v>
      </c>
      <c r="BM19">
        <v>0</v>
      </c>
      <c r="BN19" t="s">
        <v>667</v>
      </c>
    </row>
    <row r="20" spans="1:66">
      <c r="A20" s="139" t="str">
        <f t="shared" si="20"/>
        <v>시영운수</v>
      </c>
      <c r="B20" s="139" t="str">
        <f t="shared" si="21"/>
        <v>15</v>
      </c>
      <c r="C20" s="140" t="str">
        <f t="shared" si="22"/>
        <v>73아1025</v>
      </c>
      <c r="D20" s="115" t="str">
        <f t="shared" si="23"/>
        <v>저상</v>
      </c>
      <c r="E20" s="111" t="str">
        <f t="shared" si="16"/>
        <v>C</v>
      </c>
      <c r="F20" s="160">
        <f t="shared" si="17"/>
        <v>0.85454545454545439</v>
      </c>
      <c r="G20" s="161">
        <f t="shared" si="18"/>
        <v>1.88</v>
      </c>
      <c r="H20" s="162">
        <f t="shared" si="19"/>
        <v>2.2000000000000002</v>
      </c>
      <c r="I20" s="163">
        <f t="shared" si="24"/>
        <v>5170.8459999999995</v>
      </c>
      <c r="J20" s="164">
        <f t="shared" si="25"/>
        <v>3.1208432151403804E-2</v>
      </c>
      <c r="K20" s="164">
        <f t="shared" si="26"/>
        <v>0.35472200075564719</v>
      </c>
      <c r="L20" s="164">
        <f t="shared" si="27"/>
        <v>0.16941134970950597</v>
      </c>
      <c r="M20" s="165">
        <f t="shared" si="28"/>
        <v>12.901999999999999</v>
      </c>
      <c r="N20" s="166">
        <f t="shared" si="29"/>
        <v>9.7000000000000003E-2</v>
      </c>
      <c r="O20" s="166">
        <f t="shared" si="30"/>
        <v>3.9260000000000002</v>
      </c>
      <c r="P20" s="167">
        <f t="shared" si="31"/>
        <v>0</v>
      </c>
      <c r="Q20" s="168">
        <f t="shared" si="32"/>
        <v>67</v>
      </c>
      <c r="R20" s="169">
        <f t="shared" si="33"/>
        <v>22.269803278048148</v>
      </c>
      <c r="S20" s="141">
        <f t="shared" si="34"/>
        <v>5</v>
      </c>
      <c r="T20" s="141">
        <f t="shared" si="35"/>
        <v>203</v>
      </c>
      <c r="U20" t="s">
        <v>154</v>
      </c>
      <c r="V20" s="5" t="s">
        <v>262</v>
      </c>
      <c r="W20" t="s">
        <v>154</v>
      </c>
      <c r="X20" s="5" t="s">
        <v>262</v>
      </c>
      <c r="Y20" t="s">
        <v>809</v>
      </c>
      <c r="Z20" t="s">
        <v>766</v>
      </c>
      <c r="AA20" t="s">
        <v>776</v>
      </c>
      <c r="AB20">
        <v>522</v>
      </c>
      <c r="AC20" s="1">
        <v>5170.8459999999995</v>
      </c>
      <c r="AD20" s="1">
        <v>2750.5810000000001</v>
      </c>
      <c r="AE20" s="28">
        <v>1.88</v>
      </c>
      <c r="AF20">
        <v>2.2000000000000002</v>
      </c>
      <c r="AG20">
        <v>12.901999999999999</v>
      </c>
      <c r="AH20">
        <v>378.11825800000003</v>
      </c>
      <c r="AI20">
        <v>11.800478</v>
      </c>
      <c r="AJ20">
        <v>134.12686500000001</v>
      </c>
      <c r="AK20">
        <v>876</v>
      </c>
      <c r="AL20">
        <v>5</v>
      </c>
      <c r="AM20">
        <v>203</v>
      </c>
      <c r="AN20">
        <v>67</v>
      </c>
      <c r="AO20">
        <v>13.675208</v>
      </c>
      <c r="AP20">
        <v>103.9</v>
      </c>
      <c r="AQ20">
        <v>0</v>
      </c>
      <c r="AR20">
        <v>60</v>
      </c>
      <c r="AS20">
        <v>27355</v>
      </c>
      <c r="AT20">
        <v>9.7000000000000003E-2</v>
      </c>
      <c r="AU20">
        <v>3.9260000000000002</v>
      </c>
      <c r="AV20">
        <v>49237</v>
      </c>
      <c r="AW20">
        <v>0</v>
      </c>
      <c r="AX20" s="29">
        <v>0.56000000000000005</v>
      </c>
      <c r="AY20">
        <v>0.85454545454545439</v>
      </c>
      <c r="AZ20" t="s">
        <v>71</v>
      </c>
      <c r="BA20" t="s">
        <v>777</v>
      </c>
      <c r="BB20">
        <v>7</v>
      </c>
      <c r="BC20" t="s">
        <v>810</v>
      </c>
      <c r="BD20">
        <v>13</v>
      </c>
      <c r="BE20">
        <v>77161.667000000001</v>
      </c>
      <c r="BF20">
        <v>6.7013145270695088E-2</v>
      </c>
      <c r="BG20">
        <v>5.72657786858667E-2</v>
      </c>
      <c r="BH20">
        <v>118265.32300000002</v>
      </c>
      <c r="BI20">
        <v>4.3722418954540029E-2</v>
      </c>
      <c r="BJ20">
        <v>3.7362794379334201E-2</v>
      </c>
      <c r="BK20">
        <v>1</v>
      </c>
      <c r="BL20" t="s">
        <v>71</v>
      </c>
      <c r="BM20">
        <v>0</v>
      </c>
      <c r="BN20" t="s">
        <v>667</v>
      </c>
    </row>
    <row r="21" spans="1:66">
      <c r="A21" s="142" t="str">
        <f t="shared" si="20"/>
        <v>시영운수</v>
      </c>
      <c r="B21" s="142" t="str">
        <f t="shared" si="21"/>
        <v>15</v>
      </c>
      <c r="C21" s="143" t="str">
        <f t="shared" si="22"/>
        <v>73아1029</v>
      </c>
      <c r="D21" s="131" t="str">
        <f t="shared" si="23"/>
        <v>저상</v>
      </c>
      <c r="E21" s="127" t="str">
        <f t="shared" si="16"/>
        <v>C</v>
      </c>
      <c r="F21" s="150">
        <f t="shared" si="17"/>
        <v>0.89045454545454539</v>
      </c>
      <c r="G21" s="151">
        <f t="shared" si="18"/>
        <v>1.9590000000000001</v>
      </c>
      <c r="H21" s="152">
        <f t="shared" si="19"/>
        <v>2.2000000000000002</v>
      </c>
      <c r="I21" s="153">
        <f t="shared" si="24"/>
        <v>4046.2829999999999</v>
      </c>
      <c r="J21" s="154">
        <f t="shared" si="25"/>
        <v>2.5948359558047859E-2</v>
      </c>
      <c r="K21" s="154">
        <f t="shared" si="26"/>
        <v>0.32517092710010548</v>
      </c>
      <c r="L21" s="154">
        <f t="shared" si="27"/>
        <v>0.17670538615316822</v>
      </c>
      <c r="M21" s="155">
        <f t="shared" si="28"/>
        <v>10.987</v>
      </c>
      <c r="N21" s="156">
        <f t="shared" si="29"/>
        <v>9.9000000000000005E-2</v>
      </c>
      <c r="O21" s="156">
        <f t="shared" si="30"/>
        <v>4.1269999999999998</v>
      </c>
      <c r="P21" s="157">
        <f t="shared" si="31"/>
        <v>0</v>
      </c>
      <c r="Q21" s="158">
        <f t="shared" si="32"/>
        <v>66</v>
      </c>
      <c r="R21" s="159">
        <f t="shared" si="33"/>
        <v>22.158151953624994</v>
      </c>
      <c r="S21" s="144">
        <f t="shared" si="34"/>
        <v>4</v>
      </c>
      <c r="T21" s="144">
        <f t="shared" si="35"/>
        <v>167</v>
      </c>
      <c r="U21" t="s">
        <v>154</v>
      </c>
      <c r="V21" s="5" t="s">
        <v>262</v>
      </c>
      <c r="W21" t="s">
        <v>154</v>
      </c>
      <c r="X21" s="5" t="s">
        <v>262</v>
      </c>
      <c r="Y21" t="s">
        <v>811</v>
      </c>
      <c r="Z21" t="s">
        <v>766</v>
      </c>
      <c r="AA21" t="s">
        <v>776</v>
      </c>
      <c r="AB21">
        <v>522</v>
      </c>
      <c r="AC21" s="1">
        <v>4046.2829999999999</v>
      </c>
      <c r="AD21" s="1">
        <v>2065.5340000000001</v>
      </c>
      <c r="AE21" s="28">
        <v>1.9590000000000001</v>
      </c>
      <c r="AF21">
        <v>2.2000000000000002</v>
      </c>
      <c r="AG21">
        <v>10.987</v>
      </c>
      <c r="AH21">
        <v>281.421875</v>
      </c>
      <c r="AI21">
        <v>7.3024360000000001</v>
      </c>
      <c r="AJ21">
        <v>91.510211999999996</v>
      </c>
      <c r="AK21">
        <v>715</v>
      </c>
      <c r="AL21">
        <v>4</v>
      </c>
      <c r="AM21">
        <v>167</v>
      </c>
      <c r="AN21">
        <v>66</v>
      </c>
      <c r="AO21">
        <v>14.377997000000001</v>
      </c>
      <c r="AP21">
        <v>72.099999999999994</v>
      </c>
      <c r="AQ21">
        <v>0</v>
      </c>
      <c r="AR21">
        <v>37</v>
      </c>
      <c r="AS21">
        <v>28297</v>
      </c>
      <c r="AT21">
        <v>9.9000000000000005E-2</v>
      </c>
      <c r="AU21">
        <v>4.1269999999999998</v>
      </c>
      <c r="AV21">
        <v>34905</v>
      </c>
      <c r="AW21">
        <v>0</v>
      </c>
      <c r="AX21" s="29">
        <v>0.53</v>
      </c>
      <c r="AY21">
        <v>0.89045454545454539</v>
      </c>
      <c r="AZ21" t="s">
        <v>71</v>
      </c>
      <c r="BA21" t="s">
        <v>777</v>
      </c>
      <c r="BB21">
        <v>3</v>
      </c>
      <c r="BC21" t="s">
        <v>812</v>
      </c>
      <c r="BD21">
        <v>11</v>
      </c>
      <c r="BE21">
        <v>77161.667000000001</v>
      </c>
      <c r="BF21">
        <v>5.2439030380201611E-2</v>
      </c>
      <c r="BG21">
        <v>4.6694572961279525E-2</v>
      </c>
      <c r="BH21">
        <v>118265.32300000002</v>
      </c>
      <c r="BI21">
        <v>3.4213604608343218E-2</v>
      </c>
      <c r="BJ21">
        <v>3.0465659739883799E-2</v>
      </c>
      <c r="BK21">
        <v>1</v>
      </c>
      <c r="BL21" t="s">
        <v>71</v>
      </c>
      <c r="BM21">
        <v>0</v>
      </c>
      <c r="BN21" t="s">
        <v>667</v>
      </c>
    </row>
    <row r="22" spans="1:66">
      <c r="A22" s="139" t="str">
        <f t="shared" si="20"/>
        <v>시영운수</v>
      </c>
      <c r="B22" s="139" t="str">
        <f t="shared" si="21"/>
        <v>28-1</v>
      </c>
      <c r="C22" s="140" t="str">
        <f t="shared" si="22"/>
        <v>70바1534</v>
      </c>
      <c r="D22" s="115" t="str">
        <f t="shared" si="23"/>
        <v>저상</v>
      </c>
      <c r="E22" s="111" t="str">
        <f t="shared" si="16"/>
        <v>B</v>
      </c>
      <c r="F22" s="160">
        <f t="shared" si="17"/>
        <v>0.92285714285714282</v>
      </c>
      <c r="G22" s="161">
        <f t="shared" si="18"/>
        <v>1.9379999999999999</v>
      </c>
      <c r="H22" s="162">
        <f t="shared" si="19"/>
        <v>2.1</v>
      </c>
      <c r="I22" s="163">
        <f t="shared" si="24"/>
        <v>3289.067</v>
      </c>
      <c r="J22" s="164">
        <f t="shared" si="25"/>
        <v>1.6182031055803292E-2</v>
      </c>
      <c r="K22" s="164">
        <f t="shared" si="26"/>
        <v>0.33884782982081019</v>
      </c>
      <c r="L22" s="164">
        <f t="shared" si="27"/>
        <v>0.16934893694777273</v>
      </c>
      <c r="M22" s="165">
        <f t="shared" si="28"/>
        <v>9.9789999999999992</v>
      </c>
      <c r="N22" s="166">
        <f t="shared" si="29"/>
        <v>0</v>
      </c>
      <c r="O22" s="166">
        <f t="shared" si="30"/>
        <v>1.3680000000000001</v>
      </c>
      <c r="P22" s="167">
        <f t="shared" si="31"/>
        <v>0</v>
      </c>
      <c r="Q22" s="168">
        <f t="shared" si="32"/>
        <v>61</v>
      </c>
      <c r="R22" s="169">
        <f t="shared" si="33"/>
        <v>19.58603107699706</v>
      </c>
      <c r="S22" s="141">
        <f t="shared" si="34"/>
        <v>0</v>
      </c>
      <c r="T22" s="141">
        <f t="shared" si="35"/>
        <v>45</v>
      </c>
      <c r="U22" t="s">
        <v>154</v>
      </c>
      <c r="V22" t="s">
        <v>263</v>
      </c>
      <c r="W22" s="4" t="s">
        <v>154</v>
      </c>
      <c r="X22" s="4" t="s">
        <v>263</v>
      </c>
      <c r="Y22" s="4" t="s">
        <v>813</v>
      </c>
      <c r="Z22" s="4" t="s">
        <v>766</v>
      </c>
      <c r="AA22" s="4" t="s">
        <v>776</v>
      </c>
      <c r="AB22" s="4">
        <v>522</v>
      </c>
      <c r="AC22" s="4">
        <v>3289.067</v>
      </c>
      <c r="AD22" s="4">
        <v>1697.2639999999999</v>
      </c>
      <c r="AE22" s="4">
        <v>1.9379999999999999</v>
      </c>
      <c r="AF22" s="4">
        <v>2.1</v>
      </c>
      <c r="AG22" s="4">
        <v>9.9789999999999992</v>
      </c>
      <c r="AH22" s="4">
        <v>260.36743999999999</v>
      </c>
      <c r="AI22" s="4">
        <v>4.2132740000000002</v>
      </c>
      <c r="AJ22" s="4">
        <v>88.224941999999999</v>
      </c>
      <c r="AK22" s="4">
        <v>557</v>
      </c>
      <c r="AL22" s="4">
        <v>0</v>
      </c>
      <c r="AM22" s="4">
        <v>45</v>
      </c>
      <c r="AN22" s="4">
        <v>61</v>
      </c>
      <c r="AO22" s="4">
        <v>12.632405</v>
      </c>
      <c r="AP22" s="4">
        <v>0</v>
      </c>
      <c r="AQ22" s="4">
        <v>0</v>
      </c>
      <c r="AR22" s="4">
        <v>36</v>
      </c>
      <c r="AS22" s="4">
        <v>10070</v>
      </c>
      <c r="AT22" s="4">
        <v>0</v>
      </c>
      <c r="AU22" s="4">
        <v>1.3680000000000001</v>
      </c>
      <c r="AV22" s="4">
        <v>28872</v>
      </c>
      <c r="AW22" s="4">
        <v>0</v>
      </c>
      <c r="AX22" s="30">
        <v>0.56000000000000005</v>
      </c>
      <c r="AY22">
        <v>0.92285714285714282</v>
      </c>
      <c r="AZ22" t="s">
        <v>70</v>
      </c>
      <c r="BA22" t="s">
        <v>814</v>
      </c>
      <c r="BB22">
        <v>1</v>
      </c>
      <c r="BC22" t="s">
        <v>815</v>
      </c>
      <c r="BD22">
        <v>10</v>
      </c>
      <c r="BE22">
        <v>27355.626</v>
      </c>
      <c r="BF22">
        <v>0.12023365869967662</v>
      </c>
      <c r="BG22">
        <v>0.11095849074284442</v>
      </c>
      <c r="BH22">
        <v>118265.32300000002</v>
      </c>
      <c r="BI22">
        <v>2.7810916307225573E-2</v>
      </c>
      <c r="BJ22">
        <v>2.5665502763525312E-2</v>
      </c>
      <c r="BK22">
        <v>1</v>
      </c>
      <c r="BL22" t="s">
        <v>70</v>
      </c>
      <c r="BM22">
        <v>0</v>
      </c>
      <c r="BN22" t="s">
        <v>667</v>
      </c>
    </row>
    <row r="23" spans="1:66">
      <c r="A23" s="142" t="str">
        <f t="shared" si="20"/>
        <v>시영운수</v>
      </c>
      <c r="B23" s="142" t="str">
        <f t="shared" si="21"/>
        <v>28-1</v>
      </c>
      <c r="C23" s="143" t="str">
        <f t="shared" si="22"/>
        <v>70바1576</v>
      </c>
      <c r="D23" s="131" t="str">
        <f t="shared" si="23"/>
        <v>저상</v>
      </c>
      <c r="E23" s="127" t="str">
        <f t="shared" si="16"/>
        <v>C</v>
      </c>
      <c r="F23" s="150">
        <f t="shared" si="17"/>
        <v>0.89238095238095239</v>
      </c>
      <c r="G23" s="151">
        <f t="shared" si="18"/>
        <v>1.8740000000000001</v>
      </c>
      <c r="H23" s="152">
        <f t="shared" si="19"/>
        <v>2.1</v>
      </c>
      <c r="I23" s="153">
        <f t="shared" si="24"/>
        <v>2737.7289999999998</v>
      </c>
      <c r="J23" s="154">
        <f t="shared" si="25"/>
        <v>1.6399306142825296E-2</v>
      </c>
      <c r="K23" s="154">
        <f t="shared" si="26"/>
        <v>0.35211115880052968</v>
      </c>
      <c r="L23" s="154">
        <f t="shared" si="27"/>
        <v>0.12126839435166885</v>
      </c>
      <c r="M23" s="155">
        <f t="shared" si="28"/>
        <v>11.987</v>
      </c>
      <c r="N23" s="156">
        <f t="shared" si="29"/>
        <v>0</v>
      </c>
      <c r="O23" s="156">
        <f t="shared" si="30"/>
        <v>4.2009999999999996</v>
      </c>
      <c r="P23" s="157">
        <f t="shared" si="31"/>
        <v>0</v>
      </c>
      <c r="Q23" s="158">
        <f t="shared" si="32"/>
        <v>64</v>
      </c>
      <c r="R23" s="159">
        <f t="shared" si="33"/>
        <v>21.188024080150598</v>
      </c>
      <c r="S23" s="144">
        <f t="shared" si="34"/>
        <v>0</v>
      </c>
      <c r="T23" s="144">
        <f t="shared" si="35"/>
        <v>115</v>
      </c>
      <c r="U23" t="s">
        <v>154</v>
      </c>
      <c r="V23" s="5" t="s">
        <v>263</v>
      </c>
      <c r="W23" t="s">
        <v>154</v>
      </c>
      <c r="X23" s="5" t="s">
        <v>263</v>
      </c>
      <c r="Y23" t="s">
        <v>816</v>
      </c>
      <c r="Z23" t="s">
        <v>766</v>
      </c>
      <c r="AA23" t="s">
        <v>776</v>
      </c>
      <c r="AB23">
        <v>522</v>
      </c>
      <c r="AC23" s="1">
        <v>2737.7289999999998</v>
      </c>
      <c r="AD23" s="1">
        <v>1460.537</v>
      </c>
      <c r="AE23" s="28">
        <v>1.8740000000000001</v>
      </c>
      <c r="AF23">
        <v>2.1</v>
      </c>
      <c r="AG23">
        <v>11.987</v>
      </c>
      <c r="AH23">
        <v>204.613291</v>
      </c>
      <c r="AI23">
        <v>3.3555160000000002</v>
      </c>
      <c r="AJ23">
        <v>72.046622999999997</v>
      </c>
      <c r="AK23">
        <v>332</v>
      </c>
      <c r="AL23">
        <v>0</v>
      </c>
      <c r="AM23">
        <v>115</v>
      </c>
      <c r="AN23">
        <v>64</v>
      </c>
      <c r="AO23">
        <v>13.380015</v>
      </c>
      <c r="AP23">
        <v>26.7</v>
      </c>
      <c r="AQ23">
        <v>0</v>
      </c>
      <c r="AR23">
        <v>45</v>
      </c>
      <c r="AS23">
        <v>10808</v>
      </c>
      <c r="AT23">
        <v>0</v>
      </c>
      <c r="AU23">
        <v>4.2009999999999996</v>
      </c>
      <c r="AV23">
        <v>23231</v>
      </c>
      <c r="AW23">
        <v>0</v>
      </c>
      <c r="AX23" s="29">
        <v>0.56000000000000005</v>
      </c>
      <c r="AY23">
        <v>0.89238095238095239</v>
      </c>
      <c r="AZ23" t="s">
        <v>71</v>
      </c>
      <c r="BA23" t="s">
        <v>814</v>
      </c>
      <c r="BB23">
        <v>1</v>
      </c>
      <c r="BC23" t="s">
        <v>817</v>
      </c>
      <c r="BD23">
        <v>10</v>
      </c>
      <c r="BE23">
        <v>27355.626</v>
      </c>
      <c r="BF23">
        <v>0.10007919394716099</v>
      </c>
      <c r="BG23">
        <v>8.9308766408085563E-2</v>
      </c>
      <c r="BH23">
        <v>118265.32300000002</v>
      </c>
      <c r="BI23">
        <v>2.3149042598057248E-2</v>
      </c>
      <c r="BJ23">
        <v>2.0657764680361564E-2</v>
      </c>
      <c r="BK23">
        <v>1</v>
      </c>
      <c r="BL23" t="s">
        <v>70</v>
      </c>
      <c r="BM23">
        <v>-1</v>
      </c>
      <c r="BN23" t="s">
        <v>754</v>
      </c>
    </row>
    <row r="24" spans="1:66">
      <c r="A24" s="139" t="str">
        <f t="shared" si="20"/>
        <v>시영운수</v>
      </c>
      <c r="B24" s="139" t="str">
        <f t="shared" si="21"/>
        <v>28-1</v>
      </c>
      <c r="C24" s="140" t="str">
        <f t="shared" si="22"/>
        <v>70바1579</v>
      </c>
      <c r="D24" s="115" t="str">
        <f t="shared" si="23"/>
        <v>저상</v>
      </c>
      <c r="E24" s="111" t="str">
        <f t="shared" si="16"/>
        <v>C</v>
      </c>
      <c r="F24" s="160">
        <f t="shared" si="17"/>
        <v>0.89095238095238094</v>
      </c>
      <c r="G24" s="161">
        <f t="shared" si="18"/>
        <v>1.871</v>
      </c>
      <c r="H24" s="162">
        <f t="shared" si="19"/>
        <v>2.1</v>
      </c>
      <c r="I24" s="163">
        <f t="shared" si="24"/>
        <v>4610.1530000000002</v>
      </c>
      <c r="J24" s="164">
        <f t="shared" si="25"/>
        <v>2.1958792886097731E-2</v>
      </c>
      <c r="K24" s="164">
        <f t="shared" si="26"/>
        <v>0.36658100312179398</v>
      </c>
      <c r="L24" s="164">
        <f t="shared" si="27"/>
        <v>0.11344525875822342</v>
      </c>
      <c r="M24" s="165">
        <f t="shared" si="28"/>
        <v>12.218</v>
      </c>
      <c r="N24" s="166">
        <f t="shared" si="29"/>
        <v>0</v>
      </c>
      <c r="O24" s="166">
        <f t="shared" si="30"/>
        <v>4.2949999999999999</v>
      </c>
      <c r="P24" s="167">
        <f t="shared" si="31"/>
        <v>0</v>
      </c>
      <c r="Q24" s="168">
        <f t="shared" si="32"/>
        <v>65</v>
      </c>
      <c r="R24" s="169">
        <f t="shared" si="33"/>
        <v>21.026625058682747</v>
      </c>
      <c r="S24" s="141">
        <f t="shared" si="34"/>
        <v>0</v>
      </c>
      <c r="T24" s="141">
        <f t="shared" si="35"/>
        <v>198</v>
      </c>
      <c r="U24" t="s">
        <v>154</v>
      </c>
      <c r="V24" s="5" t="s">
        <v>263</v>
      </c>
      <c r="W24" t="s">
        <v>154</v>
      </c>
      <c r="X24" s="5" t="s">
        <v>263</v>
      </c>
      <c r="Y24" t="s">
        <v>818</v>
      </c>
      <c r="Z24" t="s">
        <v>766</v>
      </c>
      <c r="AA24" t="s">
        <v>776</v>
      </c>
      <c r="AB24">
        <v>522</v>
      </c>
      <c r="AC24" s="1">
        <v>4610.1530000000002</v>
      </c>
      <c r="AD24" s="1">
        <v>2463.9569999999999</v>
      </c>
      <c r="AE24" s="28">
        <v>1.871</v>
      </c>
      <c r="AF24">
        <v>2.1</v>
      </c>
      <c r="AG24">
        <v>12.218</v>
      </c>
      <c r="AH24">
        <v>358.57298900000001</v>
      </c>
      <c r="AI24">
        <v>7.8738299999999999</v>
      </c>
      <c r="AJ24">
        <v>131.446046</v>
      </c>
      <c r="AK24">
        <v>523</v>
      </c>
      <c r="AL24">
        <v>0</v>
      </c>
      <c r="AM24">
        <v>198</v>
      </c>
      <c r="AN24">
        <v>65</v>
      </c>
      <c r="AO24">
        <v>12.856944</v>
      </c>
      <c r="AP24">
        <v>8.1</v>
      </c>
      <c r="AQ24">
        <v>0</v>
      </c>
      <c r="AR24">
        <v>106</v>
      </c>
      <c r="AS24">
        <v>55004</v>
      </c>
      <c r="AT24">
        <v>0</v>
      </c>
      <c r="AU24">
        <v>4.2949999999999999</v>
      </c>
      <c r="AV24">
        <v>38321</v>
      </c>
      <c r="AW24">
        <v>0</v>
      </c>
      <c r="AX24" s="29">
        <v>0.56999999999999995</v>
      </c>
      <c r="AY24">
        <v>0.89095238095238094</v>
      </c>
      <c r="AZ24" t="s">
        <v>71</v>
      </c>
      <c r="BA24" t="s">
        <v>814</v>
      </c>
      <c r="BB24">
        <v>2</v>
      </c>
      <c r="BC24" t="s">
        <v>819</v>
      </c>
      <c r="BD24">
        <v>12</v>
      </c>
      <c r="BE24">
        <v>27355.626</v>
      </c>
      <c r="BF24">
        <v>0.16852668624728237</v>
      </c>
      <c r="BG24">
        <v>0.15014925236603111</v>
      </c>
      <c r="BH24">
        <v>118265.32300000002</v>
      </c>
      <c r="BI24">
        <v>3.8981443444753454E-2</v>
      </c>
      <c r="BJ24">
        <v>3.4730609850063675E-2</v>
      </c>
      <c r="BK24">
        <v>2</v>
      </c>
      <c r="BL24" t="s">
        <v>70</v>
      </c>
      <c r="BM24">
        <v>-1</v>
      </c>
      <c r="BN24" t="s">
        <v>754</v>
      </c>
    </row>
    <row r="25" spans="1:66">
      <c r="A25" s="142" t="str">
        <f t="shared" si="20"/>
        <v>시영운수</v>
      </c>
      <c r="B25" s="142" t="str">
        <f t="shared" si="21"/>
        <v>28-1</v>
      </c>
      <c r="C25" s="143" t="str">
        <f t="shared" si="22"/>
        <v>70바1580</v>
      </c>
      <c r="D25" s="131" t="str">
        <f t="shared" si="23"/>
        <v>저상</v>
      </c>
      <c r="E25" s="127" t="str">
        <f t="shared" si="16"/>
        <v>C</v>
      </c>
      <c r="F25" s="150">
        <f t="shared" si="17"/>
        <v>0.89095238095238094</v>
      </c>
      <c r="G25" s="151">
        <f t="shared" si="18"/>
        <v>1.871</v>
      </c>
      <c r="H25" s="152">
        <f t="shared" si="19"/>
        <v>2.1</v>
      </c>
      <c r="I25" s="153">
        <f t="shared" si="24"/>
        <v>3406.723</v>
      </c>
      <c r="J25" s="154">
        <f t="shared" si="25"/>
        <v>2.501207030858283E-2</v>
      </c>
      <c r="K25" s="154">
        <f t="shared" si="26"/>
        <v>0.3885756152812867</v>
      </c>
      <c r="L25" s="154">
        <f t="shared" si="27"/>
        <v>0.20899850090541555</v>
      </c>
      <c r="M25" s="155">
        <f t="shared" si="28"/>
        <v>12.752000000000001</v>
      </c>
      <c r="N25" s="156">
        <f t="shared" si="29"/>
        <v>7.28</v>
      </c>
      <c r="O25" s="156">
        <f t="shared" si="30"/>
        <v>12.211</v>
      </c>
      <c r="P25" s="157">
        <f t="shared" si="31"/>
        <v>0</v>
      </c>
      <c r="Q25" s="158">
        <f t="shared" si="32"/>
        <v>70</v>
      </c>
      <c r="R25" s="159">
        <f t="shared" si="33"/>
        <v>21.998603301206924</v>
      </c>
      <c r="S25" s="144">
        <f t="shared" si="34"/>
        <v>248</v>
      </c>
      <c r="T25" s="144">
        <f t="shared" si="35"/>
        <v>416</v>
      </c>
      <c r="U25" t="s">
        <v>154</v>
      </c>
      <c r="V25" t="s">
        <v>263</v>
      </c>
      <c r="W25" s="4" t="s">
        <v>154</v>
      </c>
      <c r="X25" s="4" t="s">
        <v>263</v>
      </c>
      <c r="Y25" s="4" t="s">
        <v>820</v>
      </c>
      <c r="Z25" s="4" t="s">
        <v>766</v>
      </c>
      <c r="AA25" s="4" t="s">
        <v>776</v>
      </c>
      <c r="AB25" s="4">
        <v>522</v>
      </c>
      <c r="AC25" s="4">
        <v>3406.723</v>
      </c>
      <c r="AD25" s="4">
        <v>1820.57</v>
      </c>
      <c r="AE25" s="4">
        <v>1.871</v>
      </c>
      <c r="AF25" s="4">
        <v>2.1</v>
      </c>
      <c r="AG25" s="4">
        <v>12.752000000000001</v>
      </c>
      <c r="AH25" s="4">
        <v>264.08189800000002</v>
      </c>
      <c r="AI25" s="4">
        <v>6.6052350000000004</v>
      </c>
      <c r="AJ25" s="4">
        <v>102.615786</v>
      </c>
      <c r="AK25" s="4">
        <v>712</v>
      </c>
      <c r="AL25" s="4">
        <v>248</v>
      </c>
      <c r="AM25" s="4">
        <v>416</v>
      </c>
      <c r="AN25" s="4">
        <v>70</v>
      </c>
      <c r="AO25" s="4">
        <v>12.900251000000001</v>
      </c>
      <c r="AP25" s="4">
        <v>107.6</v>
      </c>
      <c r="AQ25" s="4">
        <v>0</v>
      </c>
      <c r="AR25" s="4">
        <v>108</v>
      </c>
      <c r="AS25" s="4">
        <v>48543</v>
      </c>
      <c r="AT25" s="4">
        <v>7.28</v>
      </c>
      <c r="AU25" s="4">
        <v>12.211</v>
      </c>
      <c r="AV25" s="4">
        <v>24691</v>
      </c>
      <c r="AW25" s="4">
        <v>0</v>
      </c>
      <c r="AX25" s="30">
        <v>0.56000000000000005</v>
      </c>
      <c r="AY25">
        <v>0.89095238095238094</v>
      </c>
      <c r="AZ25" t="s">
        <v>71</v>
      </c>
      <c r="BA25" t="s">
        <v>814</v>
      </c>
      <c r="BB25">
        <v>2</v>
      </c>
      <c r="BC25" t="s">
        <v>819</v>
      </c>
      <c r="BD25">
        <v>7</v>
      </c>
      <c r="BE25">
        <v>27355.626</v>
      </c>
      <c r="BF25">
        <v>0.12453463868821718</v>
      </c>
      <c r="BG25">
        <v>0.11095443285031159</v>
      </c>
      <c r="BH25">
        <v>118265.32300000002</v>
      </c>
      <c r="BI25">
        <v>2.8805764137641594E-2</v>
      </c>
      <c r="BJ25">
        <v>2.5664564143584485E-2</v>
      </c>
      <c r="BK25">
        <v>2</v>
      </c>
      <c r="BL25" t="s">
        <v>783</v>
      </c>
      <c r="BM25" t="s">
        <v>784</v>
      </c>
      <c r="BN25" t="s">
        <v>783</v>
      </c>
    </row>
    <row r="26" spans="1:66">
      <c r="A26" s="139" t="str">
        <f t="shared" si="20"/>
        <v>시영운수</v>
      </c>
      <c r="B26" s="139" t="str">
        <f t="shared" si="21"/>
        <v>28-1</v>
      </c>
      <c r="C26" s="140" t="str">
        <f t="shared" si="22"/>
        <v>70바1581</v>
      </c>
      <c r="D26" s="115" t="str">
        <f t="shared" si="23"/>
        <v>저상</v>
      </c>
      <c r="E26" s="111" t="str">
        <f t="shared" si="16"/>
        <v>C</v>
      </c>
      <c r="F26" s="160">
        <f t="shared" si="17"/>
        <v>0.88666666666666671</v>
      </c>
      <c r="G26" s="161">
        <f t="shared" si="18"/>
        <v>1.8620000000000001</v>
      </c>
      <c r="H26" s="162">
        <f t="shared" si="19"/>
        <v>2.1</v>
      </c>
      <c r="I26" s="163">
        <f t="shared" si="24"/>
        <v>4893.7380000000003</v>
      </c>
      <c r="J26" s="164">
        <f t="shared" si="25"/>
        <v>2.8474111418364628E-2</v>
      </c>
      <c r="K26" s="164">
        <f t="shared" si="26"/>
        <v>0.37696279318456427</v>
      </c>
      <c r="L26" s="164">
        <f t="shared" si="27"/>
        <v>0.12955331895577571</v>
      </c>
      <c r="M26" s="165">
        <f t="shared" si="28"/>
        <v>13.247999999999999</v>
      </c>
      <c r="N26" s="166">
        <f t="shared" si="29"/>
        <v>4.1000000000000002E-2</v>
      </c>
      <c r="O26" s="166">
        <f t="shared" si="30"/>
        <v>8.8480000000000008</v>
      </c>
      <c r="P26" s="167">
        <f t="shared" si="31"/>
        <v>0</v>
      </c>
      <c r="Q26" s="168">
        <f t="shared" si="32"/>
        <v>65</v>
      </c>
      <c r="R26" s="169">
        <f t="shared" si="33"/>
        <v>22.049402244477182</v>
      </c>
      <c r="S26" s="141">
        <f t="shared" si="34"/>
        <v>2</v>
      </c>
      <c r="T26" s="141">
        <f t="shared" si="35"/>
        <v>433</v>
      </c>
      <c r="U26" t="s">
        <v>154</v>
      </c>
      <c r="V26" s="5" t="s">
        <v>263</v>
      </c>
      <c r="W26" t="s">
        <v>154</v>
      </c>
      <c r="X26" s="5" t="s">
        <v>263</v>
      </c>
      <c r="Y26" t="s">
        <v>821</v>
      </c>
      <c r="Z26" t="s">
        <v>766</v>
      </c>
      <c r="AA26" t="s">
        <v>776</v>
      </c>
      <c r="AB26">
        <v>522</v>
      </c>
      <c r="AC26" s="1">
        <v>4893.7380000000003</v>
      </c>
      <c r="AD26" s="1">
        <v>2627.9160000000002</v>
      </c>
      <c r="AE26" s="28">
        <v>1.8620000000000001</v>
      </c>
      <c r="AF26">
        <v>2.1</v>
      </c>
      <c r="AG26">
        <v>13.247999999999999</v>
      </c>
      <c r="AH26">
        <v>373.289647</v>
      </c>
      <c r="AI26">
        <v>10.629091000000001</v>
      </c>
      <c r="AJ26">
        <v>140.716308</v>
      </c>
      <c r="AK26">
        <v>634</v>
      </c>
      <c r="AL26">
        <v>2</v>
      </c>
      <c r="AM26">
        <v>433</v>
      </c>
      <c r="AN26">
        <v>65</v>
      </c>
      <c r="AO26">
        <v>13.10976</v>
      </c>
      <c r="AP26">
        <v>25.9</v>
      </c>
      <c r="AQ26">
        <v>0</v>
      </c>
      <c r="AR26">
        <v>125</v>
      </c>
      <c r="AS26">
        <v>67651</v>
      </c>
      <c r="AT26">
        <v>4.1000000000000002E-2</v>
      </c>
      <c r="AU26">
        <v>8.8480000000000008</v>
      </c>
      <c r="AV26">
        <v>38650</v>
      </c>
      <c r="AW26">
        <v>0</v>
      </c>
      <c r="AX26" s="29">
        <v>0.56999999999999995</v>
      </c>
      <c r="AY26">
        <v>0.88666666666666671</v>
      </c>
      <c r="AZ26" t="s">
        <v>71</v>
      </c>
      <c r="BA26" t="s">
        <v>814</v>
      </c>
      <c r="BB26">
        <v>4</v>
      </c>
      <c r="BC26" t="s">
        <v>822</v>
      </c>
      <c r="BD26">
        <v>12</v>
      </c>
      <c r="BE26">
        <v>27355.626</v>
      </c>
      <c r="BF26">
        <v>0.17889329237064436</v>
      </c>
      <c r="BG26">
        <v>0.15861871923530468</v>
      </c>
      <c r="BH26">
        <v>118265.32300000002</v>
      </c>
      <c r="BI26">
        <v>4.1379314543452436E-2</v>
      </c>
      <c r="BJ26">
        <v>3.6689658895194495E-2</v>
      </c>
      <c r="BK26">
        <v>1</v>
      </c>
      <c r="BL26" t="s">
        <v>70</v>
      </c>
      <c r="BM26">
        <v>-1</v>
      </c>
      <c r="BN26" t="s">
        <v>754</v>
      </c>
    </row>
    <row r="27" spans="1:66">
      <c r="A27" s="139" t="str">
        <f t="shared" ref="A27:A34" si="36">W27</f>
        <v>시영운수</v>
      </c>
      <c r="B27" s="139" t="str">
        <f t="shared" ref="B27:B34" si="37">V27</f>
        <v>28-1</v>
      </c>
      <c r="C27" s="140" t="str">
        <f t="shared" ref="C27:C34" si="38">Y27</f>
        <v>73아1037</v>
      </c>
      <c r="D27" s="115" t="str">
        <f t="shared" ref="D27:D34" si="39">Z27</f>
        <v>저상</v>
      </c>
      <c r="E27" s="111" t="str">
        <f t="shared" ref="E27:E34" si="40">AZ27</f>
        <v>C</v>
      </c>
      <c r="F27" s="160">
        <f t="shared" ref="F27:F34" si="41">G27/H27</f>
        <v>0.88142857142857134</v>
      </c>
      <c r="G27" s="161">
        <f t="shared" ref="G27:G34" si="42">AE27</f>
        <v>1.851</v>
      </c>
      <c r="H27" s="162">
        <f t="shared" ref="H27:H34" si="43">AF27</f>
        <v>2.1</v>
      </c>
      <c r="I27" s="163">
        <f t="shared" ref="I27:I34" si="44">AC27</f>
        <v>4778.2349999999997</v>
      </c>
      <c r="J27" s="164">
        <f t="shared" ref="J27:J34" si="45">AI27/AH27</f>
        <v>2.5323659613321493E-2</v>
      </c>
      <c r="K27" s="164">
        <f t="shared" ref="K27:K34" si="46">AJ27/AH27</f>
        <v>0.36287683240856827</v>
      </c>
      <c r="L27" s="164">
        <f t="shared" ref="L27:L34" si="47">AK27/AC27</f>
        <v>0.11908162742100378</v>
      </c>
      <c r="M27" s="165">
        <f t="shared" ref="M27:M34" si="48">AG27</f>
        <v>11.919</v>
      </c>
      <c r="N27" s="166">
        <f t="shared" ref="N27:N34" si="49">IF(AW27=0,AT27,"속도계이상")</f>
        <v>0</v>
      </c>
      <c r="O27" s="166">
        <f t="shared" ref="O27:O34" si="50">IF(AW27=0,AU27,"속도계이상")</f>
        <v>3.0350000000000001</v>
      </c>
      <c r="P27" s="167">
        <f t="shared" ref="P27:P34" si="51">AQ27/60</f>
        <v>0</v>
      </c>
      <c r="Q27" s="168">
        <f t="shared" ref="Q27:Q34" si="52">AN27</f>
        <v>64</v>
      </c>
      <c r="R27" s="169">
        <f t="shared" ref="R27:R34" si="53">AC27/(AH27-AI27-AJ27)</f>
        <v>20.125421201548424</v>
      </c>
      <c r="S27" s="141">
        <f t="shared" ref="S27:S34" si="54">IF(AW27=0,AL27,"속도계이상")</f>
        <v>0</v>
      </c>
      <c r="T27" s="141">
        <f t="shared" ref="T27:T34" si="55">IF(AW27=0,AM27,"속도계이상")</f>
        <v>145</v>
      </c>
      <c r="U27" t="s">
        <v>154</v>
      </c>
      <c r="V27" t="s">
        <v>263</v>
      </c>
      <c r="W27" t="s">
        <v>154</v>
      </c>
      <c r="X27" s="4" t="s">
        <v>263</v>
      </c>
      <c r="Y27" s="4" t="s">
        <v>823</v>
      </c>
      <c r="Z27" s="4" t="s">
        <v>766</v>
      </c>
      <c r="AA27" s="4" t="s">
        <v>776</v>
      </c>
      <c r="AB27" s="4">
        <v>522</v>
      </c>
      <c r="AC27" s="4">
        <v>4778.2349999999997</v>
      </c>
      <c r="AD27" s="4">
        <v>2581.8440000000001</v>
      </c>
      <c r="AE27" s="4">
        <v>1.851</v>
      </c>
      <c r="AF27" s="4">
        <v>2.1</v>
      </c>
      <c r="AG27" s="4">
        <v>11.919</v>
      </c>
      <c r="AH27" s="4">
        <v>388.07297799999998</v>
      </c>
      <c r="AI27" s="4">
        <v>9.8274279999999994</v>
      </c>
      <c r="AJ27" s="4">
        <v>140.82269299999999</v>
      </c>
      <c r="AK27" s="4">
        <v>569</v>
      </c>
      <c r="AL27" s="4">
        <v>0</v>
      </c>
      <c r="AM27" s="4">
        <v>145</v>
      </c>
      <c r="AN27" s="4">
        <v>64</v>
      </c>
      <c r="AO27" s="4">
        <v>12.312722000000001</v>
      </c>
      <c r="AP27" s="4">
        <v>4.2</v>
      </c>
      <c r="AQ27" s="4">
        <v>0</v>
      </c>
      <c r="AR27" s="4">
        <v>138</v>
      </c>
      <c r="AS27" s="4">
        <v>57301</v>
      </c>
      <c r="AT27" s="4">
        <v>0</v>
      </c>
      <c r="AU27" s="4">
        <v>3.0350000000000001</v>
      </c>
      <c r="AV27" s="4">
        <v>42575</v>
      </c>
      <c r="AW27" s="4">
        <v>0</v>
      </c>
      <c r="AX27" s="4">
        <v>0.57999999999999996</v>
      </c>
      <c r="AY27">
        <v>0.88142857142857134</v>
      </c>
      <c r="AZ27" t="s">
        <v>71</v>
      </c>
      <c r="BA27" t="s">
        <v>814</v>
      </c>
      <c r="BB27">
        <v>5</v>
      </c>
      <c r="BC27" t="s">
        <v>824</v>
      </c>
      <c r="BD27">
        <v>13</v>
      </c>
      <c r="BE27">
        <v>27355.626</v>
      </c>
      <c r="BF27">
        <v>0.17467101648487224</v>
      </c>
      <c r="BG27">
        <v>0.15396002453023738</v>
      </c>
      <c r="BH27">
        <v>118265.32300000002</v>
      </c>
      <c r="BI27">
        <v>4.0402671542189919E-2</v>
      </c>
      <c r="BJ27">
        <v>3.5612069059330252E-2</v>
      </c>
      <c r="BK27">
        <v>1</v>
      </c>
      <c r="BL27" t="s">
        <v>71</v>
      </c>
      <c r="BM27">
        <v>0</v>
      </c>
      <c r="BN27" t="s">
        <v>667</v>
      </c>
    </row>
    <row r="28" spans="1:66">
      <c r="A28" s="139" t="str">
        <f t="shared" si="36"/>
        <v>시영운수</v>
      </c>
      <c r="B28" s="139" t="str">
        <f t="shared" si="37"/>
        <v>28-1</v>
      </c>
      <c r="C28" s="140" t="str">
        <f t="shared" si="38"/>
        <v>73아1038</v>
      </c>
      <c r="D28" s="115" t="str">
        <f t="shared" si="39"/>
        <v>저상</v>
      </c>
      <c r="E28" s="111" t="str">
        <f t="shared" si="40"/>
        <v>C</v>
      </c>
      <c r="F28" s="160">
        <f t="shared" si="41"/>
        <v>0.86857142857142855</v>
      </c>
      <c r="G28" s="161">
        <f t="shared" si="42"/>
        <v>1.8240000000000001</v>
      </c>
      <c r="H28" s="162">
        <f t="shared" si="43"/>
        <v>2.1</v>
      </c>
      <c r="I28" s="163">
        <f t="shared" si="44"/>
        <v>3639.9810000000002</v>
      </c>
      <c r="J28" s="164">
        <f t="shared" si="45"/>
        <v>5.6079852080611871E-2</v>
      </c>
      <c r="K28" s="164">
        <f t="shared" si="46"/>
        <v>0.37107913066378972</v>
      </c>
      <c r="L28" s="164">
        <f t="shared" si="47"/>
        <v>0.16153930473812911</v>
      </c>
      <c r="M28" s="165">
        <f t="shared" si="48"/>
        <v>13.661</v>
      </c>
      <c r="N28" s="166">
        <f t="shared" si="49"/>
        <v>3.7090000000000001</v>
      </c>
      <c r="O28" s="166">
        <f t="shared" si="50"/>
        <v>10.933999999999999</v>
      </c>
      <c r="P28" s="167">
        <f t="shared" si="51"/>
        <v>0</v>
      </c>
      <c r="Q28" s="168">
        <f t="shared" si="52"/>
        <v>92</v>
      </c>
      <c r="R28" s="169">
        <f t="shared" si="53"/>
        <v>20.263323485863403</v>
      </c>
      <c r="S28" s="141">
        <f t="shared" si="54"/>
        <v>135</v>
      </c>
      <c r="T28" s="141">
        <f t="shared" si="55"/>
        <v>398</v>
      </c>
      <c r="U28" t="s">
        <v>154</v>
      </c>
      <c r="V28" t="s">
        <v>263</v>
      </c>
      <c r="W28" t="s">
        <v>154</v>
      </c>
      <c r="X28" s="4" t="s">
        <v>263</v>
      </c>
      <c r="Y28" s="4" t="s">
        <v>825</v>
      </c>
      <c r="Z28" s="4" t="s">
        <v>766</v>
      </c>
      <c r="AA28" s="4" t="s">
        <v>776</v>
      </c>
      <c r="AB28" s="4">
        <v>522</v>
      </c>
      <c r="AC28" s="4">
        <v>3639.9810000000002</v>
      </c>
      <c r="AD28" s="4">
        <v>1995.394</v>
      </c>
      <c r="AE28" s="4">
        <v>1.8240000000000001</v>
      </c>
      <c r="AF28" s="4">
        <v>2.1</v>
      </c>
      <c r="AG28" s="4">
        <v>13.661</v>
      </c>
      <c r="AH28" s="4">
        <v>313.584315</v>
      </c>
      <c r="AI28" s="4">
        <v>17.585761999999999</v>
      </c>
      <c r="AJ28" s="4">
        <v>116.36459499999999</v>
      </c>
      <c r="AK28" s="4">
        <v>588</v>
      </c>
      <c r="AL28" s="4">
        <v>135</v>
      </c>
      <c r="AM28" s="4">
        <v>398</v>
      </c>
      <c r="AN28" s="4">
        <v>92</v>
      </c>
      <c r="AO28" s="4">
        <v>11.607661999999999</v>
      </c>
      <c r="AP28" s="4">
        <v>258.8</v>
      </c>
      <c r="AQ28" s="4">
        <v>0</v>
      </c>
      <c r="AR28" s="4">
        <v>114</v>
      </c>
      <c r="AS28" s="4">
        <v>73606</v>
      </c>
      <c r="AT28" s="4">
        <v>3.7090000000000001</v>
      </c>
      <c r="AU28" s="4">
        <v>10.933999999999999</v>
      </c>
      <c r="AV28" s="4">
        <v>1414</v>
      </c>
      <c r="AW28" s="4">
        <v>0</v>
      </c>
      <c r="AX28" s="4">
        <v>0.62</v>
      </c>
      <c r="AY28">
        <v>0.86857142857142855</v>
      </c>
      <c r="AZ28" t="s">
        <v>71</v>
      </c>
      <c r="BA28" t="s">
        <v>814</v>
      </c>
      <c r="BB28">
        <v>6</v>
      </c>
      <c r="BC28" t="s">
        <v>826</v>
      </c>
      <c r="BD28">
        <v>5</v>
      </c>
      <c r="BE28">
        <v>27355.626</v>
      </c>
      <c r="BF28">
        <v>0.13306151356214624</v>
      </c>
      <c r="BG28">
        <v>0.11557342892254988</v>
      </c>
      <c r="BH28">
        <v>118265.32300000002</v>
      </c>
      <c r="BI28">
        <v>3.0778092070149757E-2</v>
      </c>
      <c r="BJ28">
        <v>2.673297139807293E-2</v>
      </c>
      <c r="BK28">
        <v>1</v>
      </c>
      <c r="BL28" t="s">
        <v>70</v>
      </c>
      <c r="BM28">
        <v>-1</v>
      </c>
      <c r="BN28" t="s">
        <v>754</v>
      </c>
    </row>
    <row r="29" spans="1:66">
      <c r="A29" s="139" t="str">
        <f t="shared" si="36"/>
        <v>시영운수</v>
      </c>
      <c r="B29" s="139" t="str">
        <f t="shared" si="37"/>
        <v>29</v>
      </c>
      <c r="C29" s="140" t="str">
        <f t="shared" si="38"/>
        <v>70바1530</v>
      </c>
      <c r="D29" s="115" t="str">
        <f t="shared" si="39"/>
        <v>저상</v>
      </c>
      <c r="E29" s="111" t="str">
        <f t="shared" si="40"/>
        <v>A</v>
      </c>
      <c r="F29" s="160">
        <f t="shared" si="41"/>
        <v>0.98857142857142855</v>
      </c>
      <c r="G29" s="161">
        <f t="shared" si="42"/>
        <v>2.7679999999999998</v>
      </c>
      <c r="H29" s="162">
        <f t="shared" si="43"/>
        <v>2.8</v>
      </c>
      <c r="I29" s="163">
        <f t="shared" si="44"/>
        <v>5868.0050000000001</v>
      </c>
      <c r="J29" s="164">
        <f t="shared" si="45"/>
        <v>4.942397587047978E-2</v>
      </c>
      <c r="K29" s="164">
        <f t="shared" si="46"/>
        <v>0.28026385697197437</v>
      </c>
      <c r="L29" s="164">
        <f t="shared" si="47"/>
        <v>0.14638705999739263</v>
      </c>
      <c r="M29" s="165">
        <f t="shared" si="48"/>
        <v>12.545</v>
      </c>
      <c r="N29" s="166">
        <f t="shared" si="49"/>
        <v>1.7000000000000001E-2</v>
      </c>
      <c r="O29" s="166">
        <f t="shared" si="50"/>
        <v>4.6859999999999999</v>
      </c>
      <c r="P29" s="167">
        <f t="shared" si="51"/>
        <v>0</v>
      </c>
      <c r="Q29" s="168">
        <f t="shared" si="52"/>
        <v>65</v>
      </c>
      <c r="R29" s="169">
        <f t="shared" si="53"/>
        <v>26.131176497194566</v>
      </c>
      <c r="S29" s="141">
        <f t="shared" si="54"/>
        <v>1</v>
      </c>
      <c r="T29" s="141">
        <f t="shared" si="55"/>
        <v>275</v>
      </c>
      <c r="U29" t="s">
        <v>154</v>
      </c>
      <c r="V29" t="s">
        <v>264</v>
      </c>
      <c r="W29" t="s">
        <v>154</v>
      </c>
      <c r="X29" s="4" t="s">
        <v>264</v>
      </c>
      <c r="Y29" s="4" t="s">
        <v>827</v>
      </c>
      <c r="Z29" s="4" t="s">
        <v>766</v>
      </c>
      <c r="AA29" s="4" t="s">
        <v>776</v>
      </c>
      <c r="AB29" s="4">
        <v>522</v>
      </c>
      <c r="AC29" s="4">
        <v>5868.0050000000001</v>
      </c>
      <c r="AD29" s="4">
        <v>2120.2159999999999</v>
      </c>
      <c r="AE29" s="4">
        <v>2.7679999999999998</v>
      </c>
      <c r="AF29" s="4">
        <v>2.8</v>
      </c>
      <c r="AG29" s="4">
        <v>12.545</v>
      </c>
      <c r="AH29" s="4">
        <v>335.007407</v>
      </c>
      <c r="AI29" s="4">
        <v>16.557397999999999</v>
      </c>
      <c r="AJ29" s="4">
        <v>93.890467999999998</v>
      </c>
      <c r="AK29" s="4">
        <v>859</v>
      </c>
      <c r="AL29" s="4">
        <v>1</v>
      </c>
      <c r="AM29" s="4">
        <v>275</v>
      </c>
      <c r="AN29" s="4">
        <v>65</v>
      </c>
      <c r="AO29" s="4">
        <v>17.516044999999998</v>
      </c>
      <c r="AP29" s="4">
        <v>94.8</v>
      </c>
      <c r="AQ29" s="4">
        <v>0</v>
      </c>
      <c r="AR29" s="4">
        <v>40</v>
      </c>
      <c r="AS29" s="4">
        <v>49605</v>
      </c>
      <c r="AT29" s="4">
        <v>1.7000000000000001E-2</v>
      </c>
      <c r="AU29" s="4">
        <v>4.6859999999999999</v>
      </c>
      <c r="AV29" s="4">
        <v>60357</v>
      </c>
      <c r="AW29" s="4">
        <v>0</v>
      </c>
      <c r="AX29" s="4">
        <v>0.69</v>
      </c>
      <c r="AY29">
        <v>0.98857142857142855</v>
      </c>
      <c r="AZ29" t="s">
        <v>68</v>
      </c>
      <c r="BA29" t="s">
        <v>828</v>
      </c>
      <c r="BB29">
        <v>1</v>
      </c>
      <c r="BC29" t="s">
        <v>829</v>
      </c>
      <c r="BD29">
        <v>11</v>
      </c>
      <c r="BE29">
        <v>11672.743</v>
      </c>
      <c r="BF29">
        <v>0.50271003139536263</v>
      </c>
      <c r="BG29">
        <v>0.49696477389370131</v>
      </c>
      <c r="BH29">
        <v>118265.32300000002</v>
      </c>
      <c r="BI29">
        <v>4.9617291452372723E-2</v>
      </c>
      <c r="BJ29">
        <v>4.9050236692917033E-2</v>
      </c>
      <c r="BK29">
        <v>1</v>
      </c>
      <c r="BL29" t="s">
        <v>73</v>
      </c>
      <c r="BM29">
        <v>-1</v>
      </c>
      <c r="BN29" t="s">
        <v>754</v>
      </c>
    </row>
    <row r="30" spans="1:66">
      <c r="A30" s="139" t="str">
        <f t="shared" si="36"/>
        <v>시영운수</v>
      </c>
      <c r="B30" s="139" t="str">
        <f t="shared" si="37"/>
        <v>29</v>
      </c>
      <c r="C30" s="140" t="str">
        <f t="shared" si="38"/>
        <v>70바1594</v>
      </c>
      <c r="D30" s="115" t="str">
        <f t="shared" si="39"/>
        <v>대형</v>
      </c>
      <c r="E30" s="111" t="str">
        <f t="shared" si="40"/>
        <v>D</v>
      </c>
      <c r="F30" s="160">
        <f t="shared" si="41"/>
        <v>0.8125</v>
      </c>
      <c r="G30" s="161">
        <f t="shared" si="42"/>
        <v>2.2749999999999999</v>
      </c>
      <c r="H30" s="162">
        <f t="shared" si="43"/>
        <v>2.8</v>
      </c>
      <c r="I30" s="163">
        <f t="shared" si="44"/>
        <v>672.11099999999999</v>
      </c>
      <c r="J30" s="164">
        <f t="shared" si="45"/>
        <v>2.4279130115859932E-2</v>
      </c>
      <c r="K30" s="164">
        <f t="shared" si="46"/>
        <v>0.2494183580316521</v>
      </c>
      <c r="L30" s="164">
        <f t="shared" si="47"/>
        <v>0.1190279581795269</v>
      </c>
      <c r="M30" s="165">
        <f t="shared" si="48"/>
        <v>9.9640000000000004</v>
      </c>
      <c r="N30" s="166">
        <f t="shared" si="49"/>
        <v>0.14899999999999999</v>
      </c>
      <c r="O30" s="166">
        <f t="shared" si="50"/>
        <v>19.788</v>
      </c>
      <c r="P30" s="167">
        <f t="shared" si="51"/>
        <v>0</v>
      </c>
      <c r="Q30" s="168">
        <f t="shared" si="52"/>
        <v>74</v>
      </c>
      <c r="R30" s="169">
        <f t="shared" si="53"/>
        <v>27.968354705339632</v>
      </c>
      <c r="S30" s="141">
        <f t="shared" si="54"/>
        <v>1</v>
      </c>
      <c r="T30" s="141">
        <f t="shared" si="55"/>
        <v>133</v>
      </c>
      <c r="U30" t="s">
        <v>154</v>
      </c>
      <c r="V30" t="s">
        <v>264</v>
      </c>
      <c r="W30" t="s">
        <v>154</v>
      </c>
      <c r="X30" s="4" t="s">
        <v>264</v>
      </c>
      <c r="Y30" s="4" t="s">
        <v>830</v>
      </c>
      <c r="Z30" s="4" t="s">
        <v>666</v>
      </c>
      <c r="AA30" s="4" t="s">
        <v>776</v>
      </c>
      <c r="AB30" s="4">
        <v>522</v>
      </c>
      <c r="AC30" s="4">
        <v>672.11099999999999</v>
      </c>
      <c r="AD30" s="4">
        <v>295.49</v>
      </c>
      <c r="AE30" s="4">
        <v>2.2749999999999999</v>
      </c>
      <c r="AF30" s="4">
        <v>2.8</v>
      </c>
      <c r="AG30" s="4">
        <v>9.9640000000000004</v>
      </c>
      <c r="AH30" s="4">
        <v>33.086934999999997</v>
      </c>
      <c r="AI30" s="4">
        <v>0.80332199999999998</v>
      </c>
      <c r="AJ30" s="4">
        <v>8.2524890000000006</v>
      </c>
      <c r="AK30" s="4">
        <v>80</v>
      </c>
      <c r="AL30" s="4">
        <v>1</v>
      </c>
      <c r="AM30" s="4">
        <v>133</v>
      </c>
      <c r="AN30" s="4">
        <v>74</v>
      </c>
      <c r="AO30" s="4">
        <v>20.313486000000001</v>
      </c>
      <c r="AP30" s="4">
        <v>182.3</v>
      </c>
      <c r="AQ30" s="4">
        <v>0</v>
      </c>
      <c r="AR30" s="4">
        <v>0</v>
      </c>
      <c r="AS30" s="4">
        <v>0</v>
      </c>
      <c r="AT30" s="4">
        <v>0.14899999999999999</v>
      </c>
      <c r="AU30" s="4">
        <v>19.788</v>
      </c>
      <c r="AV30" s="4">
        <v>6366</v>
      </c>
      <c r="AW30" s="4">
        <v>0</v>
      </c>
      <c r="AX30" s="4">
        <v>0.46</v>
      </c>
      <c r="AY30">
        <v>0.8125</v>
      </c>
      <c r="AZ30" t="s">
        <v>69</v>
      </c>
      <c r="BA30" t="s">
        <v>828</v>
      </c>
      <c r="BB30">
        <v>1</v>
      </c>
      <c r="BC30" t="s">
        <v>831</v>
      </c>
      <c r="BD30">
        <v>5</v>
      </c>
      <c r="BE30">
        <v>11672.743</v>
      </c>
      <c r="BF30">
        <v>5.7579525223848411E-2</v>
      </c>
      <c r="BG30">
        <v>4.6783364244376832E-2</v>
      </c>
      <c r="BH30">
        <v>118265.32300000002</v>
      </c>
      <c r="BI30">
        <v>5.6830775323718505E-3</v>
      </c>
      <c r="BJ30">
        <v>4.6175004950521287E-3</v>
      </c>
      <c r="BK30">
        <v>1</v>
      </c>
      <c r="BL30" t="s">
        <v>783</v>
      </c>
      <c r="BM30" t="s">
        <v>784</v>
      </c>
      <c r="BN30" t="s">
        <v>783</v>
      </c>
    </row>
    <row r="31" spans="1:66">
      <c r="A31" s="139" t="str">
        <f t="shared" si="36"/>
        <v>시영운수</v>
      </c>
      <c r="B31" s="139" t="str">
        <f t="shared" si="37"/>
        <v>29</v>
      </c>
      <c r="C31" s="140" t="str">
        <f t="shared" si="38"/>
        <v>73아1004</v>
      </c>
      <c r="D31" s="115" t="str">
        <f t="shared" si="39"/>
        <v>저상</v>
      </c>
      <c r="E31" s="111" t="str">
        <f t="shared" si="40"/>
        <v>S</v>
      </c>
      <c r="F31" s="160">
        <f t="shared" si="41"/>
        <v>1.1521428571428571</v>
      </c>
      <c r="G31" s="161">
        <f t="shared" si="42"/>
        <v>3.226</v>
      </c>
      <c r="H31" s="162">
        <f t="shared" si="43"/>
        <v>2.8</v>
      </c>
      <c r="I31" s="163">
        <f t="shared" si="44"/>
        <v>4473.1180000000004</v>
      </c>
      <c r="J31" s="164">
        <f t="shared" si="45"/>
        <v>3.6866639420643749E-2</v>
      </c>
      <c r="K31" s="164">
        <f t="shared" si="46"/>
        <v>0.2874761229521296</v>
      </c>
      <c r="L31" s="164">
        <f t="shared" si="47"/>
        <v>0.1361466431245498</v>
      </c>
      <c r="M31" s="165">
        <f t="shared" si="48"/>
        <v>12.263</v>
      </c>
      <c r="N31" s="166">
        <f t="shared" si="49"/>
        <v>8.8999999999999996E-2</v>
      </c>
      <c r="O31" s="166">
        <f t="shared" si="50"/>
        <v>7.1310000000000002</v>
      </c>
      <c r="P31" s="167">
        <f t="shared" si="51"/>
        <v>0</v>
      </c>
      <c r="Q31" s="168">
        <f t="shared" si="52"/>
        <v>68</v>
      </c>
      <c r="R31" s="169">
        <f t="shared" si="53"/>
        <v>25.891042658497383</v>
      </c>
      <c r="S31" s="141">
        <f t="shared" si="54"/>
        <v>4</v>
      </c>
      <c r="T31" s="141">
        <f t="shared" si="55"/>
        <v>319</v>
      </c>
      <c r="U31" t="s">
        <v>154</v>
      </c>
      <c r="V31" t="s">
        <v>264</v>
      </c>
      <c r="W31" t="s">
        <v>154</v>
      </c>
      <c r="X31" s="4" t="s">
        <v>264</v>
      </c>
      <c r="Y31" s="4" t="s">
        <v>832</v>
      </c>
      <c r="Z31" s="4" t="s">
        <v>766</v>
      </c>
      <c r="AA31" s="4" t="s">
        <v>776</v>
      </c>
      <c r="AB31" s="4">
        <v>522</v>
      </c>
      <c r="AC31" s="4">
        <v>4473.1180000000004</v>
      </c>
      <c r="AD31" s="4">
        <v>1386.7280000000001</v>
      </c>
      <c r="AE31" s="4">
        <v>3.226</v>
      </c>
      <c r="AF31" s="4">
        <v>2.8</v>
      </c>
      <c r="AG31" s="4">
        <v>12.263</v>
      </c>
      <c r="AH31" s="4">
        <v>255.70215099999999</v>
      </c>
      <c r="AI31" s="4">
        <v>9.4268789999999996</v>
      </c>
      <c r="AJ31" s="4">
        <v>73.508262999999999</v>
      </c>
      <c r="AK31" s="4">
        <v>609</v>
      </c>
      <c r="AL31" s="4">
        <v>4</v>
      </c>
      <c r="AM31" s="4">
        <v>319</v>
      </c>
      <c r="AN31" s="4">
        <v>68</v>
      </c>
      <c r="AO31" s="4">
        <v>17.493469999999999</v>
      </c>
      <c r="AP31" s="4">
        <v>107</v>
      </c>
      <c r="AQ31" s="4">
        <v>0</v>
      </c>
      <c r="AR31" s="4">
        <v>55</v>
      </c>
      <c r="AS31" s="4">
        <v>61666</v>
      </c>
      <c r="AT31" s="4">
        <v>8.8999999999999996E-2</v>
      </c>
      <c r="AU31" s="4">
        <v>7.1310000000000002</v>
      </c>
      <c r="AV31" s="4">
        <v>43943</v>
      </c>
      <c r="AW31" s="4">
        <v>0</v>
      </c>
      <c r="AX31" s="4">
        <v>0.8</v>
      </c>
      <c r="AY31">
        <v>1.1521428571428571</v>
      </c>
      <c r="AZ31" t="s">
        <v>73</v>
      </c>
      <c r="BA31" t="s">
        <v>828</v>
      </c>
      <c r="BB31">
        <v>1</v>
      </c>
      <c r="BC31" t="s">
        <v>833</v>
      </c>
      <c r="BD31">
        <v>10</v>
      </c>
      <c r="BE31">
        <v>11672.743</v>
      </c>
      <c r="BF31">
        <v>0.38321052729422728</v>
      </c>
      <c r="BG31">
        <v>0.44151327180399186</v>
      </c>
      <c r="BH31">
        <v>118265.32300000002</v>
      </c>
      <c r="BI31">
        <v>3.7822735240827944E-2</v>
      </c>
      <c r="BJ31">
        <v>4.3577194245325336E-2</v>
      </c>
      <c r="BK31">
        <v>1</v>
      </c>
      <c r="BL31" t="s">
        <v>73</v>
      </c>
      <c r="BM31">
        <v>0</v>
      </c>
      <c r="BN31" t="s">
        <v>667</v>
      </c>
    </row>
    <row r="32" spans="1:66">
      <c r="A32" s="139" t="str">
        <f t="shared" si="36"/>
        <v>시영운수</v>
      </c>
      <c r="B32" s="139" t="str">
        <f t="shared" si="37"/>
        <v>29</v>
      </c>
      <c r="C32" s="140" t="str">
        <f t="shared" si="38"/>
        <v>73아1028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0.89250000000000007</v>
      </c>
      <c r="G32" s="161">
        <f t="shared" si="42"/>
        <v>2.4990000000000001</v>
      </c>
      <c r="H32" s="162">
        <f t="shared" si="43"/>
        <v>2.8</v>
      </c>
      <c r="I32" s="163">
        <f t="shared" si="44"/>
        <v>659.50900000000001</v>
      </c>
      <c r="J32" s="164">
        <f t="shared" si="45"/>
        <v>3.8648121817750195E-2</v>
      </c>
      <c r="K32" s="164">
        <f t="shared" si="46"/>
        <v>0.28460803439145538</v>
      </c>
      <c r="L32" s="164">
        <f t="shared" si="47"/>
        <v>0.11523724467747976</v>
      </c>
      <c r="M32" s="165">
        <f t="shared" si="48"/>
        <v>10.022</v>
      </c>
      <c r="N32" s="166">
        <f t="shared" si="49"/>
        <v>0.30299999999999999</v>
      </c>
      <c r="O32" s="166">
        <f t="shared" si="50"/>
        <v>26.99</v>
      </c>
      <c r="P32" s="167">
        <f t="shared" si="51"/>
        <v>0</v>
      </c>
      <c r="Q32" s="168">
        <f t="shared" si="52"/>
        <v>75</v>
      </c>
      <c r="R32" s="169">
        <f t="shared" si="53"/>
        <v>30.83016675924161</v>
      </c>
      <c r="S32" s="141">
        <f t="shared" si="54"/>
        <v>2</v>
      </c>
      <c r="T32" s="141">
        <f t="shared" si="55"/>
        <v>178</v>
      </c>
      <c r="U32" t="s">
        <v>154</v>
      </c>
      <c r="V32" t="s">
        <v>264</v>
      </c>
      <c r="W32" t="s">
        <v>154</v>
      </c>
      <c r="X32" s="4" t="s">
        <v>264</v>
      </c>
      <c r="Y32" s="4" t="s">
        <v>834</v>
      </c>
      <c r="Z32" s="4" t="s">
        <v>666</v>
      </c>
      <c r="AA32" s="4" t="s">
        <v>776</v>
      </c>
      <c r="AB32" s="4">
        <v>522</v>
      </c>
      <c r="AC32" s="4">
        <v>659.50900000000001</v>
      </c>
      <c r="AD32" s="4">
        <v>263.86099999999999</v>
      </c>
      <c r="AE32" s="4">
        <v>2.4990000000000001</v>
      </c>
      <c r="AF32" s="4">
        <v>2.8</v>
      </c>
      <c r="AG32" s="4">
        <v>10.022</v>
      </c>
      <c r="AH32" s="4">
        <v>31.609711999999998</v>
      </c>
      <c r="AI32" s="4">
        <v>1.2216560000000001</v>
      </c>
      <c r="AJ32" s="4">
        <v>8.996378</v>
      </c>
      <c r="AK32" s="4">
        <v>76</v>
      </c>
      <c r="AL32" s="4">
        <v>2</v>
      </c>
      <c r="AM32" s="4">
        <v>178</v>
      </c>
      <c r="AN32" s="4">
        <v>75</v>
      </c>
      <c r="AO32" s="4">
        <v>20.864125000000001</v>
      </c>
      <c r="AP32" s="4">
        <v>387.6</v>
      </c>
      <c r="AQ32" s="4">
        <v>0</v>
      </c>
      <c r="AR32" s="4">
        <v>5</v>
      </c>
      <c r="AS32" s="4">
        <v>5214</v>
      </c>
      <c r="AT32" s="4">
        <v>0.30299999999999999</v>
      </c>
      <c r="AU32" s="4">
        <v>26.99</v>
      </c>
      <c r="AV32" s="4">
        <v>5970</v>
      </c>
      <c r="AW32" s="4">
        <v>0</v>
      </c>
      <c r="AX32" s="4">
        <v>0.46</v>
      </c>
      <c r="AY32">
        <v>0.89250000000000007</v>
      </c>
      <c r="AZ32" t="s">
        <v>71</v>
      </c>
      <c r="BA32" t="s">
        <v>828</v>
      </c>
      <c r="BB32">
        <v>1</v>
      </c>
      <c r="BC32" t="s">
        <v>835</v>
      </c>
      <c r="BD32">
        <v>2</v>
      </c>
      <c r="BE32">
        <v>11672.743</v>
      </c>
      <c r="BF32">
        <v>5.6499916086561658E-2</v>
      </c>
      <c r="BG32">
        <v>5.0426175107256284E-2</v>
      </c>
      <c r="BH32">
        <v>118265.32300000002</v>
      </c>
      <c r="BI32">
        <v>5.5765205156544486E-3</v>
      </c>
      <c r="BJ32">
        <v>4.9770445602215956E-3</v>
      </c>
      <c r="BK32">
        <v>1</v>
      </c>
      <c r="BL32" t="s">
        <v>71</v>
      </c>
      <c r="BM32">
        <v>0</v>
      </c>
      <c r="BN32" t="s">
        <v>667</v>
      </c>
    </row>
    <row r="33" spans="1:66">
      <c r="A33" s="139" t="str">
        <f t="shared" si="36"/>
        <v>시영운수</v>
      </c>
      <c r="B33" s="139" t="str">
        <f t="shared" si="37"/>
        <v>예비</v>
      </c>
      <c r="C33" s="140" t="str">
        <f t="shared" si="38"/>
        <v>70바1517</v>
      </c>
      <c r="D33" s="115" t="str">
        <f t="shared" si="39"/>
        <v>저상</v>
      </c>
      <c r="E33" s="111" t="str">
        <f t="shared" si="40"/>
        <v>A</v>
      </c>
      <c r="F33" s="160">
        <f t="shared" si="41"/>
        <v>0.98499999999999988</v>
      </c>
      <c r="G33" s="161">
        <f t="shared" si="42"/>
        <v>2.1669999999999998</v>
      </c>
      <c r="H33" s="162">
        <f t="shared" si="43"/>
        <v>2.2000000000000002</v>
      </c>
      <c r="I33" s="163">
        <f t="shared" si="44"/>
        <v>1307.9549999999999</v>
      </c>
      <c r="J33" s="164">
        <f t="shared" si="45"/>
        <v>4.5816808943796868E-2</v>
      </c>
      <c r="K33" s="164">
        <f t="shared" si="46"/>
        <v>0.37526689617362302</v>
      </c>
      <c r="L33" s="164">
        <f t="shared" si="47"/>
        <v>0.17814068526822407</v>
      </c>
      <c r="M33" s="165">
        <f t="shared" si="48"/>
        <v>11.051</v>
      </c>
      <c r="N33" s="166">
        <f t="shared" si="49"/>
        <v>0</v>
      </c>
      <c r="O33" s="166">
        <f t="shared" si="50"/>
        <v>19.266999999999999</v>
      </c>
      <c r="P33" s="167">
        <f t="shared" si="51"/>
        <v>0</v>
      </c>
      <c r="Q33" s="168">
        <f t="shared" si="52"/>
        <v>70</v>
      </c>
      <c r="R33" s="169">
        <f t="shared" si="53"/>
        <v>25.067542389608892</v>
      </c>
      <c r="S33" s="141">
        <f t="shared" si="54"/>
        <v>0</v>
      </c>
      <c r="T33" s="141">
        <f t="shared" si="55"/>
        <v>252</v>
      </c>
      <c r="U33" t="s">
        <v>154</v>
      </c>
      <c r="V33" t="s">
        <v>98</v>
      </c>
      <c r="W33" t="s">
        <v>154</v>
      </c>
      <c r="X33" s="4" t="s">
        <v>98</v>
      </c>
      <c r="Y33" s="4" t="s">
        <v>836</v>
      </c>
      <c r="Z33" s="4" t="s">
        <v>766</v>
      </c>
      <c r="AA33" s="4" t="s">
        <v>776</v>
      </c>
      <c r="AB33" s="4">
        <v>522</v>
      </c>
      <c r="AC33" s="4">
        <v>1307.9549999999999</v>
      </c>
      <c r="AD33" s="4">
        <v>603.66899999999998</v>
      </c>
      <c r="AE33" s="4">
        <v>2.1669999999999998</v>
      </c>
      <c r="AF33" s="4">
        <v>2.2000000000000002</v>
      </c>
      <c r="AG33" s="4">
        <v>11.051</v>
      </c>
      <c r="AH33" s="4">
        <v>90.129148999999998</v>
      </c>
      <c r="AI33" s="4">
        <v>4.1294300000000002</v>
      </c>
      <c r="AJ33" s="4">
        <v>33.822485999999998</v>
      </c>
      <c r="AK33" s="4">
        <v>233</v>
      </c>
      <c r="AL33" s="4">
        <v>0</v>
      </c>
      <c r="AM33" s="4">
        <v>252</v>
      </c>
      <c r="AN33" s="4">
        <v>70</v>
      </c>
      <c r="AO33" s="4">
        <v>14.512008</v>
      </c>
      <c r="AP33" s="4">
        <v>219.6</v>
      </c>
      <c r="AQ33" s="4">
        <v>0</v>
      </c>
      <c r="AR33" s="4">
        <v>27</v>
      </c>
      <c r="AS33" s="4">
        <v>15136</v>
      </c>
      <c r="AT33" s="4">
        <v>0</v>
      </c>
      <c r="AU33" s="4">
        <v>19.266999999999999</v>
      </c>
      <c r="AV33" s="4">
        <v>10723</v>
      </c>
      <c r="AW33" s="4">
        <v>0</v>
      </c>
      <c r="AX33" s="4">
        <v>0.52</v>
      </c>
      <c r="AY33">
        <v>0.98499999999999988</v>
      </c>
      <c r="AZ33" t="s">
        <v>68</v>
      </c>
      <c r="BA33" t="s">
        <v>767</v>
      </c>
      <c r="BB33">
        <v>4</v>
      </c>
      <c r="BC33" t="s">
        <v>837</v>
      </c>
      <c r="BD33">
        <v>11</v>
      </c>
      <c r="BE33">
        <v>2075.2869999999998</v>
      </c>
      <c r="BF33">
        <v>0.63025258675065188</v>
      </c>
      <c r="BG33">
        <v>0.62079879794939197</v>
      </c>
      <c r="BH33">
        <v>118265.32300000002</v>
      </c>
      <c r="BI33">
        <v>1.10594971274885E-2</v>
      </c>
      <c r="BJ33">
        <v>1.0893604670576172E-2</v>
      </c>
      <c r="BK33">
        <v>1</v>
      </c>
      <c r="BL33" t="s">
        <v>73</v>
      </c>
      <c r="BM33">
        <v>-1</v>
      </c>
      <c r="BN33" t="s">
        <v>754</v>
      </c>
    </row>
    <row r="34" spans="1:66">
      <c r="A34" s="139" t="str">
        <f t="shared" si="36"/>
        <v>시영운수</v>
      </c>
      <c r="B34" s="139" t="str">
        <f t="shared" si="37"/>
        <v>예비</v>
      </c>
      <c r="C34" s="140" t="str">
        <f t="shared" si="38"/>
        <v>73아1006</v>
      </c>
      <c r="D34" s="115" t="str">
        <f t="shared" si="39"/>
        <v>저상</v>
      </c>
      <c r="E34" s="111" t="str">
        <f t="shared" si="40"/>
        <v>C</v>
      </c>
      <c r="F34" s="160">
        <f t="shared" si="41"/>
        <v>0.89260869565217393</v>
      </c>
      <c r="G34" s="161">
        <f t="shared" si="42"/>
        <v>2.0529999999999999</v>
      </c>
      <c r="H34" s="162">
        <f t="shared" si="43"/>
        <v>2.2999999999999998</v>
      </c>
      <c r="I34" s="163">
        <f t="shared" si="44"/>
        <v>767.33199999999999</v>
      </c>
      <c r="J34" s="164">
        <f t="shared" si="45"/>
        <v>2.2352182624121267E-2</v>
      </c>
      <c r="K34" s="164">
        <f t="shared" si="46"/>
        <v>0.37673075406998974</v>
      </c>
      <c r="L34" s="164">
        <f t="shared" si="47"/>
        <v>0.18375357733028208</v>
      </c>
      <c r="M34" s="165">
        <f t="shared" si="48"/>
        <v>13.086</v>
      </c>
      <c r="N34" s="166">
        <f t="shared" si="49"/>
        <v>0.78200000000000003</v>
      </c>
      <c r="O34" s="166">
        <f t="shared" si="50"/>
        <v>6.3860000000000001</v>
      </c>
      <c r="P34" s="167">
        <f t="shared" si="51"/>
        <v>0</v>
      </c>
      <c r="Q34" s="168">
        <f t="shared" si="52"/>
        <v>66</v>
      </c>
      <c r="R34" s="169">
        <f t="shared" si="53"/>
        <v>22.905235919165829</v>
      </c>
      <c r="S34" s="141">
        <f t="shared" si="54"/>
        <v>6</v>
      </c>
      <c r="T34" s="141">
        <f t="shared" si="55"/>
        <v>49</v>
      </c>
      <c r="U34" t="s">
        <v>154</v>
      </c>
      <c r="V34" t="s">
        <v>98</v>
      </c>
      <c r="W34" t="s">
        <v>154</v>
      </c>
      <c r="X34" s="4" t="s">
        <v>98</v>
      </c>
      <c r="Y34" s="4" t="s">
        <v>838</v>
      </c>
      <c r="Z34" s="4" t="s">
        <v>766</v>
      </c>
      <c r="AA34" s="4" t="s">
        <v>776</v>
      </c>
      <c r="AB34" s="4">
        <v>522</v>
      </c>
      <c r="AC34" s="4">
        <v>767.33199999999999</v>
      </c>
      <c r="AD34" s="4">
        <v>373.71</v>
      </c>
      <c r="AE34" s="4">
        <v>2.0529999999999999</v>
      </c>
      <c r="AF34" s="4">
        <v>2.2999999999999998</v>
      </c>
      <c r="AG34" s="4">
        <v>13.086</v>
      </c>
      <c r="AH34" s="4">
        <v>55.748604999999998</v>
      </c>
      <c r="AI34" s="4">
        <v>1.246103</v>
      </c>
      <c r="AJ34" s="4">
        <v>21.002213999999999</v>
      </c>
      <c r="AK34" s="4">
        <v>141</v>
      </c>
      <c r="AL34" s="4">
        <v>6</v>
      </c>
      <c r="AM34" s="4">
        <v>49</v>
      </c>
      <c r="AN34" s="4">
        <v>66</v>
      </c>
      <c r="AO34" s="4">
        <v>13.764146999999999</v>
      </c>
      <c r="AP34" s="4">
        <v>46.3</v>
      </c>
      <c r="AQ34" s="4">
        <v>0</v>
      </c>
      <c r="AR34" s="4">
        <v>15</v>
      </c>
      <c r="AS34" s="4">
        <v>11297</v>
      </c>
      <c r="AT34" s="4">
        <v>0.78200000000000003</v>
      </c>
      <c r="AU34" s="4">
        <v>6.3860000000000001</v>
      </c>
      <c r="AV34" s="4">
        <v>0</v>
      </c>
      <c r="AW34" s="4">
        <v>0</v>
      </c>
      <c r="AX34" s="4">
        <v>0.6</v>
      </c>
      <c r="AY34">
        <v>0.89260869565217393</v>
      </c>
      <c r="AZ34" t="s">
        <v>71</v>
      </c>
      <c r="BA34" t="s">
        <v>767</v>
      </c>
      <c r="BB34">
        <v>3</v>
      </c>
      <c r="BC34" t="s">
        <v>839</v>
      </c>
      <c r="BD34">
        <v>1</v>
      </c>
      <c r="BE34">
        <v>2075.2869999999998</v>
      </c>
      <c r="BF34">
        <v>0.36974741324934818</v>
      </c>
      <c r="BG34">
        <v>0.33003975626126603</v>
      </c>
      <c r="BH34">
        <v>118265.32300000002</v>
      </c>
      <c r="BI34">
        <v>6.4882247858909572E-3</v>
      </c>
      <c r="BJ34">
        <v>5.7914458632322332E-3</v>
      </c>
      <c r="BK34">
        <v>1</v>
      </c>
      <c r="BL34" t="s">
        <v>70</v>
      </c>
      <c r="BM34">
        <v>-1</v>
      </c>
      <c r="BN34" t="s">
        <v>754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49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709</v>
      </c>
      <c r="Q4" s="230" t="s">
        <v>44</v>
      </c>
      <c r="R4" s="230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67</v>
      </c>
      <c r="BF4" t="s">
        <v>0</v>
      </c>
      <c r="BG4" t="s">
        <v>698</v>
      </c>
      <c r="BH4" t="s">
        <v>76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67</v>
      </c>
      <c r="BO4" t="s">
        <v>697</v>
      </c>
      <c r="BP4" t="s">
        <v>701</v>
      </c>
    </row>
    <row r="5" spans="1:68" ht="16.5">
      <c r="A5" s="302" t="str">
        <f>BF5</f>
        <v>시영운수</v>
      </c>
      <c r="B5" s="126" t="str">
        <f>BH5</f>
        <v>강병호</v>
      </c>
      <c r="C5" s="127" t="str">
        <f>BN5</f>
        <v>C</v>
      </c>
      <c r="D5" s="128">
        <f>BM5</f>
        <v>0.88913043478260878</v>
      </c>
      <c r="E5" s="129">
        <f>U5</f>
        <v>4011</v>
      </c>
      <c r="F5" s="130" t="str">
        <f>BG5</f>
        <v>15</v>
      </c>
      <c r="G5" s="131" t="str">
        <f>BK5</f>
        <v>70바1583</v>
      </c>
      <c r="H5" s="132">
        <f>BJ5</f>
        <v>1</v>
      </c>
      <c r="I5" s="133">
        <f>BP5</f>
        <v>870.13300000000004</v>
      </c>
      <c r="J5" s="134">
        <f>AB5/AA5</f>
        <v>1.0798019640646996E-2</v>
      </c>
      <c r="K5" s="134">
        <f>AC5/AA5</f>
        <v>0.3316330545682874</v>
      </c>
      <c r="L5" s="134">
        <f>AD5/I5</f>
        <v>0.18617843479100321</v>
      </c>
      <c r="M5" s="135">
        <f>Z5</f>
        <v>10.427</v>
      </c>
      <c r="N5" s="136">
        <f>AE5*100/W5</f>
        <v>0</v>
      </c>
      <c r="O5" s="136">
        <f>AF5*100/W5</f>
        <v>2.4134241546981898</v>
      </c>
      <c r="P5" s="231">
        <f>AK5</f>
        <v>9</v>
      </c>
      <c r="Q5" s="232">
        <f>AE5</f>
        <v>0</v>
      </c>
      <c r="R5" s="232">
        <f>AF5</f>
        <v>21</v>
      </c>
      <c r="T5">
        <v>522</v>
      </c>
      <c r="U5">
        <v>4011</v>
      </c>
      <c r="V5" t="s">
        <v>840</v>
      </c>
      <c r="W5">
        <v>870.13300000000004</v>
      </c>
      <c r="X5">
        <v>425.50200000000001</v>
      </c>
      <c r="Y5">
        <v>2.0449999999999999</v>
      </c>
      <c r="Z5">
        <v>10.427</v>
      </c>
      <c r="AA5">
        <v>59.037770000000002</v>
      </c>
      <c r="AB5">
        <v>0.63749100000000003</v>
      </c>
      <c r="AC5">
        <v>19.578876000000001</v>
      </c>
      <c r="AD5" s="1">
        <v>162</v>
      </c>
      <c r="AE5">
        <v>0</v>
      </c>
      <c r="AF5">
        <v>21</v>
      </c>
      <c r="AG5">
        <v>62</v>
      </c>
      <c r="AH5">
        <v>14.738581</v>
      </c>
      <c r="AI5">
        <v>0</v>
      </c>
      <c r="AJ5">
        <v>0</v>
      </c>
      <c r="AK5">
        <v>9</v>
      </c>
      <c r="AL5">
        <v>1316</v>
      </c>
      <c r="AM5" t="s">
        <v>841</v>
      </c>
      <c r="AN5" t="s">
        <v>842</v>
      </c>
      <c r="AO5">
        <v>870.13300000000004</v>
      </c>
      <c r="AR5" t="s">
        <v>154</v>
      </c>
      <c r="AS5" t="s">
        <v>262</v>
      </c>
      <c r="AT5" t="s">
        <v>805</v>
      </c>
      <c r="AU5" t="s">
        <v>840</v>
      </c>
      <c r="AV5" t="s">
        <v>776</v>
      </c>
      <c r="AW5">
        <v>1</v>
      </c>
      <c r="BB5">
        <v>0.88913043478260878</v>
      </c>
      <c r="BC5" t="s">
        <v>71</v>
      </c>
      <c r="BF5" t="s">
        <v>154</v>
      </c>
      <c r="BG5" t="s">
        <v>262</v>
      </c>
      <c r="BH5" t="s">
        <v>840</v>
      </c>
      <c r="BI5">
        <v>4011</v>
      </c>
      <c r="BJ5">
        <v>1</v>
      </c>
      <c r="BK5" t="s">
        <v>805</v>
      </c>
      <c r="BL5" t="s">
        <v>702</v>
      </c>
      <c r="BM5">
        <v>0.88913043478260878</v>
      </c>
      <c r="BN5" t="s">
        <v>71</v>
      </c>
      <c r="BO5" t="s">
        <v>705</v>
      </c>
      <c r="BP5">
        <v>870.13300000000004</v>
      </c>
    </row>
    <row r="6" spans="1:68" ht="16.5">
      <c r="A6" s="303" t="str">
        <f t="shared" ref="A6:A7" si="0">BF6</f>
        <v>시영운수</v>
      </c>
      <c r="B6" s="110" t="str">
        <f t="shared" ref="B6:B7" si="1">BH6</f>
        <v>강원택</v>
      </c>
      <c r="C6" s="111" t="str">
        <f t="shared" ref="C6:C7" si="2">BN6</f>
        <v>C</v>
      </c>
      <c r="D6" s="112">
        <f t="shared" ref="D6:D7" si="3">BM6</f>
        <v>0.89906196862711663</v>
      </c>
      <c r="E6" s="113">
        <f t="shared" ref="E6:E7" si="4">U6</f>
        <v>7913</v>
      </c>
      <c r="F6" s="114" t="str">
        <f t="shared" ref="F6:F7" si="5">BG6</f>
        <v>28-1</v>
      </c>
      <c r="G6" s="115" t="str">
        <f t="shared" ref="G6:G7" si="6">BK6</f>
        <v>70바1580</v>
      </c>
      <c r="H6" s="116">
        <f t="shared" ref="H6:H7" si="7">BJ6</f>
        <v>4</v>
      </c>
      <c r="I6" s="117">
        <f t="shared" ref="I6:I7" si="8">BP6</f>
        <v>462.13399999999996</v>
      </c>
      <c r="J6" s="118">
        <f t="shared" ref="J6:J7" si="9">AB6/AA6</f>
        <v>2.8230191976178355E-2</v>
      </c>
      <c r="K6" s="118">
        <f t="shared" ref="K6:K7" si="10">AC6/AA6</f>
        <v>0.37146201068738982</v>
      </c>
      <c r="L6" s="118">
        <f t="shared" ref="L6:L7" si="11">AD6/I6</f>
        <v>0.10386597826604406</v>
      </c>
      <c r="M6" s="119">
        <f t="shared" ref="M6:M7" si="12">Z6</f>
        <v>13.16</v>
      </c>
      <c r="N6" s="120">
        <f t="shared" ref="N6:N7" si="13">AE6*100/W6</f>
        <v>0.2163874547209251</v>
      </c>
      <c r="O6" s="120">
        <f t="shared" ref="O6:O7" si="14">AF6*100/W6</f>
        <v>16.012671649348455</v>
      </c>
      <c r="P6" s="233">
        <f t="shared" ref="P6:P7" si="15">AK6</f>
        <v>12</v>
      </c>
      <c r="Q6" s="234">
        <f t="shared" ref="Q6:Q7" si="16">AE6</f>
        <v>1</v>
      </c>
      <c r="R6" s="234">
        <f t="shared" ref="R6:R7" si="17">AF6</f>
        <v>74</v>
      </c>
      <c r="T6">
        <v>522</v>
      </c>
      <c r="U6">
        <v>7913</v>
      </c>
      <c r="V6" t="s">
        <v>843</v>
      </c>
      <c r="W6">
        <v>462.13400000000001</v>
      </c>
      <c r="X6">
        <v>245.66300000000001</v>
      </c>
      <c r="Y6">
        <v>1.881</v>
      </c>
      <c r="Z6">
        <v>13.16</v>
      </c>
      <c r="AA6">
        <v>34.507770999999998</v>
      </c>
      <c r="AB6">
        <v>0.97416100000000005</v>
      </c>
      <c r="AC6">
        <v>12.818326000000001</v>
      </c>
      <c r="AD6" s="1">
        <v>48</v>
      </c>
      <c r="AE6">
        <v>1</v>
      </c>
      <c r="AF6">
        <v>74</v>
      </c>
      <c r="AG6">
        <v>63</v>
      </c>
      <c r="AH6">
        <v>13.392170999999999</v>
      </c>
      <c r="AI6">
        <v>4.2</v>
      </c>
      <c r="AJ6">
        <v>0</v>
      </c>
      <c r="AK6">
        <v>12</v>
      </c>
      <c r="AL6">
        <v>5138</v>
      </c>
      <c r="AM6" t="s">
        <v>844</v>
      </c>
      <c r="AN6" t="s">
        <v>845</v>
      </c>
      <c r="AO6">
        <v>150.316</v>
      </c>
      <c r="AR6" t="s">
        <v>154</v>
      </c>
      <c r="AS6" t="s">
        <v>263</v>
      </c>
      <c r="AT6" t="s">
        <v>820</v>
      </c>
      <c r="AU6" t="s">
        <v>843</v>
      </c>
      <c r="AV6" t="s">
        <v>776</v>
      </c>
      <c r="AW6">
        <v>4</v>
      </c>
      <c r="BB6">
        <v>0.89906196862711663</v>
      </c>
      <c r="BC6" t="s">
        <v>71</v>
      </c>
      <c r="BF6" t="s">
        <v>154</v>
      </c>
      <c r="BG6" t="s">
        <v>263</v>
      </c>
      <c r="BH6" t="s">
        <v>843</v>
      </c>
      <c r="BI6">
        <v>7913</v>
      </c>
      <c r="BJ6">
        <v>4</v>
      </c>
      <c r="BK6" t="s">
        <v>820</v>
      </c>
      <c r="BL6" t="s">
        <v>823</v>
      </c>
      <c r="BM6">
        <v>0.89906196862711663</v>
      </c>
      <c r="BN6" t="s">
        <v>71</v>
      </c>
      <c r="BO6" t="s">
        <v>705</v>
      </c>
      <c r="BP6">
        <v>462.13399999999996</v>
      </c>
    </row>
    <row r="7" spans="1:68" ht="16.5">
      <c r="A7" s="302" t="str">
        <f t="shared" si="0"/>
        <v>시영운수</v>
      </c>
      <c r="B7" s="126" t="str">
        <f t="shared" si="1"/>
        <v>강준모</v>
      </c>
      <c r="C7" s="127" t="str">
        <f t="shared" si="2"/>
        <v>S</v>
      </c>
      <c r="D7" s="128">
        <f t="shared" si="3"/>
        <v>1.1146699030081539</v>
      </c>
      <c r="E7" s="129">
        <f t="shared" si="4"/>
        <v>7042</v>
      </c>
      <c r="F7" s="130" t="str">
        <f t="shared" si="5"/>
        <v>29</v>
      </c>
      <c r="G7" s="131" t="str">
        <f t="shared" si="6"/>
        <v>73아1004</v>
      </c>
      <c r="H7" s="132">
        <f t="shared" si="7"/>
        <v>4</v>
      </c>
      <c r="I7" s="133">
        <f t="shared" si="8"/>
        <v>738.01</v>
      </c>
      <c r="J7" s="134">
        <f t="shared" si="9"/>
        <v>1.2903858378032191E-2</v>
      </c>
      <c r="K7" s="134">
        <f t="shared" si="10"/>
        <v>0.2222383175276281</v>
      </c>
      <c r="L7" s="134">
        <f t="shared" si="11"/>
        <v>7.7234725816723346E-2</v>
      </c>
      <c r="M7" s="135">
        <f t="shared" si="12"/>
        <v>9.766</v>
      </c>
      <c r="N7" s="136">
        <f t="shared" si="13"/>
        <v>0</v>
      </c>
      <c r="O7" s="136">
        <f t="shared" si="14"/>
        <v>10.975461037113318</v>
      </c>
      <c r="P7" s="231">
        <f t="shared" si="15"/>
        <v>1</v>
      </c>
      <c r="Q7" s="232">
        <f t="shared" si="16"/>
        <v>0</v>
      </c>
      <c r="R7" s="232">
        <f t="shared" si="17"/>
        <v>81</v>
      </c>
      <c r="T7">
        <v>522</v>
      </c>
      <c r="U7">
        <v>7042</v>
      </c>
      <c r="V7" t="s">
        <v>846</v>
      </c>
      <c r="W7">
        <v>738.01</v>
      </c>
      <c r="X7">
        <v>254.499</v>
      </c>
      <c r="Y7">
        <v>2.9</v>
      </c>
      <c r="Z7">
        <v>9.766</v>
      </c>
      <c r="AA7">
        <v>39.500821000000002</v>
      </c>
      <c r="AB7">
        <v>0.50971299999999997</v>
      </c>
      <c r="AC7">
        <v>8.7785960000000003</v>
      </c>
      <c r="AD7" s="1">
        <v>57</v>
      </c>
      <c r="AE7">
        <v>0</v>
      </c>
      <c r="AF7">
        <v>81</v>
      </c>
      <c r="AG7">
        <v>74</v>
      </c>
      <c r="AH7">
        <v>18.683409000000001</v>
      </c>
      <c r="AI7">
        <v>135.1</v>
      </c>
      <c r="AJ7">
        <v>0</v>
      </c>
      <c r="AK7">
        <v>1</v>
      </c>
      <c r="AL7">
        <v>251</v>
      </c>
      <c r="AM7" t="s">
        <v>847</v>
      </c>
      <c r="AN7" t="s">
        <v>848</v>
      </c>
      <c r="AO7">
        <v>374.54899999999998</v>
      </c>
      <c r="AR7" t="s">
        <v>154</v>
      </c>
      <c r="AS7" t="s">
        <v>264</v>
      </c>
      <c r="AT7" t="s">
        <v>832</v>
      </c>
      <c r="AU7" t="s">
        <v>846</v>
      </c>
      <c r="AV7" t="s">
        <v>776</v>
      </c>
      <c r="AW7">
        <v>4</v>
      </c>
      <c r="BB7">
        <v>1.1146699030081539</v>
      </c>
      <c r="BC7" t="s">
        <v>73</v>
      </c>
      <c r="BF7" t="s">
        <v>154</v>
      </c>
      <c r="BG7" t="s">
        <v>264</v>
      </c>
      <c r="BH7" t="s">
        <v>846</v>
      </c>
      <c r="BI7">
        <v>7042</v>
      </c>
      <c r="BJ7">
        <v>4</v>
      </c>
      <c r="BK7" t="s">
        <v>832</v>
      </c>
      <c r="BL7" t="s">
        <v>827</v>
      </c>
      <c r="BM7">
        <v>1.1146699030081539</v>
      </c>
      <c r="BN7" t="s">
        <v>73</v>
      </c>
      <c r="BO7" t="s">
        <v>704</v>
      </c>
      <c r="BP7">
        <v>738.01</v>
      </c>
    </row>
    <row r="8" spans="1:68" ht="16.5">
      <c r="A8" s="303" t="str">
        <f t="shared" ref="A8:A66" si="18">BF8</f>
        <v>시영운수</v>
      </c>
      <c r="B8" s="110" t="str">
        <f t="shared" ref="B8:B66" si="19">BH8</f>
        <v>강천원</v>
      </c>
      <c r="C8" s="111" t="str">
        <f t="shared" ref="C8:C66" si="20">BN8</f>
        <v>A</v>
      </c>
      <c r="D8" s="112">
        <f t="shared" ref="D8:D66" si="21">BM8</f>
        <v>0.98407022797554744</v>
      </c>
      <c r="E8" s="113">
        <f t="shared" ref="E8:E66" si="22">U8</f>
        <v>724</v>
      </c>
      <c r="F8" s="114" t="str">
        <f t="shared" ref="F8:F66" si="23">BG8</f>
        <v>15</v>
      </c>
      <c r="G8" s="115" t="str">
        <f t="shared" ref="G8:G66" si="24">BK8</f>
        <v>70바1506</v>
      </c>
      <c r="H8" s="116">
        <f t="shared" ref="H8:H66" si="25">BJ8</f>
        <v>8</v>
      </c>
      <c r="I8" s="117">
        <f t="shared" ref="I8:I66" si="26">BP8</f>
        <v>1541.2250000000001</v>
      </c>
      <c r="J8" s="118">
        <f t="shared" ref="J8:J66" si="27">AB8/AA8</f>
        <v>2.5421843186246611E-2</v>
      </c>
      <c r="K8" s="118">
        <f t="shared" ref="K8:K66" si="28">AC8/AA8</f>
        <v>0.33808848491748444</v>
      </c>
      <c r="L8" s="118">
        <f t="shared" ref="L8:L66" si="29">AD8/I8</f>
        <v>0.19984103553991142</v>
      </c>
      <c r="M8" s="119">
        <f t="shared" ref="M8:M66" si="30">Z8</f>
        <v>10.845000000000001</v>
      </c>
      <c r="N8" s="120">
        <f t="shared" ref="N8:N66" si="31">AE8*100/W8</f>
        <v>1.5572028743369724</v>
      </c>
      <c r="O8" s="120">
        <f t="shared" ref="O8:O66" si="32">AF8*100/W8</f>
        <v>10.640886307969311</v>
      </c>
      <c r="P8" s="233">
        <f t="shared" ref="P8:P66" si="33">AK8</f>
        <v>10</v>
      </c>
      <c r="Q8" s="234">
        <f t="shared" ref="Q8:Q66" si="34">AE8</f>
        <v>24</v>
      </c>
      <c r="R8" s="234">
        <f t="shared" ref="R8:R66" si="35">AF8</f>
        <v>164</v>
      </c>
      <c r="T8">
        <v>522</v>
      </c>
      <c r="U8">
        <v>724</v>
      </c>
      <c r="V8" t="s">
        <v>849</v>
      </c>
      <c r="W8">
        <v>1541.2249999999999</v>
      </c>
      <c r="X8">
        <v>705.00300000000004</v>
      </c>
      <c r="Y8">
        <v>2.1859999999999999</v>
      </c>
      <c r="Z8">
        <v>10.845000000000001</v>
      </c>
      <c r="AA8">
        <v>101.836361</v>
      </c>
      <c r="AB8">
        <v>2.5888680000000002</v>
      </c>
      <c r="AC8">
        <v>34.429701000000001</v>
      </c>
      <c r="AD8" s="1">
        <v>308</v>
      </c>
      <c r="AE8">
        <v>24</v>
      </c>
      <c r="AF8">
        <v>164</v>
      </c>
      <c r="AG8">
        <v>67</v>
      </c>
      <c r="AH8">
        <v>15.134328999999999</v>
      </c>
      <c r="AI8">
        <v>41.4</v>
      </c>
      <c r="AJ8">
        <v>0</v>
      </c>
      <c r="AK8">
        <v>10</v>
      </c>
      <c r="AL8">
        <v>3897</v>
      </c>
      <c r="AM8" t="s">
        <v>850</v>
      </c>
      <c r="AN8" t="s">
        <v>851</v>
      </c>
      <c r="AO8">
        <v>389.947</v>
      </c>
      <c r="AR8" t="s">
        <v>154</v>
      </c>
      <c r="AS8" t="s">
        <v>262</v>
      </c>
      <c r="AT8" t="s">
        <v>775</v>
      </c>
      <c r="AU8" t="s">
        <v>849</v>
      </c>
      <c r="AV8" t="s">
        <v>776</v>
      </c>
      <c r="AW8">
        <v>8</v>
      </c>
      <c r="BB8">
        <v>0.98407022797554744</v>
      </c>
      <c r="BC8" t="s">
        <v>68</v>
      </c>
      <c r="BF8" t="s">
        <v>154</v>
      </c>
      <c r="BG8" t="s">
        <v>262</v>
      </c>
      <c r="BH8" t="s">
        <v>849</v>
      </c>
      <c r="BI8">
        <v>724</v>
      </c>
      <c r="BJ8">
        <v>8</v>
      </c>
      <c r="BK8" t="s">
        <v>775</v>
      </c>
      <c r="BL8" t="s">
        <v>779</v>
      </c>
      <c r="BM8">
        <v>0.98407022797554744</v>
      </c>
      <c r="BN8" t="s">
        <v>68</v>
      </c>
      <c r="BO8" t="s">
        <v>706</v>
      </c>
      <c r="BP8">
        <v>1541.2250000000001</v>
      </c>
    </row>
    <row r="9" spans="1:68" ht="16.5">
      <c r="A9" s="302" t="str">
        <f t="shared" si="18"/>
        <v>시영운수</v>
      </c>
      <c r="B9" s="126" t="str">
        <f t="shared" si="19"/>
        <v>권혁근</v>
      </c>
      <c r="C9" s="127" t="str">
        <f t="shared" si="20"/>
        <v>B</v>
      </c>
      <c r="D9" s="128">
        <f t="shared" si="21"/>
        <v>0.92250209102644609</v>
      </c>
      <c r="E9" s="129">
        <f t="shared" si="22"/>
        <v>9283</v>
      </c>
      <c r="F9" s="130" t="str">
        <f t="shared" si="23"/>
        <v>15</v>
      </c>
      <c r="G9" s="131" t="str">
        <f t="shared" si="24"/>
        <v>70바1506</v>
      </c>
      <c r="H9" s="132">
        <f t="shared" si="25"/>
        <v>7</v>
      </c>
      <c r="I9" s="133">
        <f t="shared" si="26"/>
        <v>1428.6579999999999</v>
      </c>
      <c r="J9" s="134">
        <f t="shared" si="27"/>
        <v>3.6170897627044715E-2</v>
      </c>
      <c r="K9" s="134">
        <f t="shared" si="28"/>
        <v>0.35327224818111297</v>
      </c>
      <c r="L9" s="134">
        <f t="shared" si="29"/>
        <v>0.13439185585353527</v>
      </c>
      <c r="M9" s="135">
        <f t="shared" si="30"/>
        <v>12.811</v>
      </c>
      <c r="N9" s="136">
        <f t="shared" si="31"/>
        <v>0.13999151651409925</v>
      </c>
      <c r="O9" s="136">
        <f t="shared" si="32"/>
        <v>19.318829278945696</v>
      </c>
      <c r="P9" s="231">
        <f t="shared" si="33"/>
        <v>12</v>
      </c>
      <c r="Q9" s="232">
        <f t="shared" si="34"/>
        <v>2</v>
      </c>
      <c r="R9" s="232">
        <f t="shared" si="35"/>
        <v>276</v>
      </c>
      <c r="T9">
        <v>522</v>
      </c>
      <c r="U9">
        <v>9283</v>
      </c>
      <c r="V9" t="s">
        <v>852</v>
      </c>
      <c r="W9">
        <v>1428.6579999999999</v>
      </c>
      <c r="X9">
        <v>706.83699999999999</v>
      </c>
      <c r="Y9">
        <v>2.0209999999999999</v>
      </c>
      <c r="Z9">
        <v>12.811</v>
      </c>
      <c r="AA9">
        <v>94.366084999999998</v>
      </c>
      <c r="AB9">
        <v>3.413306</v>
      </c>
      <c r="AC9">
        <v>33.336919000000002</v>
      </c>
      <c r="AD9" s="1">
        <v>192</v>
      </c>
      <c r="AE9">
        <v>2</v>
      </c>
      <c r="AF9">
        <v>276</v>
      </c>
      <c r="AG9">
        <v>75</v>
      </c>
      <c r="AH9">
        <v>15.139528</v>
      </c>
      <c r="AI9">
        <v>1035.5</v>
      </c>
      <c r="AJ9">
        <v>0</v>
      </c>
      <c r="AK9">
        <v>12</v>
      </c>
      <c r="AL9">
        <v>7103</v>
      </c>
      <c r="AM9" t="s">
        <v>853</v>
      </c>
      <c r="AN9" t="s">
        <v>854</v>
      </c>
      <c r="AO9">
        <v>482.48899999999998</v>
      </c>
      <c r="AR9" t="s">
        <v>154</v>
      </c>
      <c r="AS9" t="s">
        <v>262</v>
      </c>
      <c r="AT9" t="s">
        <v>775</v>
      </c>
      <c r="AU9" t="s">
        <v>852</v>
      </c>
      <c r="AV9" t="s">
        <v>776</v>
      </c>
      <c r="AW9">
        <v>7</v>
      </c>
      <c r="BB9">
        <v>0.92250209102644609</v>
      </c>
      <c r="BC9" t="s">
        <v>70</v>
      </c>
      <c r="BF9" t="s">
        <v>154</v>
      </c>
      <c r="BG9" t="s">
        <v>262</v>
      </c>
      <c r="BH9" t="s">
        <v>852</v>
      </c>
      <c r="BI9">
        <v>9283</v>
      </c>
      <c r="BJ9">
        <v>7</v>
      </c>
      <c r="BK9" t="s">
        <v>775</v>
      </c>
      <c r="BL9" t="s">
        <v>793</v>
      </c>
      <c r="BM9">
        <v>0.92250209102644609</v>
      </c>
      <c r="BN9" t="s">
        <v>70</v>
      </c>
      <c r="BO9" t="s">
        <v>703</v>
      </c>
      <c r="BP9">
        <v>1428.6579999999999</v>
      </c>
    </row>
    <row r="10" spans="1:68" ht="16.5">
      <c r="A10" s="303" t="str">
        <f t="shared" si="18"/>
        <v>시영운수</v>
      </c>
      <c r="B10" s="110" t="str">
        <f t="shared" si="19"/>
        <v>김기호</v>
      </c>
      <c r="C10" s="111" t="str">
        <f t="shared" si="20"/>
        <v>S</v>
      </c>
      <c r="D10" s="112">
        <f t="shared" si="21"/>
        <v>1.0784670749500149</v>
      </c>
      <c r="E10" s="113">
        <f t="shared" si="22"/>
        <v>3329</v>
      </c>
      <c r="F10" s="114" t="str">
        <f t="shared" si="23"/>
        <v>15</v>
      </c>
      <c r="G10" s="115" t="str">
        <f t="shared" si="24"/>
        <v>70바1506</v>
      </c>
      <c r="H10" s="116">
        <f t="shared" si="25"/>
        <v>4</v>
      </c>
      <c r="I10" s="117">
        <f t="shared" si="26"/>
        <v>2104.2869999999998</v>
      </c>
      <c r="J10" s="118">
        <f t="shared" si="27"/>
        <v>2.4090174710514004E-2</v>
      </c>
      <c r="K10" s="118">
        <f t="shared" si="28"/>
        <v>0.33499365579149132</v>
      </c>
      <c r="L10" s="118">
        <f t="shared" si="29"/>
        <v>0.11737942590530666</v>
      </c>
      <c r="M10" s="119">
        <f t="shared" si="30"/>
        <v>9.3610000000000007</v>
      </c>
      <c r="N10" s="120">
        <f t="shared" si="31"/>
        <v>4.7522034779476377E-2</v>
      </c>
      <c r="O10" s="120">
        <f t="shared" si="32"/>
        <v>3.421586504122299</v>
      </c>
      <c r="P10" s="233">
        <f t="shared" si="33"/>
        <v>3</v>
      </c>
      <c r="Q10" s="234">
        <f t="shared" si="34"/>
        <v>1</v>
      </c>
      <c r="R10" s="234">
        <f t="shared" si="35"/>
        <v>72</v>
      </c>
      <c r="T10">
        <v>522</v>
      </c>
      <c r="U10">
        <v>3329</v>
      </c>
      <c r="V10" t="s">
        <v>855</v>
      </c>
      <c r="W10">
        <v>2104.2869999999998</v>
      </c>
      <c r="X10">
        <v>864.78</v>
      </c>
      <c r="Y10">
        <v>2.4329999999999998</v>
      </c>
      <c r="Z10">
        <v>9.3610000000000007</v>
      </c>
      <c r="AA10">
        <v>129.53467699999999</v>
      </c>
      <c r="AB10">
        <v>3.1205129999999999</v>
      </c>
      <c r="AC10">
        <v>43.393295000000002</v>
      </c>
      <c r="AD10" s="1">
        <v>247</v>
      </c>
      <c r="AE10">
        <v>1</v>
      </c>
      <c r="AF10">
        <v>72</v>
      </c>
      <c r="AG10">
        <v>65</v>
      </c>
      <c r="AH10">
        <v>16.244969999999999</v>
      </c>
      <c r="AI10">
        <v>112.3</v>
      </c>
      <c r="AJ10">
        <v>0</v>
      </c>
      <c r="AK10">
        <v>3</v>
      </c>
      <c r="AL10">
        <v>4004</v>
      </c>
      <c r="AM10" t="s">
        <v>856</v>
      </c>
      <c r="AN10" t="s">
        <v>857</v>
      </c>
      <c r="AO10">
        <v>1663.3979999999999</v>
      </c>
      <c r="AR10" t="s">
        <v>154</v>
      </c>
      <c r="AS10" t="s">
        <v>262</v>
      </c>
      <c r="AT10" t="s">
        <v>775</v>
      </c>
      <c r="AU10" t="s">
        <v>855</v>
      </c>
      <c r="AV10" t="s">
        <v>776</v>
      </c>
      <c r="AW10">
        <v>4</v>
      </c>
      <c r="BB10">
        <v>1.0784670749500149</v>
      </c>
      <c r="BC10" t="s">
        <v>73</v>
      </c>
      <c r="BF10" t="s">
        <v>154</v>
      </c>
      <c r="BG10" t="s">
        <v>262</v>
      </c>
      <c r="BH10" t="s">
        <v>855</v>
      </c>
      <c r="BI10">
        <v>3329</v>
      </c>
      <c r="BJ10">
        <v>4</v>
      </c>
      <c r="BK10" t="s">
        <v>775</v>
      </c>
      <c r="BL10" t="s">
        <v>793</v>
      </c>
      <c r="BM10">
        <v>1.0784670749500149</v>
      </c>
      <c r="BN10" t="s">
        <v>73</v>
      </c>
      <c r="BO10" t="s">
        <v>704</v>
      </c>
      <c r="BP10">
        <v>2104.2869999999998</v>
      </c>
    </row>
    <row r="11" spans="1:68" ht="16.5">
      <c r="A11" s="302" t="str">
        <f t="shared" si="18"/>
        <v>시영운수</v>
      </c>
      <c r="B11" s="126" t="str">
        <f t="shared" si="19"/>
        <v>김대복</v>
      </c>
      <c r="C11" s="127" t="str">
        <f t="shared" si="20"/>
        <v>A</v>
      </c>
      <c r="D11" s="128">
        <f t="shared" si="21"/>
        <v>0.95782608695652172</v>
      </c>
      <c r="E11" s="129">
        <f t="shared" si="22"/>
        <v>2915</v>
      </c>
      <c r="F11" s="130" t="str">
        <f t="shared" si="23"/>
        <v>15</v>
      </c>
      <c r="G11" s="131" t="str">
        <f t="shared" si="24"/>
        <v>70바1532</v>
      </c>
      <c r="H11" s="132">
        <f t="shared" si="25"/>
        <v>1</v>
      </c>
      <c r="I11" s="133">
        <f t="shared" si="26"/>
        <v>1647.3209999999999</v>
      </c>
      <c r="J11" s="134">
        <f t="shared" si="27"/>
        <v>1.0980289511886241E-2</v>
      </c>
      <c r="K11" s="134">
        <f t="shared" si="28"/>
        <v>0.34590523643234572</v>
      </c>
      <c r="L11" s="134">
        <f t="shared" si="29"/>
        <v>0.15358269578303196</v>
      </c>
      <c r="M11" s="135">
        <f t="shared" si="30"/>
        <v>10.88</v>
      </c>
      <c r="N11" s="136">
        <f t="shared" si="31"/>
        <v>6.0704622839143074E-2</v>
      </c>
      <c r="O11" s="136">
        <f t="shared" si="32"/>
        <v>4.4921420900965874</v>
      </c>
      <c r="P11" s="231">
        <f t="shared" si="33"/>
        <v>15</v>
      </c>
      <c r="Q11" s="232">
        <f t="shared" si="34"/>
        <v>1</v>
      </c>
      <c r="R11" s="232">
        <f t="shared" si="35"/>
        <v>74</v>
      </c>
      <c r="T11">
        <v>522</v>
      </c>
      <c r="U11">
        <v>2915</v>
      </c>
      <c r="V11" t="s">
        <v>858</v>
      </c>
      <c r="W11">
        <v>1647.3209999999999</v>
      </c>
      <c r="X11">
        <v>747.80100000000004</v>
      </c>
      <c r="Y11">
        <v>2.2029999999999998</v>
      </c>
      <c r="Z11">
        <v>10.88</v>
      </c>
      <c r="AA11">
        <v>109.259141</v>
      </c>
      <c r="AB11">
        <v>1.199697</v>
      </c>
      <c r="AC11">
        <v>37.793309000000001</v>
      </c>
      <c r="AD11" s="1">
        <v>253</v>
      </c>
      <c r="AE11">
        <v>1</v>
      </c>
      <c r="AF11">
        <v>74</v>
      </c>
      <c r="AG11">
        <v>65</v>
      </c>
      <c r="AH11">
        <v>15.077190999999999</v>
      </c>
      <c r="AI11">
        <v>86.9</v>
      </c>
      <c r="AJ11">
        <v>0</v>
      </c>
      <c r="AK11">
        <v>15</v>
      </c>
      <c r="AL11">
        <v>2255</v>
      </c>
      <c r="AM11" t="s">
        <v>859</v>
      </c>
      <c r="AN11" t="s">
        <v>860</v>
      </c>
      <c r="AO11">
        <v>1647.3209999999999</v>
      </c>
      <c r="AR11" t="s">
        <v>154</v>
      </c>
      <c r="AS11" t="s">
        <v>262</v>
      </c>
      <c r="AT11" t="s">
        <v>801</v>
      </c>
      <c r="AU11" t="s">
        <v>858</v>
      </c>
      <c r="AV11" t="s">
        <v>776</v>
      </c>
      <c r="AW11">
        <v>1</v>
      </c>
      <c r="BB11">
        <v>0.95782608695652172</v>
      </c>
      <c r="BC11" t="s">
        <v>68</v>
      </c>
      <c r="BF11" t="s">
        <v>154</v>
      </c>
      <c r="BG11" t="s">
        <v>262</v>
      </c>
      <c r="BH11" t="s">
        <v>858</v>
      </c>
      <c r="BI11">
        <v>2915</v>
      </c>
      <c r="BJ11">
        <v>1</v>
      </c>
      <c r="BK11" t="s">
        <v>801</v>
      </c>
      <c r="BL11" t="s">
        <v>702</v>
      </c>
      <c r="BM11">
        <v>0.95782608695652172</v>
      </c>
      <c r="BN11" t="s">
        <v>68</v>
      </c>
      <c r="BO11" t="s">
        <v>706</v>
      </c>
      <c r="BP11">
        <v>1647.3209999999999</v>
      </c>
    </row>
    <row r="12" spans="1:68" ht="16.5">
      <c r="A12" s="303" t="str">
        <f t="shared" si="18"/>
        <v>시영운수</v>
      </c>
      <c r="B12" s="110" t="str">
        <f t="shared" si="19"/>
        <v>김덕수</v>
      </c>
      <c r="C12" s="111" t="str">
        <f t="shared" si="20"/>
        <v>C</v>
      </c>
      <c r="D12" s="112">
        <f t="shared" si="21"/>
        <v>0.87157346838969685</v>
      </c>
      <c r="E12" s="113">
        <f t="shared" si="22"/>
        <v>1840</v>
      </c>
      <c r="F12" s="114" t="str">
        <f t="shared" si="23"/>
        <v>15</v>
      </c>
      <c r="G12" s="115" t="str">
        <f t="shared" si="24"/>
        <v>70바1583</v>
      </c>
      <c r="H12" s="116">
        <f t="shared" si="25"/>
        <v>9</v>
      </c>
      <c r="I12" s="117">
        <f t="shared" si="26"/>
        <v>1288.124</v>
      </c>
      <c r="J12" s="118">
        <f t="shared" si="27"/>
        <v>4.516082295046929E-2</v>
      </c>
      <c r="K12" s="118">
        <f t="shared" si="28"/>
        <v>0.40565540041792214</v>
      </c>
      <c r="L12" s="118">
        <f t="shared" si="29"/>
        <v>0.15526455527573432</v>
      </c>
      <c r="M12" s="119">
        <f t="shared" si="30"/>
        <v>12.792999999999999</v>
      </c>
      <c r="N12" s="120">
        <f t="shared" si="31"/>
        <v>2.1737037738602805</v>
      </c>
      <c r="O12" s="120">
        <f t="shared" si="32"/>
        <v>11.722473923317942</v>
      </c>
      <c r="P12" s="233">
        <f t="shared" si="33"/>
        <v>32</v>
      </c>
      <c r="Q12" s="234">
        <f t="shared" si="34"/>
        <v>28</v>
      </c>
      <c r="R12" s="234">
        <f t="shared" si="35"/>
        <v>151</v>
      </c>
      <c r="T12">
        <v>522</v>
      </c>
      <c r="U12">
        <v>1840</v>
      </c>
      <c r="V12" t="s">
        <v>861</v>
      </c>
      <c r="W12">
        <v>1288.124</v>
      </c>
      <c r="X12">
        <v>662.74300000000005</v>
      </c>
      <c r="Y12">
        <v>1.944</v>
      </c>
      <c r="Z12">
        <v>12.792999999999999</v>
      </c>
      <c r="AA12">
        <v>96.641927999999993</v>
      </c>
      <c r="AB12">
        <v>4.3644290000000003</v>
      </c>
      <c r="AC12">
        <v>39.203319999999998</v>
      </c>
      <c r="AD12" s="1">
        <v>200</v>
      </c>
      <c r="AE12">
        <v>28</v>
      </c>
      <c r="AF12">
        <v>151</v>
      </c>
      <c r="AG12">
        <v>66</v>
      </c>
      <c r="AH12">
        <v>13.328830999999999</v>
      </c>
      <c r="AI12">
        <v>89.2</v>
      </c>
      <c r="AJ12">
        <v>0</v>
      </c>
      <c r="AK12">
        <v>32</v>
      </c>
      <c r="AL12">
        <v>19999</v>
      </c>
      <c r="AM12" t="s">
        <v>862</v>
      </c>
      <c r="AN12" t="s">
        <v>863</v>
      </c>
      <c r="AO12">
        <v>239.488</v>
      </c>
      <c r="AR12" t="s">
        <v>154</v>
      </c>
      <c r="AS12" t="s">
        <v>262</v>
      </c>
      <c r="AT12" t="s">
        <v>805</v>
      </c>
      <c r="AU12" t="s">
        <v>861</v>
      </c>
      <c r="AV12" t="s">
        <v>776</v>
      </c>
      <c r="AW12">
        <v>9</v>
      </c>
      <c r="BB12">
        <v>0.87157346838969685</v>
      </c>
      <c r="BC12" t="s">
        <v>71</v>
      </c>
      <c r="BF12" t="s">
        <v>154</v>
      </c>
      <c r="BG12" t="s">
        <v>262</v>
      </c>
      <c r="BH12" t="s">
        <v>861</v>
      </c>
      <c r="BI12">
        <v>1840</v>
      </c>
      <c r="BJ12">
        <v>9</v>
      </c>
      <c r="BK12" t="s">
        <v>805</v>
      </c>
      <c r="BL12" t="s">
        <v>807</v>
      </c>
      <c r="BM12">
        <v>0.87157346838969685</v>
      </c>
      <c r="BN12" t="s">
        <v>71</v>
      </c>
      <c r="BO12" t="s">
        <v>705</v>
      </c>
      <c r="BP12">
        <v>1288.124</v>
      </c>
    </row>
    <row r="13" spans="1:68" ht="16.5">
      <c r="A13" s="302" t="str">
        <f t="shared" si="18"/>
        <v>시영운수</v>
      </c>
      <c r="B13" s="126" t="str">
        <f t="shared" si="19"/>
        <v>김동규</v>
      </c>
      <c r="C13" s="127" t="str">
        <f t="shared" si="20"/>
        <v>D</v>
      </c>
      <c r="D13" s="128">
        <f t="shared" si="21"/>
        <v>0.81959602654384422</v>
      </c>
      <c r="E13" s="129">
        <f t="shared" si="22"/>
        <v>9263</v>
      </c>
      <c r="F13" s="130" t="str">
        <f t="shared" si="23"/>
        <v>28-1</v>
      </c>
      <c r="G13" s="131" t="str">
        <f t="shared" si="24"/>
        <v>70바1581</v>
      </c>
      <c r="H13" s="132">
        <f t="shared" si="25"/>
        <v>5</v>
      </c>
      <c r="I13" s="133">
        <f t="shared" si="26"/>
        <v>938.25</v>
      </c>
      <c r="J13" s="134">
        <f t="shared" si="27"/>
        <v>3.3165828718881359E-2</v>
      </c>
      <c r="K13" s="134">
        <f t="shared" si="28"/>
        <v>0.42130264296674064</v>
      </c>
      <c r="L13" s="134">
        <f t="shared" si="29"/>
        <v>0.18225419664268586</v>
      </c>
      <c r="M13" s="135">
        <f t="shared" si="30"/>
        <v>15.569000000000001</v>
      </c>
      <c r="N13" s="136">
        <f t="shared" si="31"/>
        <v>0</v>
      </c>
      <c r="O13" s="136">
        <f t="shared" si="32"/>
        <v>12.043698374633626</v>
      </c>
      <c r="P13" s="231">
        <f t="shared" si="33"/>
        <v>37</v>
      </c>
      <c r="Q13" s="232">
        <f t="shared" si="34"/>
        <v>0</v>
      </c>
      <c r="R13" s="232">
        <f t="shared" si="35"/>
        <v>113</v>
      </c>
      <c r="T13">
        <v>522</v>
      </c>
      <c r="U13">
        <v>9263</v>
      </c>
      <c r="V13" t="s">
        <v>864</v>
      </c>
      <c r="W13">
        <v>938.25</v>
      </c>
      <c r="X13">
        <v>545.78700000000003</v>
      </c>
      <c r="Y13">
        <v>1.7190000000000001</v>
      </c>
      <c r="Z13">
        <v>15.569000000000001</v>
      </c>
      <c r="AA13">
        <v>75.344988999999998</v>
      </c>
      <c r="AB13">
        <v>2.4988790000000001</v>
      </c>
      <c r="AC13">
        <v>31.743043</v>
      </c>
      <c r="AD13" s="1">
        <v>171</v>
      </c>
      <c r="AE13">
        <v>0</v>
      </c>
      <c r="AF13">
        <v>113</v>
      </c>
      <c r="AG13">
        <v>65</v>
      </c>
      <c r="AH13">
        <v>12.452719</v>
      </c>
      <c r="AI13">
        <v>7.9</v>
      </c>
      <c r="AJ13">
        <v>0</v>
      </c>
      <c r="AK13">
        <v>37</v>
      </c>
      <c r="AL13">
        <v>22507</v>
      </c>
      <c r="AM13" t="s">
        <v>865</v>
      </c>
      <c r="AN13" t="s">
        <v>866</v>
      </c>
      <c r="AO13">
        <v>407.54500000000002</v>
      </c>
      <c r="AR13" t="s">
        <v>154</v>
      </c>
      <c r="AS13" t="s">
        <v>263</v>
      </c>
      <c r="AT13" t="s">
        <v>821</v>
      </c>
      <c r="AU13" t="s">
        <v>864</v>
      </c>
      <c r="AV13" t="s">
        <v>776</v>
      </c>
      <c r="AW13">
        <v>5</v>
      </c>
      <c r="BB13">
        <v>0.81959602654384422</v>
      </c>
      <c r="BC13" t="s">
        <v>69</v>
      </c>
      <c r="BF13" t="s">
        <v>154</v>
      </c>
      <c r="BG13" t="s">
        <v>263</v>
      </c>
      <c r="BH13" t="s">
        <v>864</v>
      </c>
      <c r="BI13">
        <v>9263</v>
      </c>
      <c r="BJ13">
        <v>5</v>
      </c>
      <c r="BK13" t="s">
        <v>821</v>
      </c>
      <c r="BL13" t="s">
        <v>823</v>
      </c>
      <c r="BM13">
        <v>0.81959602654384422</v>
      </c>
      <c r="BN13" t="s">
        <v>69</v>
      </c>
      <c r="BO13" t="s">
        <v>707</v>
      </c>
      <c r="BP13">
        <v>938.25</v>
      </c>
    </row>
    <row r="14" spans="1:68" ht="16.5">
      <c r="A14" s="303" t="str">
        <f t="shared" si="18"/>
        <v>시영운수</v>
      </c>
      <c r="B14" s="110" t="str">
        <f t="shared" si="19"/>
        <v>김삼교</v>
      </c>
      <c r="C14" s="111" t="str">
        <f t="shared" si="20"/>
        <v>B</v>
      </c>
      <c r="D14" s="112">
        <f t="shared" si="21"/>
        <v>0.93712708844049653</v>
      </c>
      <c r="E14" s="113">
        <f t="shared" si="22"/>
        <v>1761</v>
      </c>
      <c r="F14" s="114" t="str">
        <f t="shared" si="23"/>
        <v>15</v>
      </c>
      <c r="G14" s="115" t="str">
        <f t="shared" si="24"/>
        <v>70바1516</v>
      </c>
      <c r="H14" s="116">
        <f t="shared" si="25"/>
        <v>3</v>
      </c>
      <c r="I14" s="117">
        <f t="shared" si="26"/>
        <v>2130.1779999999999</v>
      </c>
      <c r="J14" s="118">
        <f t="shared" si="27"/>
        <v>7.6427058112936109E-3</v>
      </c>
      <c r="K14" s="118">
        <f t="shared" si="28"/>
        <v>0.32111850986261609</v>
      </c>
      <c r="L14" s="118">
        <f t="shared" si="29"/>
        <v>0.14505830029227607</v>
      </c>
      <c r="M14" s="119">
        <f t="shared" si="30"/>
        <v>12.507</v>
      </c>
      <c r="N14" s="120">
        <f t="shared" si="31"/>
        <v>0</v>
      </c>
      <c r="O14" s="120">
        <f t="shared" si="32"/>
        <v>1.736944048807189</v>
      </c>
      <c r="P14" s="233">
        <f t="shared" si="33"/>
        <v>5</v>
      </c>
      <c r="Q14" s="234">
        <f t="shared" si="34"/>
        <v>0</v>
      </c>
      <c r="R14" s="234">
        <f t="shared" si="35"/>
        <v>37</v>
      </c>
      <c r="T14">
        <v>522</v>
      </c>
      <c r="U14">
        <v>1761</v>
      </c>
      <c r="V14" t="s">
        <v>867</v>
      </c>
      <c r="W14">
        <v>2130.1779999999999</v>
      </c>
      <c r="X14">
        <v>1040.2739999999999</v>
      </c>
      <c r="Y14">
        <v>2.048</v>
      </c>
      <c r="Z14">
        <v>12.507</v>
      </c>
      <c r="AA14">
        <v>138.10828599999999</v>
      </c>
      <c r="AB14">
        <v>1.0555209999999999</v>
      </c>
      <c r="AC14">
        <v>44.349127000000003</v>
      </c>
      <c r="AD14" s="1">
        <v>309</v>
      </c>
      <c r="AE14">
        <v>0</v>
      </c>
      <c r="AF14">
        <v>37</v>
      </c>
      <c r="AG14">
        <v>65</v>
      </c>
      <c r="AH14">
        <v>15.423969</v>
      </c>
      <c r="AI14">
        <v>0</v>
      </c>
      <c r="AJ14">
        <v>0</v>
      </c>
      <c r="AK14">
        <v>5</v>
      </c>
      <c r="AL14">
        <v>1253</v>
      </c>
      <c r="AM14" t="s">
        <v>868</v>
      </c>
      <c r="AN14" t="s">
        <v>869</v>
      </c>
      <c r="AO14">
        <v>1945.3440000000001</v>
      </c>
      <c r="AR14" t="s">
        <v>154</v>
      </c>
      <c r="AS14" t="s">
        <v>262</v>
      </c>
      <c r="AT14" t="s">
        <v>787</v>
      </c>
      <c r="AU14" t="s">
        <v>867</v>
      </c>
      <c r="AV14" t="s">
        <v>776</v>
      </c>
      <c r="AW14">
        <v>3</v>
      </c>
      <c r="BB14">
        <v>0.93712708844049653</v>
      </c>
      <c r="BC14" t="s">
        <v>70</v>
      </c>
      <c r="BF14" t="s">
        <v>154</v>
      </c>
      <c r="BG14" t="s">
        <v>262</v>
      </c>
      <c r="BH14" t="s">
        <v>867</v>
      </c>
      <c r="BI14">
        <v>1761</v>
      </c>
      <c r="BJ14">
        <v>3</v>
      </c>
      <c r="BK14" t="s">
        <v>787</v>
      </c>
      <c r="BL14" t="s">
        <v>793</v>
      </c>
      <c r="BM14">
        <v>0.93712708844049653</v>
      </c>
      <c r="BN14" t="s">
        <v>70</v>
      </c>
      <c r="BO14" t="s">
        <v>703</v>
      </c>
      <c r="BP14">
        <v>2130.1779999999999</v>
      </c>
    </row>
    <row r="15" spans="1:68" ht="16.5">
      <c r="A15" s="302" t="str">
        <f t="shared" si="18"/>
        <v>시영운수</v>
      </c>
      <c r="B15" s="126" t="str">
        <f t="shared" si="19"/>
        <v>김상범</v>
      </c>
      <c r="C15" s="127" t="str">
        <f t="shared" si="20"/>
        <v>C</v>
      </c>
      <c r="D15" s="128">
        <f t="shared" si="21"/>
        <v>0.88556085215842995</v>
      </c>
      <c r="E15" s="129">
        <f t="shared" si="22"/>
        <v>9085</v>
      </c>
      <c r="F15" s="130" t="str">
        <f t="shared" si="23"/>
        <v>15</v>
      </c>
      <c r="G15" s="131" t="str">
        <f t="shared" si="24"/>
        <v>70바1531</v>
      </c>
      <c r="H15" s="132">
        <f t="shared" si="25"/>
        <v>7</v>
      </c>
      <c r="I15" s="133">
        <f t="shared" si="26"/>
        <v>2159.373</v>
      </c>
      <c r="J15" s="134">
        <f t="shared" si="27"/>
        <v>4.2155989041027686E-2</v>
      </c>
      <c r="K15" s="134">
        <f t="shared" si="28"/>
        <v>0.33904811781983984</v>
      </c>
      <c r="L15" s="134">
        <f t="shared" si="29"/>
        <v>0.15560072298764502</v>
      </c>
      <c r="M15" s="135">
        <f t="shared" si="30"/>
        <v>13.45</v>
      </c>
      <c r="N15" s="136">
        <f t="shared" si="31"/>
        <v>0.78726556273510873</v>
      </c>
      <c r="O15" s="136">
        <f t="shared" si="32"/>
        <v>11.160647095244776</v>
      </c>
      <c r="P15" s="231">
        <f t="shared" si="33"/>
        <v>23</v>
      </c>
      <c r="Q15" s="232">
        <f t="shared" si="34"/>
        <v>17</v>
      </c>
      <c r="R15" s="232">
        <f t="shared" si="35"/>
        <v>241</v>
      </c>
      <c r="T15">
        <v>522</v>
      </c>
      <c r="U15">
        <v>9085</v>
      </c>
      <c r="V15" t="s">
        <v>870</v>
      </c>
      <c r="W15">
        <v>2159.373</v>
      </c>
      <c r="X15">
        <v>1128.6759999999999</v>
      </c>
      <c r="Y15">
        <v>1.913</v>
      </c>
      <c r="Z15">
        <v>13.45</v>
      </c>
      <c r="AA15">
        <v>158.438579</v>
      </c>
      <c r="AB15">
        <v>6.6791349999999996</v>
      </c>
      <c r="AC15">
        <v>53.718302000000001</v>
      </c>
      <c r="AD15" s="1">
        <v>336</v>
      </c>
      <c r="AE15">
        <v>17</v>
      </c>
      <c r="AF15">
        <v>241</v>
      </c>
      <c r="AG15">
        <v>70</v>
      </c>
      <c r="AH15">
        <v>13.629085</v>
      </c>
      <c r="AI15">
        <v>261.10000000000002</v>
      </c>
      <c r="AJ15">
        <v>0</v>
      </c>
      <c r="AK15">
        <v>23</v>
      </c>
      <c r="AL15">
        <v>16851</v>
      </c>
      <c r="AM15" t="s">
        <v>871</v>
      </c>
      <c r="AN15" t="s">
        <v>872</v>
      </c>
      <c r="AO15">
        <v>922.60500000000002</v>
      </c>
      <c r="AR15" t="s">
        <v>154</v>
      </c>
      <c r="AS15" t="s">
        <v>262</v>
      </c>
      <c r="AT15" t="s">
        <v>799</v>
      </c>
      <c r="AU15" t="s">
        <v>870</v>
      </c>
      <c r="AV15" t="s">
        <v>776</v>
      </c>
      <c r="AW15">
        <v>7</v>
      </c>
      <c r="BB15">
        <v>0.88556085215842995</v>
      </c>
      <c r="BC15" t="s">
        <v>71</v>
      </c>
      <c r="BF15" t="s">
        <v>154</v>
      </c>
      <c r="BG15" t="s">
        <v>262</v>
      </c>
      <c r="BH15" t="s">
        <v>870</v>
      </c>
      <c r="BI15">
        <v>9085</v>
      </c>
      <c r="BJ15">
        <v>7</v>
      </c>
      <c r="BK15" t="s">
        <v>799</v>
      </c>
      <c r="BL15" t="s">
        <v>793</v>
      </c>
      <c r="BM15">
        <v>0.88556085215842995</v>
      </c>
      <c r="BN15" t="s">
        <v>71</v>
      </c>
      <c r="BO15" t="s">
        <v>705</v>
      </c>
      <c r="BP15">
        <v>2159.373</v>
      </c>
    </row>
    <row r="16" spans="1:68" ht="16.5">
      <c r="A16" s="303" t="str">
        <f t="shared" si="18"/>
        <v>시영운수</v>
      </c>
      <c r="B16" s="110" t="str">
        <f t="shared" si="19"/>
        <v>김성빈</v>
      </c>
      <c r="C16" s="111" t="str">
        <f t="shared" si="20"/>
        <v>B</v>
      </c>
      <c r="D16" s="112">
        <f t="shared" si="21"/>
        <v>0.94576214322713548</v>
      </c>
      <c r="E16" s="113">
        <f t="shared" si="22"/>
        <v>4650</v>
      </c>
      <c r="F16" s="114" t="str">
        <f t="shared" si="23"/>
        <v>15</v>
      </c>
      <c r="G16" s="115" t="str">
        <f t="shared" si="24"/>
        <v>70바1582</v>
      </c>
      <c r="H16" s="116">
        <f t="shared" si="25"/>
        <v>4</v>
      </c>
      <c r="I16" s="117">
        <f t="shared" si="26"/>
        <v>653.72800000000007</v>
      </c>
      <c r="J16" s="118">
        <f t="shared" si="27"/>
        <v>5.7791094224517739E-2</v>
      </c>
      <c r="K16" s="118">
        <f t="shared" si="28"/>
        <v>0.39990945009853179</v>
      </c>
      <c r="L16" s="118">
        <f t="shared" si="29"/>
        <v>0.15296881883596847</v>
      </c>
      <c r="M16" s="119">
        <f t="shared" si="30"/>
        <v>12.528</v>
      </c>
      <c r="N16" s="120">
        <f t="shared" si="31"/>
        <v>0</v>
      </c>
      <c r="O16" s="120">
        <f t="shared" si="32"/>
        <v>10.707817318517794</v>
      </c>
      <c r="P16" s="233">
        <f t="shared" si="33"/>
        <v>16</v>
      </c>
      <c r="Q16" s="234">
        <f t="shared" si="34"/>
        <v>0</v>
      </c>
      <c r="R16" s="234">
        <f t="shared" si="35"/>
        <v>70</v>
      </c>
      <c r="T16">
        <v>522</v>
      </c>
      <c r="U16">
        <v>4650</v>
      </c>
      <c r="V16" t="s">
        <v>873</v>
      </c>
      <c r="W16">
        <v>653.72799999999995</v>
      </c>
      <c r="X16">
        <v>309.06299999999999</v>
      </c>
      <c r="Y16">
        <v>2.1150000000000002</v>
      </c>
      <c r="Z16">
        <v>12.528</v>
      </c>
      <c r="AA16">
        <v>47.282215999999998</v>
      </c>
      <c r="AB16">
        <v>2.732491</v>
      </c>
      <c r="AC16">
        <v>18.908605000000001</v>
      </c>
      <c r="AD16" s="1">
        <v>100</v>
      </c>
      <c r="AE16">
        <v>0</v>
      </c>
      <c r="AF16">
        <v>70</v>
      </c>
      <c r="AG16">
        <v>77</v>
      </c>
      <c r="AH16">
        <v>13.826086</v>
      </c>
      <c r="AI16">
        <v>176.7</v>
      </c>
      <c r="AJ16">
        <v>0</v>
      </c>
      <c r="AK16">
        <v>16</v>
      </c>
      <c r="AL16">
        <v>18832</v>
      </c>
      <c r="AM16" t="s">
        <v>874</v>
      </c>
      <c r="AN16" t="s">
        <v>875</v>
      </c>
      <c r="AO16">
        <v>237.798</v>
      </c>
      <c r="AR16" t="s">
        <v>154</v>
      </c>
      <c r="AS16" t="s">
        <v>262</v>
      </c>
      <c r="AT16" t="s">
        <v>803</v>
      </c>
      <c r="AU16" t="s">
        <v>873</v>
      </c>
      <c r="AV16" t="s">
        <v>776</v>
      </c>
      <c r="AW16">
        <v>4</v>
      </c>
      <c r="BB16">
        <v>0.94576214322713548</v>
      </c>
      <c r="BC16" t="s">
        <v>70</v>
      </c>
      <c r="BF16" t="s">
        <v>154</v>
      </c>
      <c r="BG16" t="s">
        <v>262</v>
      </c>
      <c r="BH16" t="s">
        <v>873</v>
      </c>
      <c r="BI16">
        <v>4650</v>
      </c>
      <c r="BJ16">
        <v>4</v>
      </c>
      <c r="BK16" t="s">
        <v>803</v>
      </c>
      <c r="BL16" t="s">
        <v>836</v>
      </c>
      <c r="BM16">
        <v>0.94576214322713548</v>
      </c>
      <c r="BN16" t="s">
        <v>70</v>
      </c>
      <c r="BO16" t="s">
        <v>703</v>
      </c>
      <c r="BP16">
        <v>653.72800000000007</v>
      </c>
    </row>
    <row r="17" spans="1:68" ht="16.5">
      <c r="A17" s="302" t="str">
        <f t="shared" si="18"/>
        <v>시영운수</v>
      </c>
      <c r="B17" s="126" t="str">
        <f t="shared" si="19"/>
        <v>김성중</v>
      </c>
      <c r="C17" s="127" t="str">
        <f t="shared" si="20"/>
        <v>B</v>
      </c>
      <c r="D17" s="128">
        <f t="shared" si="21"/>
        <v>0.94047619047619047</v>
      </c>
      <c r="E17" s="129">
        <f t="shared" si="22"/>
        <v>3684</v>
      </c>
      <c r="F17" s="130" t="str">
        <f t="shared" si="23"/>
        <v>15</v>
      </c>
      <c r="G17" s="131" t="str">
        <f t="shared" si="24"/>
        <v>70바1525</v>
      </c>
      <c r="H17" s="132">
        <f t="shared" si="25"/>
        <v>1</v>
      </c>
      <c r="I17" s="133">
        <f t="shared" si="26"/>
        <v>1031.404</v>
      </c>
      <c r="J17" s="134">
        <f t="shared" si="27"/>
        <v>3.0767999119310427E-3</v>
      </c>
      <c r="K17" s="134">
        <f t="shared" si="28"/>
        <v>0.28971896568853972</v>
      </c>
      <c r="L17" s="134">
        <f t="shared" si="29"/>
        <v>0.17742804953248192</v>
      </c>
      <c r="M17" s="135">
        <f t="shared" si="30"/>
        <v>9.2479999999999993</v>
      </c>
      <c r="N17" s="136">
        <f t="shared" si="31"/>
        <v>0</v>
      </c>
      <c r="O17" s="136">
        <f t="shared" si="32"/>
        <v>3.8782087329504247</v>
      </c>
      <c r="P17" s="231">
        <f t="shared" si="33"/>
        <v>4</v>
      </c>
      <c r="Q17" s="232">
        <f t="shared" si="34"/>
        <v>0</v>
      </c>
      <c r="R17" s="232">
        <f t="shared" si="35"/>
        <v>40</v>
      </c>
      <c r="T17">
        <v>522</v>
      </c>
      <c r="U17">
        <v>3684</v>
      </c>
      <c r="V17" t="s">
        <v>876</v>
      </c>
      <c r="W17">
        <v>1031.404</v>
      </c>
      <c r="X17">
        <v>522.28099999999995</v>
      </c>
      <c r="Y17">
        <v>1.9750000000000001</v>
      </c>
      <c r="Z17">
        <v>9.2479999999999993</v>
      </c>
      <c r="AA17">
        <v>66.802199000000002</v>
      </c>
      <c r="AB17">
        <v>0.205537</v>
      </c>
      <c r="AC17">
        <v>19.353864000000002</v>
      </c>
      <c r="AD17" s="1">
        <v>183</v>
      </c>
      <c r="AE17">
        <v>0</v>
      </c>
      <c r="AF17">
        <v>40</v>
      </c>
      <c r="AG17">
        <v>65</v>
      </c>
      <c r="AH17">
        <v>15.439671000000001</v>
      </c>
      <c r="AI17">
        <v>0</v>
      </c>
      <c r="AJ17">
        <v>0</v>
      </c>
      <c r="AK17">
        <v>4</v>
      </c>
      <c r="AL17">
        <v>1142</v>
      </c>
      <c r="AM17" t="s">
        <v>877</v>
      </c>
      <c r="AN17" t="s">
        <v>878</v>
      </c>
      <c r="AO17">
        <v>1031.404</v>
      </c>
      <c r="AR17" t="s">
        <v>154</v>
      </c>
      <c r="AS17" t="s">
        <v>262</v>
      </c>
      <c r="AT17" t="s">
        <v>795</v>
      </c>
      <c r="AU17" t="s">
        <v>876</v>
      </c>
      <c r="AV17" t="s">
        <v>776</v>
      </c>
      <c r="AW17">
        <v>1</v>
      </c>
      <c r="BB17">
        <v>0.94047619047619047</v>
      </c>
      <c r="BC17" t="s">
        <v>70</v>
      </c>
      <c r="BF17" t="s">
        <v>154</v>
      </c>
      <c r="BG17" t="s">
        <v>262</v>
      </c>
      <c r="BH17" t="s">
        <v>876</v>
      </c>
      <c r="BI17">
        <v>3684</v>
      </c>
      <c r="BJ17">
        <v>1</v>
      </c>
      <c r="BK17" t="s">
        <v>795</v>
      </c>
      <c r="BL17" t="s">
        <v>702</v>
      </c>
      <c r="BM17">
        <v>0.94047619047619047</v>
      </c>
      <c r="BN17" t="s">
        <v>70</v>
      </c>
      <c r="BO17" t="s">
        <v>703</v>
      </c>
      <c r="BP17">
        <v>1031.404</v>
      </c>
    </row>
    <row r="18" spans="1:68" ht="16.5">
      <c r="A18" s="303" t="str">
        <f t="shared" si="18"/>
        <v>시영운수</v>
      </c>
      <c r="B18" s="110" t="str">
        <f t="shared" si="19"/>
        <v>김용석</v>
      </c>
      <c r="C18" s="111" t="str">
        <f t="shared" si="20"/>
        <v>C</v>
      </c>
      <c r="D18" s="112">
        <f t="shared" si="21"/>
        <v>0.86224237750688049</v>
      </c>
      <c r="E18" s="113">
        <f t="shared" si="22"/>
        <v>4482</v>
      </c>
      <c r="F18" s="114" t="str">
        <f t="shared" si="23"/>
        <v>15</v>
      </c>
      <c r="G18" s="115" t="str">
        <f t="shared" si="24"/>
        <v>70바1514</v>
      </c>
      <c r="H18" s="116">
        <f t="shared" si="25"/>
        <v>4</v>
      </c>
      <c r="I18" s="117">
        <f t="shared" si="26"/>
        <v>509.87100000000004</v>
      </c>
      <c r="J18" s="118">
        <f t="shared" si="27"/>
        <v>2.9873241217622512E-2</v>
      </c>
      <c r="K18" s="118">
        <f t="shared" si="28"/>
        <v>0.3862483825656981</v>
      </c>
      <c r="L18" s="118">
        <f t="shared" si="29"/>
        <v>0.14121218896544419</v>
      </c>
      <c r="M18" s="119">
        <f t="shared" si="30"/>
        <v>15.144</v>
      </c>
      <c r="N18" s="120">
        <f t="shared" si="31"/>
        <v>0.78451216091913445</v>
      </c>
      <c r="O18" s="120">
        <f t="shared" si="32"/>
        <v>5.4915851264339413</v>
      </c>
      <c r="P18" s="233">
        <f t="shared" si="33"/>
        <v>16</v>
      </c>
      <c r="Q18" s="234">
        <f t="shared" si="34"/>
        <v>4</v>
      </c>
      <c r="R18" s="234">
        <f t="shared" si="35"/>
        <v>28</v>
      </c>
      <c r="T18">
        <v>522</v>
      </c>
      <c r="U18">
        <v>4482</v>
      </c>
      <c r="V18" t="s">
        <v>879</v>
      </c>
      <c r="W18">
        <v>509.87099999999998</v>
      </c>
      <c r="X18">
        <v>265.90800000000002</v>
      </c>
      <c r="Y18">
        <v>1.917</v>
      </c>
      <c r="Z18">
        <v>15.144</v>
      </c>
      <c r="AA18">
        <v>36.282772000000001</v>
      </c>
      <c r="AB18">
        <v>1.0838840000000001</v>
      </c>
      <c r="AC18">
        <v>14.014162000000001</v>
      </c>
      <c r="AD18" s="1">
        <v>72</v>
      </c>
      <c r="AE18">
        <v>4</v>
      </c>
      <c r="AF18">
        <v>28</v>
      </c>
      <c r="AG18">
        <v>68</v>
      </c>
      <c r="AH18">
        <v>14.052702</v>
      </c>
      <c r="AI18">
        <v>63.3</v>
      </c>
      <c r="AJ18">
        <v>0</v>
      </c>
      <c r="AK18">
        <v>16</v>
      </c>
      <c r="AL18">
        <v>7344</v>
      </c>
      <c r="AM18" t="s">
        <v>880</v>
      </c>
      <c r="AN18" t="s">
        <v>881</v>
      </c>
      <c r="AO18">
        <v>192.96100000000001</v>
      </c>
      <c r="AR18" t="s">
        <v>154</v>
      </c>
      <c r="AS18" t="s">
        <v>262</v>
      </c>
      <c r="AT18" t="s">
        <v>785</v>
      </c>
      <c r="AU18" t="s">
        <v>879</v>
      </c>
      <c r="AV18" t="s">
        <v>776</v>
      </c>
      <c r="AW18">
        <v>4</v>
      </c>
      <c r="BB18">
        <v>0.86224237750688049</v>
      </c>
      <c r="BC18" t="s">
        <v>71</v>
      </c>
      <c r="BF18" t="s">
        <v>154</v>
      </c>
      <c r="BG18" t="s">
        <v>262</v>
      </c>
      <c r="BH18" t="s">
        <v>879</v>
      </c>
      <c r="BI18">
        <v>4482</v>
      </c>
      <c r="BJ18">
        <v>4</v>
      </c>
      <c r="BK18" t="s">
        <v>785</v>
      </c>
      <c r="BL18" t="s">
        <v>795</v>
      </c>
      <c r="BM18">
        <v>0.86224237750688049</v>
      </c>
      <c r="BN18" t="s">
        <v>71</v>
      </c>
      <c r="BO18" t="s">
        <v>705</v>
      </c>
      <c r="BP18">
        <v>509.87100000000004</v>
      </c>
    </row>
    <row r="19" spans="1:68" ht="16.5">
      <c r="A19" s="302" t="str">
        <f t="shared" si="18"/>
        <v>시영운수</v>
      </c>
      <c r="B19" s="126" t="str">
        <f t="shared" si="19"/>
        <v>김용해</v>
      </c>
      <c r="C19" s="127" t="str">
        <f t="shared" si="20"/>
        <v>S</v>
      </c>
      <c r="D19" s="128">
        <f t="shared" si="21"/>
        <v>1.0077272727272726</v>
      </c>
      <c r="E19" s="129">
        <f t="shared" si="22"/>
        <v>7121</v>
      </c>
      <c r="F19" s="130" t="str">
        <f t="shared" si="23"/>
        <v>15</v>
      </c>
      <c r="G19" s="131" t="str">
        <f t="shared" si="24"/>
        <v>70바1523</v>
      </c>
      <c r="H19" s="132">
        <f t="shared" si="25"/>
        <v>1</v>
      </c>
      <c r="I19" s="133">
        <f t="shared" si="26"/>
        <v>1918.788</v>
      </c>
      <c r="J19" s="134">
        <f t="shared" si="27"/>
        <v>1.2450525707709475E-2</v>
      </c>
      <c r="K19" s="134">
        <f t="shared" si="28"/>
        <v>0.2869127969711685</v>
      </c>
      <c r="L19" s="134">
        <f t="shared" si="29"/>
        <v>0.11830384596943487</v>
      </c>
      <c r="M19" s="135">
        <f t="shared" si="30"/>
        <v>8.7430000000000003</v>
      </c>
      <c r="N19" s="136">
        <f t="shared" si="31"/>
        <v>5.2116231704596859E-2</v>
      </c>
      <c r="O19" s="136">
        <f t="shared" si="32"/>
        <v>3.4396712925033928</v>
      </c>
      <c r="P19" s="231">
        <f t="shared" si="33"/>
        <v>3</v>
      </c>
      <c r="Q19" s="232">
        <f t="shared" si="34"/>
        <v>1</v>
      </c>
      <c r="R19" s="232">
        <f t="shared" si="35"/>
        <v>66</v>
      </c>
      <c r="T19">
        <v>522</v>
      </c>
      <c r="U19">
        <v>7121</v>
      </c>
      <c r="V19" t="s">
        <v>882</v>
      </c>
      <c r="W19">
        <v>1918.788</v>
      </c>
      <c r="X19">
        <v>865.44299999999998</v>
      </c>
      <c r="Y19">
        <v>2.2170000000000001</v>
      </c>
      <c r="Z19">
        <v>8.7430000000000003</v>
      </c>
      <c r="AA19">
        <v>122.393868</v>
      </c>
      <c r="AB19">
        <v>1.523868</v>
      </c>
      <c r="AC19">
        <v>35.116366999999997</v>
      </c>
      <c r="AD19" s="1">
        <v>227</v>
      </c>
      <c r="AE19">
        <v>1</v>
      </c>
      <c r="AF19">
        <v>66</v>
      </c>
      <c r="AG19">
        <v>69</v>
      </c>
      <c r="AH19">
        <v>15.677156999999999</v>
      </c>
      <c r="AI19">
        <v>39.9</v>
      </c>
      <c r="AJ19">
        <v>0</v>
      </c>
      <c r="AK19">
        <v>3</v>
      </c>
      <c r="AL19">
        <v>4589</v>
      </c>
      <c r="AM19" t="s">
        <v>883</v>
      </c>
      <c r="AN19" t="s">
        <v>884</v>
      </c>
      <c r="AO19">
        <v>1918.788</v>
      </c>
      <c r="AR19" t="s">
        <v>154</v>
      </c>
      <c r="AS19" t="s">
        <v>262</v>
      </c>
      <c r="AT19" t="s">
        <v>791</v>
      </c>
      <c r="AU19" t="s">
        <v>882</v>
      </c>
      <c r="AV19" t="s">
        <v>776</v>
      </c>
      <c r="AW19">
        <v>1</v>
      </c>
      <c r="BB19">
        <v>1.0077272727272726</v>
      </c>
      <c r="BC19" t="s">
        <v>73</v>
      </c>
      <c r="BF19" t="s">
        <v>154</v>
      </c>
      <c r="BG19" t="s">
        <v>262</v>
      </c>
      <c r="BH19" t="s">
        <v>882</v>
      </c>
      <c r="BI19">
        <v>7121</v>
      </c>
      <c r="BJ19">
        <v>1</v>
      </c>
      <c r="BK19" t="s">
        <v>791</v>
      </c>
      <c r="BL19" t="s">
        <v>702</v>
      </c>
      <c r="BM19">
        <v>1.0077272727272726</v>
      </c>
      <c r="BN19" t="s">
        <v>73</v>
      </c>
      <c r="BO19" t="s">
        <v>704</v>
      </c>
      <c r="BP19">
        <v>1918.788</v>
      </c>
    </row>
    <row r="20" spans="1:68" ht="16.5">
      <c r="A20" s="303" t="str">
        <f t="shared" si="18"/>
        <v>시영운수</v>
      </c>
      <c r="B20" s="110" t="str">
        <f t="shared" si="19"/>
        <v>김의호2</v>
      </c>
      <c r="C20" s="111" t="str">
        <f t="shared" si="20"/>
        <v>B</v>
      </c>
      <c r="D20" s="112">
        <f t="shared" si="21"/>
        <v>0.94565217391304346</v>
      </c>
      <c r="E20" s="113">
        <f t="shared" si="22"/>
        <v>3731</v>
      </c>
      <c r="F20" s="114" t="str">
        <f t="shared" si="23"/>
        <v>15</v>
      </c>
      <c r="G20" s="115" t="str">
        <f t="shared" si="24"/>
        <v>70바1582</v>
      </c>
      <c r="H20" s="116">
        <f t="shared" si="25"/>
        <v>1</v>
      </c>
      <c r="I20" s="117">
        <f t="shared" si="26"/>
        <v>2281.2550000000001</v>
      </c>
      <c r="J20" s="118">
        <f t="shared" si="27"/>
        <v>2.5900200701015754E-2</v>
      </c>
      <c r="K20" s="118">
        <f t="shared" si="28"/>
        <v>0.31887234070725717</v>
      </c>
      <c r="L20" s="118">
        <f t="shared" si="29"/>
        <v>0.18980780316097937</v>
      </c>
      <c r="M20" s="119">
        <f t="shared" si="30"/>
        <v>9.14</v>
      </c>
      <c r="N20" s="120">
        <f t="shared" si="31"/>
        <v>0</v>
      </c>
      <c r="O20" s="120">
        <f t="shared" si="32"/>
        <v>1.5342432126176162</v>
      </c>
      <c r="P20" s="233">
        <f t="shared" si="33"/>
        <v>30</v>
      </c>
      <c r="Q20" s="234">
        <f t="shared" si="34"/>
        <v>0</v>
      </c>
      <c r="R20" s="234">
        <f t="shared" si="35"/>
        <v>35</v>
      </c>
      <c r="T20">
        <v>522</v>
      </c>
      <c r="U20">
        <v>3731</v>
      </c>
      <c r="V20" t="s">
        <v>885</v>
      </c>
      <c r="W20">
        <v>2281.2550000000001</v>
      </c>
      <c r="X20">
        <v>1048.7270000000001</v>
      </c>
      <c r="Y20">
        <v>2.1749999999999998</v>
      </c>
      <c r="Z20">
        <v>9.14</v>
      </c>
      <c r="AA20">
        <v>151.724693</v>
      </c>
      <c r="AB20">
        <v>3.9297</v>
      </c>
      <c r="AC20">
        <v>48.380808000000002</v>
      </c>
      <c r="AD20" s="1">
        <v>433</v>
      </c>
      <c r="AE20">
        <v>0</v>
      </c>
      <c r="AF20">
        <v>35</v>
      </c>
      <c r="AG20">
        <v>67</v>
      </c>
      <c r="AH20">
        <v>15.035489</v>
      </c>
      <c r="AI20">
        <v>17.3</v>
      </c>
      <c r="AJ20">
        <v>0</v>
      </c>
      <c r="AK20">
        <v>30</v>
      </c>
      <c r="AL20">
        <v>7595</v>
      </c>
      <c r="AM20" t="s">
        <v>886</v>
      </c>
      <c r="AN20" t="s">
        <v>887</v>
      </c>
      <c r="AO20">
        <v>2281.2550000000001</v>
      </c>
      <c r="AR20" t="s">
        <v>154</v>
      </c>
      <c r="AS20" t="s">
        <v>262</v>
      </c>
      <c r="AT20" t="s">
        <v>803</v>
      </c>
      <c r="AU20" t="s">
        <v>885</v>
      </c>
      <c r="AV20" t="s">
        <v>776</v>
      </c>
      <c r="AW20">
        <v>1</v>
      </c>
      <c r="BB20">
        <v>0.94565217391304346</v>
      </c>
      <c r="BC20" t="s">
        <v>70</v>
      </c>
      <c r="BF20" t="s">
        <v>154</v>
      </c>
      <c r="BG20" t="s">
        <v>262</v>
      </c>
      <c r="BH20" t="s">
        <v>885</v>
      </c>
      <c r="BI20">
        <v>3731</v>
      </c>
      <c r="BJ20">
        <v>1</v>
      </c>
      <c r="BK20" t="s">
        <v>803</v>
      </c>
      <c r="BL20" t="s">
        <v>702</v>
      </c>
      <c r="BM20">
        <v>0.94565217391304346</v>
      </c>
      <c r="BN20" t="s">
        <v>70</v>
      </c>
      <c r="BO20" t="s">
        <v>703</v>
      </c>
      <c r="BP20">
        <v>2281.2550000000001</v>
      </c>
    </row>
    <row r="21" spans="1:68" ht="16.5">
      <c r="A21" s="302" t="str">
        <f t="shared" si="18"/>
        <v>시영운수</v>
      </c>
      <c r="B21" s="126" t="str">
        <f t="shared" si="19"/>
        <v>김재호</v>
      </c>
      <c r="C21" s="127" t="str">
        <f t="shared" si="20"/>
        <v>B</v>
      </c>
      <c r="D21" s="128">
        <f t="shared" si="21"/>
        <v>0.92857142857142849</v>
      </c>
      <c r="E21" s="129">
        <f t="shared" si="22"/>
        <v>3222</v>
      </c>
      <c r="F21" s="130" t="str">
        <f t="shared" si="23"/>
        <v>28-1</v>
      </c>
      <c r="G21" s="131" t="str">
        <f t="shared" si="24"/>
        <v>70바1534</v>
      </c>
      <c r="H21" s="132">
        <f t="shared" si="25"/>
        <v>1</v>
      </c>
      <c r="I21" s="133">
        <f t="shared" si="26"/>
        <v>1284.722</v>
      </c>
      <c r="J21" s="134">
        <f t="shared" si="27"/>
        <v>1.0130550796757298E-2</v>
      </c>
      <c r="K21" s="134">
        <f t="shared" si="28"/>
        <v>0.33077142435005746</v>
      </c>
      <c r="L21" s="134">
        <f t="shared" si="29"/>
        <v>0.16812975881163397</v>
      </c>
      <c r="M21" s="135">
        <f t="shared" si="30"/>
        <v>9.2309999999999999</v>
      </c>
      <c r="N21" s="136">
        <f t="shared" si="31"/>
        <v>0</v>
      </c>
      <c r="O21" s="136">
        <f t="shared" si="32"/>
        <v>0.38918925650841196</v>
      </c>
      <c r="P21" s="231">
        <f t="shared" si="33"/>
        <v>6</v>
      </c>
      <c r="Q21" s="232">
        <f t="shared" si="34"/>
        <v>0</v>
      </c>
      <c r="R21" s="232">
        <f t="shared" si="35"/>
        <v>5</v>
      </c>
      <c r="T21">
        <v>522</v>
      </c>
      <c r="U21">
        <v>3222</v>
      </c>
      <c r="V21" t="s">
        <v>888</v>
      </c>
      <c r="W21">
        <v>1284.722</v>
      </c>
      <c r="X21">
        <v>658.87699999999995</v>
      </c>
      <c r="Y21">
        <v>1.95</v>
      </c>
      <c r="Z21">
        <v>9.2309999999999999</v>
      </c>
      <c r="AA21">
        <v>103.48025699999999</v>
      </c>
      <c r="AB21">
        <v>1.0483119999999999</v>
      </c>
      <c r="AC21">
        <v>34.228312000000003</v>
      </c>
      <c r="AD21" s="1">
        <v>216</v>
      </c>
      <c r="AE21">
        <v>0</v>
      </c>
      <c r="AF21">
        <v>5</v>
      </c>
      <c r="AG21">
        <v>54</v>
      </c>
      <c r="AH21">
        <v>12.415141</v>
      </c>
      <c r="AI21">
        <v>0</v>
      </c>
      <c r="AJ21">
        <v>0</v>
      </c>
      <c r="AK21">
        <v>6</v>
      </c>
      <c r="AL21">
        <v>651</v>
      </c>
      <c r="AM21" t="s">
        <v>889</v>
      </c>
      <c r="AN21" t="s">
        <v>890</v>
      </c>
      <c r="AO21">
        <v>1284.722</v>
      </c>
      <c r="AR21" t="s">
        <v>154</v>
      </c>
      <c r="AS21" t="s">
        <v>263</v>
      </c>
      <c r="AT21" t="s">
        <v>813</v>
      </c>
      <c r="AU21" t="s">
        <v>888</v>
      </c>
      <c r="AV21" t="s">
        <v>776</v>
      </c>
      <c r="AW21">
        <v>1</v>
      </c>
      <c r="BB21">
        <v>0.92857142857142849</v>
      </c>
      <c r="BC21" t="s">
        <v>70</v>
      </c>
      <c r="BF21" t="s">
        <v>154</v>
      </c>
      <c r="BG21" t="s">
        <v>263</v>
      </c>
      <c r="BH21" t="s">
        <v>888</v>
      </c>
      <c r="BI21">
        <v>3222</v>
      </c>
      <c r="BJ21">
        <v>1</v>
      </c>
      <c r="BK21" t="s">
        <v>813</v>
      </c>
      <c r="BL21" t="s">
        <v>702</v>
      </c>
      <c r="BM21">
        <v>0.92857142857142849</v>
      </c>
      <c r="BN21" t="s">
        <v>70</v>
      </c>
      <c r="BO21" t="s">
        <v>703</v>
      </c>
      <c r="BP21">
        <v>1284.722</v>
      </c>
    </row>
    <row r="22" spans="1:68" ht="16.5">
      <c r="A22" s="303" t="str">
        <f t="shared" si="18"/>
        <v>시영운수</v>
      </c>
      <c r="B22" s="110" t="str">
        <f t="shared" si="19"/>
        <v>김종국</v>
      </c>
      <c r="C22" s="111" t="str">
        <f t="shared" si="20"/>
        <v>C</v>
      </c>
      <c r="D22" s="112">
        <f t="shared" si="21"/>
        <v>0.86813751412782691</v>
      </c>
      <c r="E22" s="113">
        <f t="shared" si="22"/>
        <v>8282</v>
      </c>
      <c r="F22" s="114" t="str">
        <f t="shared" si="23"/>
        <v>15</v>
      </c>
      <c r="G22" s="115" t="str">
        <f t="shared" si="24"/>
        <v>70바1516</v>
      </c>
      <c r="H22" s="116">
        <f t="shared" si="25"/>
        <v>2</v>
      </c>
      <c r="I22" s="117">
        <f t="shared" si="26"/>
        <v>2061.2930000000001</v>
      </c>
      <c r="J22" s="118">
        <f t="shared" si="27"/>
        <v>1.1448322798053462E-2</v>
      </c>
      <c r="K22" s="118">
        <f t="shared" si="28"/>
        <v>0.39062862475982446</v>
      </c>
      <c r="L22" s="118">
        <f t="shared" si="29"/>
        <v>0.17270713091249035</v>
      </c>
      <c r="M22" s="119">
        <f t="shared" si="30"/>
        <v>13.901</v>
      </c>
      <c r="N22" s="120">
        <f t="shared" si="31"/>
        <v>0</v>
      </c>
      <c r="O22" s="120">
        <f t="shared" si="32"/>
        <v>1.8920163217941359</v>
      </c>
      <c r="P22" s="233">
        <f t="shared" si="33"/>
        <v>36</v>
      </c>
      <c r="Q22" s="234">
        <f t="shared" si="34"/>
        <v>0</v>
      </c>
      <c r="R22" s="234">
        <f t="shared" si="35"/>
        <v>39</v>
      </c>
      <c r="T22">
        <v>522</v>
      </c>
      <c r="U22">
        <v>8282</v>
      </c>
      <c r="V22" t="s">
        <v>891</v>
      </c>
      <c r="W22">
        <v>2061.2930000000001</v>
      </c>
      <c r="X22">
        <v>1079.903</v>
      </c>
      <c r="Y22">
        <v>1.909</v>
      </c>
      <c r="Z22">
        <v>13.901</v>
      </c>
      <c r="AA22">
        <v>150.04442399999999</v>
      </c>
      <c r="AB22">
        <v>1.717757</v>
      </c>
      <c r="AC22">
        <v>58.611646999999998</v>
      </c>
      <c r="AD22" s="1">
        <v>356</v>
      </c>
      <c r="AE22">
        <v>0</v>
      </c>
      <c r="AF22">
        <v>39</v>
      </c>
      <c r="AG22">
        <v>62</v>
      </c>
      <c r="AH22">
        <v>13.737883999999999</v>
      </c>
      <c r="AI22">
        <v>7.2</v>
      </c>
      <c r="AJ22">
        <v>0</v>
      </c>
      <c r="AK22">
        <v>36</v>
      </c>
      <c r="AL22">
        <v>23016</v>
      </c>
      <c r="AM22" t="s">
        <v>892</v>
      </c>
      <c r="AN22" t="s">
        <v>893</v>
      </c>
      <c r="AO22">
        <v>1953.8979999999999</v>
      </c>
      <c r="AR22" t="s">
        <v>154</v>
      </c>
      <c r="AS22" t="s">
        <v>262</v>
      </c>
      <c r="AT22" t="s">
        <v>787</v>
      </c>
      <c r="AU22" t="s">
        <v>891</v>
      </c>
      <c r="AV22" t="s">
        <v>776</v>
      </c>
      <c r="AW22">
        <v>2</v>
      </c>
      <c r="BB22">
        <v>0.86813751412782691</v>
      </c>
      <c r="BC22" t="s">
        <v>71</v>
      </c>
      <c r="BF22" t="s">
        <v>154</v>
      </c>
      <c r="BG22" t="s">
        <v>262</v>
      </c>
      <c r="BH22" t="s">
        <v>891</v>
      </c>
      <c r="BI22">
        <v>8282</v>
      </c>
      <c r="BJ22">
        <v>2</v>
      </c>
      <c r="BK22" t="s">
        <v>787</v>
      </c>
      <c r="BL22" t="s">
        <v>809</v>
      </c>
      <c r="BM22">
        <v>0.86813751412782691</v>
      </c>
      <c r="BN22" t="s">
        <v>71</v>
      </c>
      <c r="BO22" t="s">
        <v>705</v>
      </c>
      <c r="BP22">
        <v>2061.2930000000001</v>
      </c>
    </row>
    <row r="23" spans="1:68" ht="16.5">
      <c r="A23" s="302" t="str">
        <f t="shared" si="18"/>
        <v>시영운수</v>
      </c>
      <c r="B23" s="126" t="str">
        <f t="shared" si="19"/>
        <v>김종민</v>
      </c>
      <c r="C23" s="127" t="str">
        <f t="shared" si="20"/>
        <v>C</v>
      </c>
      <c r="D23" s="128">
        <f t="shared" si="21"/>
        <v>0.87055580658502485</v>
      </c>
      <c r="E23" s="129">
        <f t="shared" si="22"/>
        <v>2850</v>
      </c>
      <c r="F23" s="130" t="str">
        <f t="shared" si="23"/>
        <v>28-1</v>
      </c>
      <c r="G23" s="131" t="str">
        <f t="shared" si="24"/>
        <v>70바1576</v>
      </c>
      <c r="H23" s="132">
        <f t="shared" si="25"/>
        <v>2</v>
      </c>
      <c r="I23" s="133">
        <f t="shared" si="26"/>
        <v>1149.5520000000001</v>
      </c>
      <c r="J23" s="134">
        <f t="shared" si="27"/>
        <v>9.6514417815641764E-3</v>
      </c>
      <c r="K23" s="134">
        <f t="shared" si="28"/>
        <v>0.37101276208267925</v>
      </c>
      <c r="L23" s="134">
        <f t="shared" si="29"/>
        <v>8.8730218380725701E-2</v>
      </c>
      <c r="M23" s="135">
        <f t="shared" si="30"/>
        <v>12.794</v>
      </c>
      <c r="N23" s="136">
        <f t="shared" si="31"/>
        <v>0</v>
      </c>
      <c r="O23" s="136">
        <f t="shared" si="32"/>
        <v>3.6535972274416473</v>
      </c>
      <c r="P23" s="231">
        <f t="shared" si="33"/>
        <v>10</v>
      </c>
      <c r="Q23" s="232">
        <f t="shared" si="34"/>
        <v>0</v>
      </c>
      <c r="R23" s="232">
        <f t="shared" si="35"/>
        <v>42</v>
      </c>
      <c r="T23">
        <v>522</v>
      </c>
      <c r="U23">
        <v>2850</v>
      </c>
      <c r="V23" t="s">
        <v>894</v>
      </c>
      <c r="W23">
        <v>1149.5519999999999</v>
      </c>
      <c r="X23">
        <v>628.73699999999997</v>
      </c>
      <c r="Y23">
        <v>1.8280000000000001</v>
      </c>
      <c r="Z23">
        <v>12.794</v>
      </c>
      <c r="AA23">
        <v>86.398594000000003</v>
      </c>
      <c r="AB23">
        <v>0.83387100000000003</v>
      </c>
      <c r="AC23">
        <v>32.054980999999998</v>
      </c>
      <c r="AD23" s="1">
        <v>102</v>
      </c>
      <c r="AE23">
        <v>0</v>
      </c>
      <c r="AF23">
        <v>42</v>
      </c>
      <c r="AG23">
        <v>55</v>
      </c>
      <c r="AH23">
        <v>13.305216</v>
      </c>
      <c r="AI23">
        <v>0</v>
      </c>
      <c r="AJ23">
        <v>0</v>
      </c>
      <c r="AK23">
        <v>10</v>
      </c>
      <c r="AL23">
        <v>1760</v>
      </c>
      <c r="AM23" t="s">
        <v>895</v>
      </c>
      <c r="AN23" t="s">
        <v>896</v>
      </c>
      <c r="AO23">
        <v>1060.1020000000001</v>
      </c>
      <c r="AR23" t="s">
        <v>154</v>
      </c>
      <c r="AS23" t="s">
        <v>263</v>
      </c>
      <c r="AT23" t="s">
        <v>816</v>
      </c>
      <c r="AU23" t="s">
        <v>894</v>
      </c>
      <c r="AV23" t="s">
        <v>776</v>
      </c>
      <c r="AW23">
        <v>2</v>
      </c>
      <c r="BB23">
        <v>0.87055580658502485</v>
      </c>
      <c r="BC23" t="s">
        <v>71</v>
      </c>
      <c r="BF23" t="s">
        <v>154</v>
      </c>
      <c r="BG23" t="s">
        <v>263</v>
      </c>
      <c r="BH23" t="s">
        <v>894</v>
      </c>
      <c r="BI23">
        <v>2850</v>
      </c>
      <c r="BJ23">
        <v>2</v>
      </c>
      <c r="BK23" t="s">
        <v>816</v>
      </c>
      <c r="BL23" t="s">
        <v>823</v>
      </c>
      <c r="BM23">
        <v>0.87055580658502485</v>
      </c>
      <c r="BN23" t="s">
        <v>71</v>
      </c>
      <c r="BO23" t="s">
        <v>705</v>
      </c>
      <c r="BP23">
        <v>1149.5520000000001</v>
      </c>
    </row>
    <row r="24" spans="1:68" ht="16.5">
      <c r="A24" s="303" t="str">
        <f t="shared" si="18"/>
        <v>시영운수</v>
      </c>
      <c r="B24" s="110" t="str">
        <f t="shared" si="19"/>
        <v>김종식</v>
      </c>
      <c r="C24" s="111" t="str">
        <f t="shared" si="20"/>
        <v>A</v>
      </c>
      <c r="D24" s="112">
        <f t="shared" si="21"/>
        <v>0.98457735209440844</v>
      </c>
      <c r="E24" s="113">
        <f t="shared" si="22"/>
        <v>4725</v>
      </c>
      <c r="F24" s="114" t="str">
        <f t="shared" si="23"/>
        <v>29</v>
      </c>
      <c r="G24" s="115" t="str">
        <f t="shared" si="24"/>
        <v>73아1004</v>
      </c>
      <c r="H24" s="116">
        <f t="shared" si="25"/>
        <v>3</v>
      </c>
      <c r="I24" s="117">
        <f t="shared" si="26"/>
        <v>677.16700000000003</v>
      </c>
      <c r="J24" s="118">
        <f t="shared" si="27"/>
        <v>6.2763017655164621E-2</v>
      </c>
      <c r="K24" s="118">
        <f t="shared" si="28"/>
        <v>0.2355228492445853</v>
      </c>
      <c r="L24" s="118">
        <f t="shared" si="29"/>
        <v>0.10927880419453399</v>
      </c>
      <c r="M24" s="119">
        <f t="shared" si="30"/>
        <v>11.625999999999999</v>
      </c>
      <c r="N24" s="120">
        <f t="shared" si="31"/>
        <v>0</v>
      </c>
      <c r="O24" s="120">
        <f t="shared" si="32"/>
        <v>9.894162001396996</v>
      </c>
      <c r="P24" s="233">
        <f t="shared" si="33"/>
        <v>1</v>
      </c>
      <c r="Q24" s="234">
        <f t="shared" si="34"/>
        <v>0</v>
      </c>
      <c r="R24" s="234">
        <f t="shared" si="35"/>
        <v>67</v>
      </c>
      <c r="T24">
        <v>522</v>
      </c>
      <c r="U24">
        <v>4725</v>
      </c>
      <c r="V24" t="s">
        <v>897</v>
      </c>
      <c r="W24">
        <v>677.16700000000003</v>
      </c>
      <c r="X24">
        <v>254.13800000000001</v>
      </c>
      <c r="Y24">
        <v>2.665</v>
      </c>
      <c r="Z24">
        <v>11.625999999999999</v>
      </c>
      <c r="AA24">
        <v>36.326934000000001</v>
      </c>
      <c r="AB24">
        <v>2.2799879999999999</v>
      </c>
      <c r="AC24">
        <v>8.5558230000000002</v>
      </c>
      <c r="AD24" s="1">
        <v>74</v>
      </c>
      <c r="AE24">
        <v>0</v>
      </c>
      <c r="AF24">
        <v>67</v>
      </c>
      <c r="AG24">
        <v>68</v>
      </c>
      <c r="AH24">
        <v>18.640906999999999</v>
      </c>
      <c r="AI24">
        <v>2.9</v>
      </c>
      <c r="AJ24">
        <v>0</v>
      </c>
      <c r="AK24">
        <v>1</v>
      </c>
      <c r="AL24">
        <v>763</v>
      </c>
      <c r="AM24" t="s">
        <v>898</v>
      </c>
      <c r="AN24" t="s">
        <v>899</v>
      </c>
      <c r="AO24">
        <v>283.18700000000001</v>
      </c>
      <c r="AR24" t="s">
        <v>154</v>
      </c>
      <c r="AS24" t="s">
        <v>264</v>
      </c>
      <c r="AT24" t="s">
        <v>832</v>
      </c>
      <c r="AU24" t="s">
        <v>897</v>
      </c>
      <c r="AV24" t="s">
        <v>776</v>
      </c>
      <c r="AW24">
        <v>3</v>
      </c>
      <c r="BB24">
        <v>0.98457735209440844</v>
      </c>
      <c r="BC24" t="s">
        <v>68</v>
      </c>
      <c r="BF24" t="s">
        <v>154</v>
      </c>
      <c r="BG24" t="s">
        <v>264</v>
      </c>
      <c r="BH24" t="s">
        <v>897</v>
      </c>
      <c r="BI24">
        <v>4725</v>
      </c>
      <c r="BJ24">
        <v>3</v>
      </c>
      <c r="BK24" t="s">
        <v>832</v>
      </c>
      <c r="BL24" t="s">
        <v>830</v>
      </c>
      <c r="BM24">
        <v>0.98457735209440844</v>
      </c>
      <c r="BN24" t="s">
        <v>68</v>
      </c>
      <c r="BO24" t="s">
        <v>706</v>
      </c>
      <c r="BP24">
        <v>677.16700000000003</v>
      </c>
    </row>
    <row r="25" spans="1:68" ht="16.5">
      <c r="A25" s="302" t="str">
        <f t="shared" si="18"/>
        <v>시영운수</v>
      </c>
      <c r="B25" s="126" t="str">
        <f t="shared" si="19"/>
        <v>김지훈</v>
      </c>
      <c r="C25" s="127" t="str">
        <f t="shared" si="20"/>
        <v>S</v>
      </c>
      <c r="D25" s="128">
        <f t="shared" si="21"/>
        <v>1.0643515382838178</v>
      </c>
      <c r="E25" s="129">
        <f t="shared" si="22"/>
        <v>1853</v>
      </c>
      <c r="F25" s="130" t="str">
        <f t="shared" si="23"/>
        <v>29</v>
      </c>
      <c r="G25" s="131" t="str">
        <f t="shared" si="24"/>
        <v>73아1004</v>
      </c>
      <c r="H25" s="132">
        <f t="shared" si="25"/>
        <v>3</v>
      </c>
      <c r="I25" s="133">
        <f t="shared" si="26"/>
        <v>415.78000000000003</v>
      </c>
      <c r="J25" s="134">
        <f t="shared" si="27"/>
        <v>2.5115433167236588E-3</v>
      </c>
      <c r="K25" s="134">
        <f t="shared" si="28"/>
        <v>0.18912755809255591</v>
      </c>
      <c r="L25" s="134">
        <f t="shared" si="29"/>
        <v>9.6204723651931306E-2</v>
      </c>
      <c r="M25" s="135">
        <f t="shared" si="30"/>
        <v>7.992</v>
      </c>
      <c r="N25" s="136">
        <f t="shared" si="31"/>
        <v>0</v>
      </c>
      <c r="O25" s="136">
        <f t="shared" si="32"/>
        <v>2.405118091298283</v>
      </c>
      <c r="P25" s="231">
        <f t="shared" si="33"/>
        <v>0</v>
      </c>
      <c r="Q25" s="232">
        <f t="shared" si="34"/>
        <v>0</v>
      </c>
      <c r="R25" s="232">
        <f t="shared" si="35"/>
        <v>10</v>
      </c>
      <c r="T25">
        <v>522</v>
      </c>
      <c r="U25">
        <v>1853</v>
      </c>
      <c r="V25" t="s">
        <v>900</v>
      </c>
      <c r="W25">
        <v>415.78</v>
      </c>
      <c r="X25">
        <v>120.02500000000001</v>
      </c>
      <c r="Y25">
        <v>3.464</v>
      </c>
      <c r="Z25">
        <v>7.992</v>
      </c>
      <c r="AA25">
        <v>20.679715000000002</v>
      </c>
      <c r="AB25">
        <v>5.1937999999999998E-2</v>
      </c>
      <c r="AC25">
        <v>3.9111039999999999</v>
      </c>
      <c r="AD25" s="1">
        <v>40</v>
      </c>
      <c r="AE25">
        <v>0</v>
      </c>
      <c r="AF25">
        <v>10</v>
      </c>
      <c r="AG25">
        <v>64</v>
      </c>
      <c r="AH25">
        <v>20.105692000000001</v>
      </c>
      <c r="AI25">
        <v>5.2</v>
      </c>
      <c r="AJ25">
        <v>0</v>
      </c>
      <c r="AK25">
        <v>0</v>
      </c>
      <c r="AL25">
        <v>0</v>
      </c>
      <c r="AM25" t="s">
        <v>901</v>
      </c>
      <c r="AN25" t="s">
        <v>902</v>
      </c>
      <c r="AO25">
        <v>249.44900000000001</v>
      </c>
      <c r="AR25" t="s">
        <v>154</v>
      </c>
      <c r="AS25" t="s">
        <v>264</v>
      </c>
      <c r="AT25" t="s">
        <v>832</v>
      </c>
      <c r="AU25" t="s">
        <v>900</v>
      </c>
      <c r="AV25" t="s">
        <v>776</v>
      </c>
      <c r="AW25">
        <v>3</v>
      </c>
      <c r="BB25">
        <v>1.0643515382838178</v>
      </c>
      <c r="BC25" t="s">
        <v>73</v>
      </c>
      <c r="BF25" t="s">
        <v>154</v>
      </c>
      <c r="BG25" t="s">
        <v>264</v>
      </c>
      <c r="BH25" t="s">
        <v>900</v>
      </c>
      <c r="BI25">
        <v>1853</v>
      </c>
      <c r="BJ25">
        <v>3</v>
      </c>
      <c r="BK25" t="s">
        <v>832</v>
      </c>
      <c r="BL25" t="s">
        <v>827</v>
      </c>
      <c r="BM25">
        <v>1.0643515382838178</v>
      </c>
      <c r="BN25" t="s">
        <v>73</v>
      </c>
      <c r="BO25" t="s">
        <v>704</v>
      </c>
      <c r="BP25">
        <v>415.78000000000003</v>
      </c>
    </row>
    <row r="26" spans="1:68" ht="16.5">
      <c r="A26" s="303" t="str">
        <f t="shared" si="18"/>
        <v>시영운수</v>
      </c>
      <c r="B26" s="110" t="str">
        <f t="shared" si="19"/>
        <v>김춘옥</v>
      </c>
      <c r="C26" s="111" t="str">
        <f t="shared" si="20"/>
        <v>C</v>
      </c>
      <c r="D26" s="112">
        <f t="shared" si="21"/>
        <v>0.89190476190476187</v>
      </c>
      <c r="E26" s="113">
        <f t="shared" si="22"/>
        <v>6194</v>
      </c>
      <c r="F26" s="114" t="str">
        <f t="shared" si="23"/>
        <v>28-1</v>
      </c>
      <c r="G26" s="115" t="str">
        <f t="shared" si="24"/>
        <v>73아1037</v>
      </c>
      <c r="H26" s="116">
        <f t="shared" si="25"/>
        <v>1</v>
      </c>
      <c r="I26" s="117">
        <f t="shared" si="26"/>
        <v>1588.933</v>
      </c>
      <c r="J26" s="118">
        <f t="shared" si="27"/>
        <v>2.110093422940949E-2</v>
      </c>
      <c r="K26" s="118">
        <f t="shared" si="28"/>
        <v>0.34063532646061906</v>
      </c>
      <c r="L26" s="118">
        <f t="shared" si="29"/>
        <v>0.13090545668067816</v>
      </c>
      <c r="M26" s="119">
        <f t="shared" si="30"/>
        <v>11.414999999999999</v>
      </c>
      <c r="N26" s="120">
        <f t="shared" si="31"/>
        <v>0</v>
      </c>
      <c r="O26" s="120">
        <f t="shared" si="32"/>
        <v>1.3216416299491545</v>
      </c>
      <c r="P26" s="233">
        <f t="shared" si="33"/>
        <v>29</v>
      </c>
      <c r="Q26" s="234">
        <f t="shared" si="34"/>
        <v>0</v>
      </c>
      <c r="R26" s="234">
        <f t="shared" si="35"/>
        <v>21</v>
      </c>
      <c r="T26">
        <v>522</v>
      </c>
      <c r="U26">
        <v>6194</v>
      </c>
      <c r="V26" t="s">
        <v>903</v>
      </c>
      <c r="W26">
        <v>1588.933</v>
      </c>
      <c r="X26">
        <v>848.38699999999994</v>
      </c>
      <c r="Y26">
        <v>1.873</v>
      </c>
      <c r="Z26">
        <v>11.414999999999999</v>
      </c>
      <c r="AA26">
        <v>125.559417</v>
      </c>
      <c r="AB26">
        <v>2.6494209999999998</v>
      </c>
      <c r="AC26">
        <v>42.769973</v>
      </c>
      <c r="AD26" s="1">
        <v>208</v>
      </c>
      <c r="AE26">
        <v>0</v>
      </c>
      <c r="AF26">
        <v>21</v>
      </c>
      <c r="AG26">
        <v>63</v>
      </c>
      <c r="AH26">
        <v>12.654828999999999</v>
      </c>
      <c r="AI26">
        <v>0</v>
      </c>
      <c r="AJ26">
        <v>0</v>
      </c>
      <c r="AK26">
        <v>29</v>
      </c>
      <c r="AL26">
        <v>8434</v>
      </c>
      <c r="AM26" t="s">
        <v>904</v>
      </c>
      <c r="AN26" t="s">
        <v>905</v>
      </c>
      <c r="AO26">
        <v>1588.933</v>
      </c>
      <c r="AR26" t="s">
        <v>154</v>
      </c>
      <c r="AS26" t="s">
        <v>263</v>
      </c>
      <c r="AT26" t="s">
        <v>823</v>
      </c>
      <c r="AU26" t="s">
        <v>903</v>
      </c>
      <c r="AV26" t="s">
        <v>776</v>
      </c>
      <c r="AW26">
        <v>1</v>
      </c>
      <c r="BB26">
        <v>0.89190476190476187</v>
      </c>
      <c r="BC26" t="s">
        <v>71</v>
      </c>
      <c r="BF26" t="s">
        <v>154</v>
      </c>
      <c r="BG26" t="s">
        <v>263</v>
      </c>
      <c r="BH26" t="s">
        <v>903</v>
      </c>
      <c r="BI26">
        <v>6194</v>
      </c>
      <c r="BJ26">
        <v>1</v>
      </c>
      <c r="BK26" t="s">
        <v>823</v>
      </c>
      <c r="BL26" t="s">
        <v>702</v>
      </c>
      <c r="BM26">
        <v>0.89190476190476187</v>
      </c>
      <c r="BN26" t="s">
        <v>71</v>
      </c>
      <c r="BO26" t="s">
        <v>705</v>
      </c>
      <c r="BP26">
        <v>1588.933</v>
      </c>
    </row>
    <row r="27" spans="1:68" ht="16.5">
      <c r="A27" s="302" t="str">
        <f t="shared" si="18"/>
        <v>시영운수</v>
      </c>
      <c r="B27" s="126" t="str">
        <f t="shared" si="19"/>
        <v>김형태</v>
      </c>
      <c r="C27" s="127" t="str">
        <f t="shared" si="20"/>
        <v>C</v>
      </c>
      <c r="D27" s="128">
        <f t="shared" si="21"/>
        <v>0.86960393884299814</v>
      </c>
      <c r="E27" s="129">
        <f t="shared" si="22"/>
        <v>1868</v>
      </c>
      <c r="F27" s="130" t="str">
        <f t="shared" si="23"/>
        <v>15</v>
      </c>
      <c r="G27" s="131" t="str">
        <f t="shared" si="24"/>
        <v>70바1583</v>
      </c>
      <c r="H27" s="132">
        <f t="shared" si="25"/>
        <v>10</v>
      </c>
      <c r="I27" s="133">
        <f t="shared" si="26"/>
        <v>1256.6759999999999</v>
      </c>
      <c r="J27" s="134">
        <f t="shared" si="27"/>
        <v>3.0028092633476399E-2</v>
      </c>
      <c r="K27" s="134">
        <f t="shared" si="28"/>
        <v>0.35565916597530639</v>
      </c>
      <c r="L27" s="134">
        <f t="shared" si="29"/>
        <v>0.13129875958480947</v>
      </c>
      <c r="M27" s="135">
        <f t="shared" si="30"/>
        <v>11.596</v>
      </c>
      <c r="N27" s="136">
        <f t="shared" si="31"/>
        <v>0.63660004647180346</v>
      </c>
      <c r="O27" s="136">
        <f t="shared" si="32"/>
        <v>6.7638754937629111</v>
      </c>
      <c r="P27" s="231">
        <f t="shared" si="33"/>
        <v>27</v>
      </c>
      <c r="Q27" s="232">
        <f t="shared" si="34"/>
        <v>8</v>
      </c>
      <c r="R27" s="232">
        <f t="shared" si="35"/>
        <v>85</v>
      </c>
      <c r="T27">
        <v>522</v>
      </c>
      <c r="U27">
        <v>1868</v>
      </c>
      <c r="V27" t="s">
        <v>906</v>
      </c>
      <c r="W27">
        <v>1256.6759999999999</v>
      </c>
      <c r="X27">
        <v>656.63400000000001</v>
      </c>
      <c r="Y27">
        <v>1.9139999999999999</v>
      </c>
      <c r="Z27">
        <v>11.596</v>
      </c>
      <c r="AA27">
        <v>93.430543</v>
      </c>
      <c r="AB27">
        <v>2.8055409999999998</v>
      </c>
      <c r="AC27">
        <v>33.229429000000003</v>
      </c>
      <c r="AD27" s="1">
        <v>165</v>
      </c>
      <c r="AE27">
        <v>8</v>
      </c>
      <c r="AF27">
        <v>85</v>
      </c>
      <c r="AG27">
        <v>71</v>
      </c>
      <c r="AH27">
        <v>13.450376</v>
      </c>
      <c r="AI27">
        <v>0</v>
      </c>
      <c r="AJ27">
        <v>0</v>
      </c>
      <c r="AK27">
        <v>27</v>
      </c>
      <c r="AL27">
        <v>11591</v>
      </c>
      <c r="AM27" t="s">
        <v>907</v>
      </c>
      <c r="AN27" t="s">
        <v>908</v>
      </c>
      <c r="AO27">
        <v>262.90600000000001</v>
      </c>
      <c r="AR27" t="s">
        <v>154</v>
      </c>
      <c r="AS27" t="s">
        <v>262</v>
      </c>
      <c r="AT27" t="s">
        <v>805</v>
      </c>
      <c r="AU27" t="s">
        <v>906</v>
      </c>
      <c r="AV27" t="s">
        <v>776</v>
      </c>
      <c r="AW27">
        <v>10</v>
      </c>
      <c r="BB27">
        <v>0.86960393884299814</v>
      </c>
      <c r="BC27" t="s">
        <v>71</v>
      </c>
      <c r="BF27" t="s">
        <v>154</v>
      </c>
      <c r="BG27" t="s">
        <v>262</v>
      </c>
      <c r="BH27" t="s">
        <v>906</v>
      </c>
      <c r="BI27">
        <v>1868</v>
      </c>
      <c r="BJ27">
        <v>10</v>
      </c>
      <c r="BK27" t="s">
        <v>805</v>
      </c>
      <c r="BL27" t="s">
        <v>791</v>
      </c>
      <c r="BM27">
        <v>0.86960393884299814</v>
      </c>
      <c r="BN27" t="s">
        <v>71</v>
      </c>
      <c r="BO27" t="s">
        <v>705</v>
      </c>
      <c r="BP27">
        <v>1256.6759999999999</v>
      </c>
    </row>
    <row r="28" spans="1:68" ht="16.5">
      <c r="A28" s="303" t="str">
        <f t="shared" si="18"/>
        <v>시영운수</v>
      </c>
      <c r="B28" s="110" t="str">
        <f t="shared" si="19"/>
        <v>류동하</v>
      </c>
      <c r="C28" s="111" t="str">
        <f t="shared" si="20"/>
        <v>S</v>
      </c>
      <c r="D28" s="112">
        <f t="shared" si="21"/>
        <v>1.0314285714285714</v>
      </c>
      <c r="E28" s="113">
        <f t="shared" si="22"/>
        <v>4004</v>
      </c>
      <c r="F28" s="114" t="str">
        <f t="shared" si="23"/>
        <v>15</v>
      </c>
      <c r="G28" s="115" t="str">
        <f t="shared" si="24"/>
        <v>70바1526</v>
      </c>
      <c r="H28" s="116">
        <f t="shared" si="25"/>
        <v>1</v>
      </c>
      <c r="I28" s="117">
        <f t="shared" si="26"/>
        <v>2302.3939999999998</v>
      </c>
      <c r="J28" s="118">
        <f t="shared" si="27"/>
        <v>1.1230928082538895E-2</v>
      </c>
      <c r="K28" s="118">
        <f t="shared" si="28"/>
        <v>0.32350466331475153</v>
      </c>
      <c r="L28" s="118">
        <f t="shared" si="29"/>
        <v>9.2946732835474735E-2</v>
      </c>
      <c r="M28" s="119">
        <f t="shared" si="30"/>
        <v>13.346</v>
      </c>
      <c r="N28" s="120">
        <f t="shared" si="31"/>
        <v>0</v>
      </c>
      <c r="O28" s="120">
        <f t="shared" si="32"/>
        <v>10.641097918080051</v>
      </c>
      <c r="P28" s="233">
        <f t="shared" si="33"/>
        <v>0</v>
      </c>
      <c r="Q28" s="234">
        <f t="shared" si="34"/>
        <v>0</v>
      </c>
      <c r="R28" s="234">
        <f t="shared" si="35"/>
        <v>245</v>
      </c>
      <c r="T28">
        <v>522</v>
      </c>
      <c r="U28">
        <v>4004</v>
      </c>
      <c r="V28" t="s">
        <v>909</v>
      </c>
      <c r="W28">
        <v>2302.3939999999998</v>
      </c>
      <c r="X28">
        <v>1063.1300000000001</v>
      </c>
      <c r="Y28">
        <v>2.1659999999999999</v>
      </c>
      <c r="Z28">
        <v>13.346</v>
      </c>
      <c r="AA28">
        <v>131.948846</v>
      </c>
      <c r="AB28">
        <v>1.481908</v>
      </c>
      <c r="AC28">
        <v>42.686067000000001</v>
      </c>
      <c r="AD28" s="1">
        <v>214</v>
      </c>
      <c r="AE28">
        <v>0</v>
      </c>
      <c r="AF28">
        <v>245</v>
      </c>
      <c r="AG28">
        <v>72</v>
      </c>
      <c r="AH28">
        <v>17.44914</v>
      </c>
      <c r="AI28">
        <v>102.1</v>
      </c>
      <c r="AJ28">
        <v>0</v>
      </c>
      <c r="AK28">
        <v>0</v>
      </c>
      <c r="AL28">
        <v>0</v>
      </c>
      <c r="AM28" t="s">
        <v>910</v>
      </c>
      <c r="AN28" t="s">
        <v>911</v>
      </c>
      <c r="AO28">
        <v>2302.3939999999998</v>
      </c>
      <c r="AR28" t="s">
        <v>154</v>
      </c>
      <c r="AS28" t="s">
        <v>262</v>
      </c>
      <c r="AT28" t="s">
        <v>797</v>
      </c>
      <c r="AU28" t="s">
        <v>909</v>
      </c>
      <c r="AV28" t="s">
        <v>776</v>
      </c>
      <c r="AW28">
        <v>1</v>
      </c>
      <c r="BB28">
        <v>1.0314285714285714</v>
      </c>
      <c r="BC28" t="s">
        <v>73</v>
      </c>
      <c r="BF28" t="s">
        <v>154</v>
      </c>
      <c r="BG28" t="s">
        <v>262</v>
      </c>
      <c r="BH28" t="s">
        <v>909</v>
      </c>
      <c r="BI28">
        <v>4004</v>
      </c>
      <c r="BJ28">
        <v>1</v>
      </c>
      <c r="BK28" t="s">
        <v>797</v>
      </c>
      <c r="BL28" t="s">
        <v>702</v>
      </c>
      <c r="BM28">
        <v>1.0314285714285714</v>
      </c>
      <c r="BN28" t="s">
        <v>73</v>
      </c>
      <c r="BO28" t="s">
        <v>704</v>
      </c>
      <c r="BP28">
        <v>2302.3939999999998</v>
      </c>
    </row>
    <row r="29" spans="1:68" ht="16.5">
      <c r="A29" s="302" t="str">
        <f t="shared" si="18"/>
        <v>시영운수</v>
      </c>
      <c r="B29" s="126" t="str">
        <f t="shared" si="19"/>
        <v>민순성</v>
      </c>
      <c r="C29" s="127" t="str">
        <f t="shared" si="20"/>
        <v>A</v>
      </c>
      <c r="D29" s="128">
        <f t="shared" si="21"/>
        <v>0.9582608695652175</v>
      </c>
      <c r="E29" s="129">
        <f t="shared" si="22"/>
        <v>2060</v>
      </c>
      <c r="F29" s="130" t="str">
        <f t="shared" si="23"/>
        <v>15</v>
      </c>
      <c r="G29" s="131" t="str">
        <f t="shared" si="24"/>
        <v>70바1583</v>
      </c>
      <c r="H29" s="132">
        <f t="shared" si="25"/>
        <v>1</v>
      </c>
      <c r="I29" s="133">
        <f t="shared" si="26"/>
        <v>1582.0650000000001</v>
      </c>
      <c r="J29" s="134">
        <f t="shared" si="27"/>
        <v>1.1253547115748394E-2</v>
      </c>
      <c r="K29" s="134">
        <f t="shared" si="28"/>
        <v>0.31000260337416435</v>
      </c>
      <c r="L29" s="134">
        <f t="shared" si="29"/>
        <v>0.23007904226438231</v>
      </c>
      <c r="M29" s="135">
        <f t="shared" si="30"/>
        <v>10.73</v>
      </c>
      <c r="N29" s="136">
        <f t="shared" si="31"/>
        <v>0.63208528094610528</v>
      </c>
      <c r="O29" s="136">
        <f t="shared" si="32"/>
        <v>1.8962558428383156</v>
      </c>
      <c r="P29" s="231">
        <f t="shared" si="33"/>
        <v>0</v>
      </c>
      <c r="Q29" s="232">
        <f t="shared" si="34"/>
        <v>10</v>
      </c>
      <c r="R29" s="232">
        <f t="shared" si="35"/>
        <v>30</v>
      </c>
      <c r="T29">
        <v>522</v>
      </c>
      <c r="U29">
        <v>2060</v>
      </c>
      <c r="V29" t="s">
        <v>912</v>
      </c>
      <c r="W29">
        <v>1582.0650000000001</v>
      </c>
      <c r="X29">
        <v>717.85699999999997</v>
      </c>
      <c r="Y29">
        <v>2.2040000000000002</v>
      </c>
      <c r="Z29">
        <v>10.73</v>
      </c>
      <c r="AA29">
        <v>94.853825999999998</v>
      </c>
      <c r="AB29">
        <v>1.067442</v>
      </c>
      <c r="AC29">
        <v>29.404933</v>
      </c>
      <c r="AD29" s="1">
        <v>364</v>
      </c>
      <c r="AE29">
        <v>10</v>
      </c>
      <c r="AF29">
        <v>30</v>
      </c>
      <c r="AG29">
        <v>66</v>
      </c>
      <c r="AH29">
        <v>16.678979000000002</v>
      </c>
      <c r="AI29">
        <v>31.1</v>
      </c>
      <c r="AJ29">
        <v>0</v>
      </c>
      <c r="AK29">
        <v>0</v>
      </c>
      <c r="AL29">
        <v>0</v>
      </c>
      <c r="AM29" t="s">
        <v>913</v>
      </c>
      <c r="AN29" t="s">
        <v>914</v>
      </c>
      <c r="AO29">
        <v>1582.0650000000001</v>
      </c>
      <c r="AR29" t="s">
        <v>154</v>
      </c>
      <c r="AS29" t="s">
        <v>262</v>
      </c>
      <c r="AT29" t="s">
        <v>805</v>
      </c>
      <c r="AU29" t="s">
        <v>912</v>
      </c>
      <c r="AV29" t="s">
        <v>776</v>
      </c>
      <c r="AW29">
        <v>1</v>
      </c>
      <c r="BB29">
        <v>0.9582608695652175</v>
      </c>
      <c r="BC29" t="s">
        <v>68</v>
      </c>
      <c r="BF29" t="s">
        <v>154</v>
      </c>
      <c r="BG29" t="s">
        <v>262</v>
      </c>
      <c r="BH29" t="s">
        <v>912</v>
      </c>
      <c r="BI29">
        <v>2060</v>
      </c>
      <c r="BJ29">
        <v>1</v>
      </c>
      <c r="BK29" t="s">
        <v>805</v>
      </c>
      <c r="BL29" t="s">
        <v>702</v>
      </c>
      <c r="BM29">
        <v>0.9582608695652175</v>
      </c>
      <c r="BN29" t="s">
        <v>68</v>
      </c>
      <c r="BO29" t="s">
        <v>706</v>
      </c>
      <c r="BP29">
        <v>1582.0650000000001</v>
      </c>
    </row>
    <row r="30" spans="1:68" ht="16.5">
      <c r="A30" s="303" t="str">
        <f t="shared" si="18"/>
        <v>시영운수</v>
      </c>
      <c r="B30" s="110" t="str">
        <f t="shared" si="19"/>
        <v>박남두</v>
      </c>
      <c r="C30" s="111" t="str">
        <f t="shared" si="20"/>
        <v>B</v>
      </c>
      <c r="D30" s="112">
        <f t="shared" si="21"/>
        <v>0.90597806872484277</v>
      </c>
      <c r="E30" s="113">
        <f t="shared" si="22"/>
        <v>937</v>
      </c>
      <c r="F30" s="114" t="str">
        <f t="shared" si="23"/>
        <v>15</v>
      </c>
      <c r="G30" s="115" t="str">
        <f t="shared" si="24"/>
        <v>70바1512</v>
      </c>
      <c r="H30" s="116">
        <f t="shared" si="25"/>
        <v>4</v>
      </c>
      <c r="I30" s="117">
        <f t="shared" si="26"/>
        <v>928.928</v>
      </c>
      <c r="J30" s="118">
        <f t="shared" si="27"/>
        <v>8.1203587114660261E-3</v>
      </c>
      <c r="K30" s="118">
        <f t="shared" si="28"/>
        <v>0.33807510616105479</v>
      </c>
      <c r="L30" s="118">
        <f t="shared" si="29"/>
        <v>0.20884288125667436</v>
      </c>
      <c r="M30" s="119">
        <f t="shared" si="30"/>
        <v>10.634</v>
      </c>
      <c r="N30" s="120">
        <f t="shared" si="31"/>
        <v>4.4136897585173447</v>
      </c>
      <c r="O30" s="120">
        <f t="shared" si="32"/>
        <v>14.209928003031452</v>
      </c>
      <c r="P30" s="233">
        <f t="shared" si="33"/>
        <v>11</v>
      </c>
      <c r="Q30" s="234">
        <f t="shared" si="34"/>
        <v>41</v>
      </c>
      <c r="R30" s="234">
        <f t="shared" si="35"/>
        <v>132</v>
      </c>
      <c r="T30">
        <v>522</v>
      </c>
      <c r="U30">
        <v>937</v>
      </c>
      <c r="V30" t="s">
        <v>915</v>
      </c>
      <c r="W30">
        <v>928.928</v>
      </c>
      <c r="X30">
        <v>450.39299999999997</v>
      </c>
      <c r="Y30">
        <v>2.0619999999999998</v>
      </c>
      <c r="Z30">
        <v>10.634</v>
      </c>
      <c r="AA30">
        <v>61.058878999999997</v>
      </c>
      <c r="AB30">
        <v>0.49581999999999998</v>
      </c>
      <c r="AC30">
        <v>20.642486999999999</v>
      </c>
      <c r="AD30" s="1">
        <v>194</v>
      </c>
      <c r="AE30">
        <v>41</v>
      </c>
      <c r="AF30">
        <v>132</v>
      </c>
      <c r="AG30">
        <v>78</v>
      </c>
      <c r="AH30">
        <v>15.213642999999999</v>
      </c>
      <c r="AI30">
        <v>303.5</v>
      </c>
      <c r="AJ30">
        <v>0</v>
      </c>
      <c r="AK30">
        <v>11</v>
      </c>
      <c r="AL30">
        <v>4191</v>
      </c>
      <c r="AM30" t="s">
        <v>916</v>
      </c>
      <c r="AN30" t="s">
        <v>917</v>
      </c>
      <c r="AO30">
        <v>517.14200000000005</v>
      </c>
      <c r="AR30" t="s">
        <v>154</v>
      </c>
      <c r="AS30" t="s">
        <v>262</v>
      </c>
      <c r="AT30" t="s">
        <v>781</v>
      </c>
      <c r="AU30" t="s">
        <v>915</v>
      </c>
      <c r="AV30" t="s">
        <v>776</v>
      </c>
      <c r="AW30">
        <v>4</v>
      </c>
      <c r="BB30">
        <v>0.90597806872484277</v>
      </c>
      <c r="BC30" t="s">
        <v>70</v>
      </c>
      <c r="BF30" t="s">
        <v>154</v>
      </c>
      <c r="BG30" t="s">
        <v>262</v>
      </c>
      <c r="BH30" t="s">
        <v>915</v>
      </c>
      <c r="BI30">
        <v>937</v>
      </c>
      <c r="BJ30">
        <v>4</v>
      </c>
      <c r="BK30" t="s">
        <v>781</v>
      </c>
      <c r="BL30" t="s">
        <v>779</v>
      </c>
      <c r="BM30">
        <v>0.90597806872484277</v>
      </c>
      <c r="BN30" t="s">
        <v>70</v>
      </c>
      <c r="BO30" t="s">
        <v>703</v>
      </c>
      <c r="BP30">
        <v>928.928</v>
      </c>
    </row>
    <row r="31" spans="1:68" ht="16.5">
      <c r="A31" s="302" t="str">
        <f t="shared" si="18"/>
        <v>시영운수</v>
      </c>
      <c r="B31" s="126" t="str">
        <f t="shared" si="19"/>
        <v>박수찬</v>
      </c>
      <c r="C31" s="127" t="str">
        <f t="shared" si="20"/>
        <v>B</v>
      </c>
      <c r="D31" s="128">
        <f t="shared" si="21"/>
        <v>0.91829783527671238</v>
      </c>
      <c r="E31" s="129">
        <f t="shared" si="22"/>
        <v>165</v>
      </c>
      <c r="F31" s="130" t="str">
        <f t="shared" si="23"/>
        <v>29</v>
      </c>
      <c r="G31" s="131" t="str">
        <f t="shared" si="24"/>
        <v>73아1028</v>
      </c>
      <c r="H31" s="132">
        <f t="shared" si="25"/>
        <v>2</v>
      </c>
      <c r="I31" s="133">
        <f t="shared" si="26"/>
        <v>599.06700000000001</v>
      </c>
      <c r="J31" s="134">
        <f t="shared" si="27"/>
        <v>7.0930258722695289E-2</v>
      </c>
      <c r="K31" s="134">
        <f t="shared" si="28"/>
        <v>0.30946286215195079</v>
      </c>
      <c r="L31" s="134">
        <f t="shared" si="29"/>
        <v>9.5147955070134058E-2</v>
      </c>
      <c r="M31" s="135">
        <f t="shared" si="30"/>
        <v>11.632</v>
      </c>
      <c r="N31" s="136">
        <f t="shared" si="31"/>
        <v>0</v>
      </c>
      <c r="O31" s="136">
        <f t="shared" si="32"/>
        <v>22.535041990294907</v>
      </c>
      <c r="P31" s="231">
        <f t="shared" si="33"/>
        <v>8</v>
      </c>
      <c r="Q31" s="232">
        <f t="shared" si="34"/>
        <v>0</v>
      </c>
      <c r="R31" s="232">
        <f t="shared" si="35"/>
        <v>135</v>
      </c>
      <c r="T31">
        <v>522</v>
      </c>
      <c r="U31">
        <v>165</v>
      </c>
      <c r="V31" t="s">
        <v>918</v>
      </c>
      <c r="W31">
        <v>599.06700000000001</v>
      </c>
      <c r="X31">
        <v>233.30500000000001</v>
      </c>
      <c r="Y31">
        <v>2.5680000000000001</v>
      </c>
      <c r="Z31">
        <v>11.632</v>
      </c>
      <c r="AA31">
        <v>33.064436000000001</v>
      </c>
      <c r="AB31">
        <v>2.345269</v>
      </c>
      <c r="AC31">
        <v>10.232215</v>
      </c>
      <c r="AD31" s="1">
        <v>57</v>
      </c>
      <c r="AE31">
        <v>0</v>
      </c>
      <c r="AF31">
        <v>135</v>
      </c>
      <c r="AG31">
        <v>71</v>
      </c>
      <c r="AH31">
        <v>18.118167</v>
      </c>
      <c r="AI31">
        <v>129.80000000000001</v>
      </c>
      <c r="AJ31">
        <v>0</v>
      </c>
      <c r="AK31">
        <v>8</v>
      </c>
      <c r="AL31">
        <v>10971</v>
      </c>
      <c r="AM31" t="s">
        <v>919</v>
      </c>
      <c r="AN31" t="s">
        <v>920</v>
      </c>
      <c r="AO31">
        <v>366.23399999999998</v>
      </c>
      <c r="AR31" t="s">
        <v>154</v>
      </c>
      <c r="AS31" t="s">
        <v>264</v>
      </c>
      <c r="AT31" t="s">
        <v>834</v>
      </c>
      <c r="AU31" t="s">
        <v>918</v>
      </c>
      <c r="AV31" t="s">
        <v>776</v>
      </c>
      <c r="AW31">
        <v>2</v>
      </c>
      <c r="BB31">
        <v>0.91829783527671238</v>
      </c>
      <c r="BC31" t="s">
        <v>70</v>
      </c>
      <c r="BF31" t="s">
        <v>154</v>
      </c>
      <c r="BG31" t="s">
        <v>264</v>
      </c>
      <c r="BH31" t="s">
        <v>918</v>
      </c>
      <c r="BI31">
        <v>165</v>
      </c>
      <c r="BJ31">
        <v>2</v>
      </c>
      <c r="BK31" t="s">
        <v>834</v>
      </c>
      <c r="BL31" t="s">
        <v>827</v>
      </c>
      <c r="BM31">
        <v>0.91829783527671238</v>
      </c>
      <c r="BN31" t="s">
        <v>70</v>
      </c>
      <c r="BO31" t="s">
        <v>703</v>
      </c>
      <c r="BP31">
        <v>599.06700000000001</v>
      </c>
    </row>
    <row r="32" spans="1:68" ht="16.5">
      <c r="A32" s="303" t="str">
        <f t="shared" si="18"/>
        <v>시영운수</v>
      </c>
      <c r="B32" s="110" t="str">
        <f t="shared" si="19"/>
        <v>박영수</v>
      </c>
      <c r="C32" s="111" t="str">
        <f t="shared" si="20"/>
        <v>B</v>
      </c>
      <c r="D32" s="112">
        <f t="shared" si="21"/>
        <v>0.90709037833166084</v>
      </c>
      <c r="E32" s="113">
        <f t="shared" si="22"/>
        <v>5174</v>
      </c>
      <c r="F32" s="114" t="str">
        <f t="shared" si="23"/>
        <v>15</v>
      </c>
      <c r="G32" s="115" t="str">
        <f t="shared" si="24"/>
        <v>70바1531</v>
      </c>
      <c r="H32" s="116">
        <f t="shared" si="25"/>
        <v>8</v>
      </c>
      <c r="I32" s="117">
        <f t="shared" si="26"/>
        <v>1997.5469999999998</v>
      </c>
      <c r="J32" s="118">
        <f t="shared" si="27"/>
        <v>2.3778889289883573E-2</v>
      </c>
      <c r="K32" s="118">
        <f t="shared" si="28"/>
        <v>0.3752013710490813</v>
      </c>
      <c r="L32" s="118">
        <f t="shared" si="29"/>
        <v>0.1827241111222915</v>
      </c>
      <c r="M32" s="119">
        <f t="shared" si="30"/>
        <v>13.042999999999999</v>
      </c>
      <c r="N32" s="120">
        <f t="shared" si="31"/>
        <v>1.0512894064570195</v>
      </c>
      <c r="O32" s="120">
        <f t="shared" si="32"/>
        <v>9.311420457190744</v>
      </c>
      <c r="P32" s="233">
        <f t="shared" si="33"/>
        <v>44</v>
      </c>
      <c r="Q32" s="234">
        <f t="shared" si="34"/>
        <v>21</v>
      </c>
      <c r="R32" s="234">
        <f t="shared" si="35"/>
        <v>186</v>
      </c>
      <c r="T32">
        <v>522</v>
      </c>
      <c r="U32">
        <v>5174</v>
      </c>
      <c r="V32" t="s">
        <v>921</v>
      </c>
      <c r="W32">
        <v>1997.547</v>
      </c>
      <c r="X32">
        <v>1016.631</v>
      </c>
      <c r="Y32">
        <v>1.9650000000000001</v>
      </c>
      <c r="Z32">
        <v>13.042999999999999</v>
      </c>
      <c r="AA32">
        <v>142.87803600000001</v>
      </c>
      <c r="AB32">
        <v>3.397481</v>
      </c>
      <c r="AC32">
        <v>53.608035000000001</v>
      </c>
      <c r="AD32" s="1">
        <v>365</v>
      </c>
      <c r="AE32">
        <v>21</v>
      </c>
      <c r="AF32">
        <v>186</v>
      </c>
      <c r="AG32">
        <v>71</v>
      </c>
      <c r="AH32">
        <v>13.980784</v>
      </c>
      <c r="AI32">
        <v>207.7</v>
      </c>
      <c r="AJ32">
        <v>0</v>
      </c>
      <c r="AK32">
        <v>44</v>
      </c>
      <c r="AL32">
        <v>18851</v>
      </c>
      <c r="AM32" t="s">
        <v>922</v>
      </c>
      <c r="AN32" t="s">
        <v>923</v>
      </c>
      <c r="AO32">
        <v>783.45899999999995</v>
      </c>
      <c r="AR32" t="s">
        <v>154</v>
      </c>
      <c r="AS32" t="s">
        <v>262</v>
      </c>
      <c r="AT32" t="s">
        <v>799</v>
      </c>
      <c r="AU32" t="s">
        <v>921</v>
      </c>
      <c r="AV32" t="s">
        <v>776</v>
      </c>
      <c r="AW32">
        <v>8</v>
      </c>
      <c r="BB32">
        <v>0.90709037833166084</v>
      </c>
      <c r="BC32" t="s">
        <v>70</v>
      </c>
      <c r="BF32" t="s">
        <v>154</v>
      </c>
      <c r="BG32" t="s">
        <v>262</v>
      </c>
      <c r="BH32" t="s">
        <v>921</v>
      </c>
      <c r="BI32">
        <v>5174</v>
      </c>
      <c r="BJ32">
        <v>8</v>
      </c>
      <c r="BK32" t="s">
        <v>799</v>
      </c>
      <c r="BL32" t="s">
        <v>775</v>
      </c>
      <c r="BM32">
        <v>0.90709037833166084</v>
      </c>
      <c r="BN32" t="s">
        <v>70</v>
      </c>
      <c r="BO32" t="s">
        <v>703</v>
      </c>
      <c r="BP32">
        <v>1997.5469999999998</v>
      </c>
    </row>
    <row r="33" spans="1:68" ht="16.5">
      <c r="A33" s="302" t="str">
        <f t="shared" si="18"/>
        <v>시영운수</v>
      </c>
      <c r="B33" s="126" t="str">
        <f t="shared" si="19"/>
        <v>박용대</v>
      </c>
      <c r="C33" s="127" t="str">
        <f t="shared" si="20"/>
        <v>C</v>
      </c>
      <c r="D33" s="128">
        <f t="shared" si="21"/>
        <v>0.87347826086956526</v>
      </c>
      <c r="E33" s="129">
        <f t="shared" si="22"/>
        <v>6467</v>
      </c>
      <c r="F33" s="130" t="str">
        <f t="shared" si="23"/>
        <v>15</v>
      </c>
      <c r="G33" s="131" t="str">
        <f t="shared" si="24"/>
        <v>70바1508</v>
      </c>
      <c r="H33" s="132">
        <f t="shared" si="25"/>
        <v>1</v>
      </c>
      <c r="I33" s="133">
        <f t="shared" si="26"/>
        <v>1950.221</v>
      </c>
      <c r="J33" s="134">
        <f t="shared" si="27"/>
        <v>2.0421023109853994E-2</v>
      </c>
      <c r="K33" s="134">
        <f t="shared" si="28"/>
        <v>0.37618594389957899</v>
      </c>
      <c r="L33" s="134">
        <f t="shared" si="29"/>
        <v>0.15177767032556824</v>
      </c>
      <c r="M33" s="135">
        <f t="shared" si="30"/>
        <v>12.554</v>
      </c>
      <c r="N33" s="136">
        <f t="shared" si="31"/>
        <v>21.433468309489026</v>
      </c>
      <c r="O33" s="136">
        <f t="shared" si="32"/>
        <v>34.25252830320256</v>
      </c>
      <c r="P33" s="231">
        <f t="shared" si="33"/>
        <v>25</v>
      </c>
      <c r="Q33" s="232">
        <f t="shared" si="34"/>
        <v>418</v>
      </c>
      <c r="R33" s="232">
        <f t="shared" si="35"/>
        <v>668</v>
      </c>
      <c r="T33">
        <v>522</v>
      </c>
      <c r="U33">
        <v>6467</v>
      </c>
      <c r="V33" t="s">
        <v>924</v>
      </c>
      <c r="W33">
        <v>1950.221</v>
      </c>
      <c r="X33">
        <v>970.63099999999997</v>
      </c>
      <c r="Y33">
        <v>2.0089999999999999</v>
      </c>
      <c r="Z33">
        <v>12.554</v>
      </c>
      <c r="AA33">
        <v>130.801086</v>
      </c>
      <c r="AB33">
        <v>2.6710919999999998</v>
      </c>
      <c r="AC33">
        <v>49.205530000000003</v>
      </c>
      <c r="AD33" s="1">
        <v>296</v>
      </c>
      <c r="AE33">
        <v>418</v>
      </c>
      <c r="AF33">
        <v>668</v>
      </c>
      <c r="AG33">
        <v>76</v>
      </c>
      <c r="AH33">
        <v>14.909822</v>
      </c>
      <c r="AI33">
        <v>594.20000000000005</v>
      </c>
      <c r="AJ33">
        <v>0</v>
      </c>
      <c r="AK33">
        <v>25</v>
      </c>
      <c r="AL33">
        <v>8013</v>
      </c>
      <c r="AM33" t="s">
        <v>925</v>
      </c>
      <c r="AN33" t="s">
        <v>926</v>
      </c>
      <c r="AO33">
        <v>1950.221</v>
      </c>
      <c r="AR33" t="s">
        <v>154</v>
      </c>
      <c r="AS33" t="s">
        <v>262</v>
      </c>
      <c r="AT33" t="s">
        <v>779</v>
      </c>
      <c r="AU33" t="s">
        <v>924</v>
      </c>
      <c r="AV33" t="s">
        <v>776</v>
      </c>
      <c r="AW33">
        <v>1</v>
      </c>
      <c r="BB33">
        <v>0.87347826086956526</v>
      </c>
      <c r="BC33" t="s">
        <v>71</v>
      </c>
      <c r="BF33" t="s">
        <v>154</v>
      </c>
      <c r="BG33" t="s">
        <v>262</v>
      </c>
      <c r="BH33" t="s">
        <v>924</v>
      </c>
      <c r="BI33">
        <v>6467</v>
      </c>
      <c r="BJ33">
        <v>1</v>
      </c>
      <c r="BK33" t="s">
        <v>779</v>
      </c>
      <c r="BL33" t="s">
        <v>702</v>
      </c>
      <c r="BM33">
        <v>0.87347826086956526</v>
      </c>
      <c r="BN33" t="s">
        <v>71</v>
      </c>
      <c r="BO33" t="s">
        <v>705</v>
      </c>
      <c r="BP33">
        <v>1950.221</v>
      </c>
    </row>
    <row r="34" spans="1:68" ht="16.5">
      <c r="A34" s="303" t="str">
        <f t="shared" si="18"/>
        <v>시영운수</v>
      </c>
      <c r="B34" s="110" t="str">
        <f t="shared" si="19"/>
        <v>박원모</v>
      </c>
      <c r="C34" s="111" t="str">
        <f t="shared" si="20"/>
        <v>A</v>
      </c>
      <c r="D34" s="112">
        <f t="shared" si="21"/>
        <v>0.97063443561850393</v>
      </c>
      <c r="E34" s="113">
        <f t="shared" si="22"/>
        <v>2480</v>
      </c>
      <c r="F34" s="114" t="str">
        <f t="shared" si="23"/>
        <v>28-1</v>
      </c>
      <c r="G34" s="115" t="str">
        <f t="shared" si="24"/>
        <v>70바1579</v>
      </c>
      <c r="H34" s="116">
        <f t="shared" si="25"/>
        <v>5</v>
      </c>
      <c r="I34" s="117">
        <f t="shared" si="26"/>
        <v>847.21400000000006</v>
      </c>
      <c r="J34" s="118">
        <f t="shared" si="27"/>
        <v>1.8801642071655685E-2</v>
      </c>
      <c r="K34" s="118">
        <f t="shared" si="28"/>
        <v>0.34322794628173608</v>
      </c>
      <c r="L34" s="118">
        <f t="shared" si="29"/>
        <v>0.15108343346545264</v>
      </c>
      <c r="M34" s="119">
        <f t="shared" si="30"/>
        <v>10.455</v>
      </c>
      <c r="N34" s="120">
        <f t="shared" si="31"/>
        <v>0</v>
      </c>
      <c r="O34" s="120">
        <f t="shared" si="32"/>
        <v>3.1869161746618917</v>
      </c>
      <c r="P34" s="233">
        <f t="shared" si="33"/>
        <v>11</v>
      </c>
      <c r="Q34" s="234">
        <f t="shared" si="34"/>
        <v>0</v>
      </c>
      <c r="R34" s="234">
        <f t="shared" si="35"/>
        <v>27</v>
      </c>
      <c r="T34">
        <v>522</v>
      </c>
      <c r="U34">
        <v>2480</v>
      </c>
      <c r="V34" t="s">
        <v>927</v>
      </c>
      <c r="W34">
        <v>847.21400000000006</v>
      </c>
      <c r="X34">
        <v>401.83199999999999</v>
      </c>
      <c r="Y34">
        <v>2.1080000000000001</v>
      </c>
      <c r="Z34">
        <v>10.455</v>
      </c>
      <c r="AA34">
        <v>63.276654000000001</v>
      </c>
      <c r="AB34">
        <v>1.189705</v>
      </c>
      <c r="AC34">
        <v>21.718316000000002</v>
      </c>
      <c r="AD34" s="1">
        <v>128</v>
      </c>
      <c r="AE34">
        <v>0</v>
      </c>
      <c r="AF34">
        <v>27</v>
      </c>
      <c r="AG34">
        <v>64</v>
      </c>
      <c r="AH34">
        <v>13.389044999999999</v>
      </c>
      <c r="AI34">
        <v>0</v>
      </c>
      <c r="AJ34">
        <v>0</v>
      </c>
      <c r="AK34">
        <v>11</v>
      </c>
      <c r="AL34">
        <v>5643</v>
      </c>
      <c r="AM34" t="s">
        <v>928</v>
      </c>
      <c r="AN34" t="s">
        <v>929</v>
      </c>
      <c r="AO34">
        <v>219.005</v>
      </c>
      <c r="AR34" t="s">
        <v>154</v>
      </c>
      <c r="AS34" t="s">
        <v>263</v>
      </c>
      <c r="AT34" t="s">
        <v>818</v>
      </c>
      <c r="AU34" t="s">
        <v>927</v>
      </c>
      <c r="AV34" t="s">
        <v>776</v>
      </c>
      <c r="AW34">
        <v>5</v>
      </c>
      <c r="BB34">
        <v>0.97063443561850393</v>
      </c>
      <c r="BC34" t="s">
        <v>68</v>
      </c>
      <c r="BF34" t="s">
        <v>154</v>
      </c>
      <c r="BG34" t="s">
        <v>263</v>
      </c>
      <c r="BH34" t="s">
        <v>927</v>
      </c>
      <c r="BI34">
        <v>2480</v>
      </c>
      <c r="BJ34">
        <v>5</v>
      </c>
      <c r="BK34" t="s">
        <v>818</v>
      </c>
      <c r="BL34" t="s">
        <v>820</v>
      </c>
      <c r="BM34">
        <v>0.97063443561850393</v>
      </c>
      <c r="BN34" t="s">
        <v>68</v>
      </c>
      <c r="BO34" t="s">
        <v>706</v>
      </c>
      <c r="BP34">
        <v>847.21400000000006</v>
      </c>
    </row>
    <row r="35" spans="1:68" ht="16.5">
      <c r="A35" s="302" t="str">
        <f t="shared" si="18"/>
        <v>시영운수</v>
      </c>
      <c r="B35" s="126" t="str">
        <f t="shared" si="19"/>
        <v>박종혁</v>
      </c>
      <c r="C35" s="127" t="str">
        <f t="shared" si="20"/>
        <v>S</v>
      </c>
      <c r="D35" s="128">
        <f t="shared" si="21"/>
        <v>1.0434605461044422</v>
      </c>
      <c r="E35" s="129">
        <f t="shared" si="22"/>
        <v>1591</v>
      </c>
      <c r="F35" s="130" t="str">
        <f t="shared" si="23"/>
        <v>15</v>
      </c>
      <c r="G35" s="131" t="str">
        <f t="shared" si="24"/>
        <v>73아1022</v>
      </c>
      <c r="H35" s="132">
        <f t="shared" si="25"/>
        <v>5</v>
      </c>
      <c r="I35" s="133">
        <f t="shared" si="26"/>
        <v>2215.98</v>
      </c>
      <c r="J35" s="134">
        <f t="shared" si="27"/>
        <v>3.8031923269771256E-2</v>
      </c>
      <c r="K35" s="134">
        <f t="shared" si="28"/>
        <v>0.30874519138806977</v>
      </c>
      <c r="L35" s="134">
        <f t="shared" si="29"/>
        <v>6.1372395057717126E-2</v>
      </c>
      <c r="M35" s="135">
        <f t="shared" si="30"/>
        <v>9.3160000000000007</v>
      </c>
      <c r="N35" s="136">
        <f t="shared" si="31"/>
        <v>0</v>
      </c>
      <c r="O35" s="136">
        <f t="shared" si="32"/>
        <v>6.3628733111309668</v>
      </c>
      <c r="P35" s="231">
        <f t="shared" si="33"/>
        <v>3</v>
      </c>
      <c r="Q35" s="232">
        <f t="shared" si="34"/>
        <v>0</v>
      </c>
      <c r="R35" s="232">
        <f t="shared" si="35"/>
        <v>141</v>
      </c>
      <c r="T35">
        <v>522</v>
      </c>
      <c r="U35">
        <v>1591</v>
      </c>
      <c r="V35" t="s">
        <v>930</v>
      </c>
      <c r="W35">
        <v>2215.98</v>
      </c>
      <c r="X35">
        <v>944.65099999999995</v>
      </c>
      <c r="Y35">
        <v>2.3460000000000001</v>
      </c>
      <c r="Z35">
        <v>9.3160000000000007</v>
      </c>
      <c r="AA35">
        <v>137.77078700000001</v>
      </c>
      <c r="AB35">
        <v>5.2396880000000001</v>
      </c>
      <c r="AC35">
        <v>42.536068</v>
      </c>
      <c r="AD35" s="1">
        <v>136</v>
      </c>
      <c r="AE35">
        <v>0</v>
      </c>
      <c r="AF35">
        <v>141</v>
      </c>
      <c r="AG35">
        <v>75</v>
      </c>
      <c r="AH35">
        <v>16.084541000000002</v>
      </c>
      <c r="AI35">
        <v>283.89999999999998</v>
      </c>
      <c r="AJ35">
        <v>0</v>
      </c>
      <c r="AK35">
        <v>3</v>
      </c>
      <c r="AL35">
        <v>2165</v>
      </c>
      <c r="AM35" t="s">
        <v>931</v>
      </c>
      <c r="AN35" t="s">
        <v>932</v>
      </c>
      <c r="AO35">
        <v>1705.8440000000001</v>
      </c>
      <c r="AR35" t="s">
        <v>154</v>
      </c>
      <c r="AS35" t="s">
        <v>262</v>
      </c>
      <c r="AT35" t="s">
        <v>807</v>
      </c>
      <c r="AU35" t="s">
        <v>930</v>
      </c>
      <c r="AV35" t="s">
        <v>776</v>
      </c>
      <c r="AW35">
        <v>5</v>
      </c>
      <c r="BB35">
        <v>1.0434605461044422</v>
      </c>
      <c r="BC35" t="s">
        <v>73</v>
      </c>
      <c r="BF35" t="s">
        <v>154</v>
      </c>
      <c r="BG35" t="s">
        <v>262</v>
      </c>
      <c r="BH35" t="s">
        <v>930</v>
      </c>
      <c r="BI35">
        <v>1591</v>
      </c>
      <c r="BJ35">
        <v>5</v>
      </c>
      <c r="BK35" t="s">
        <v>807</v>
      </c>
      <c r="BL35" t="s">
        <v>787</v>
      </c>
      <c r="BM35">
        <v>1.0434605461044422</v>
      </c>
      <c r="BN35" t="s">
        <v>73</v>
      </c>
      <c r="BO35" t="s">
        <v>704</v>
      </c>
      <c r="BP35">
        <v>2215.98</v>
      </c>
    </row>
    <row r="36" spans="1:68" ht="16.5">
      <c r="A36" s="303" t="str">
        <f t="shared" si="18"/>
        <v>시영운수</v>
      </c>
      <c r="B36" s="110" t="str">
        <f t="shared" si="19"/>
        <v>박호영</v>
      </c>
      <c r="C36" s="111" t="str">
        <f t="shared" si="20"/>
        <v>D</v>
      </c>
      <c r="D36" s="112">
        <f t="shared" si="21"/>
        <v>0.83772727272727265</v>
      </c>
      <c r="E36" s="113">
        <f t="shared" si="22"/>
        <v>6427</v>
      </c>
      <c r="F36" s="114" t="str">
        <f t="shared" si="23"/>
        <v>15</v>
      </c>
      <c r="G36" s="115" t="str">
        <f t="shared" si="24"/>
        <v>73아1025</v>
      </c>
      <c r="H36" s="116">
        <f t="shared" si="25"/>
        <v>1</v>
      </c>
      <c r="I36" s="117">
        <f t="shared" si="26"/>
        <v>1917.693</v>
      </c>
      <c r="J36" s="118">
        <f t="shared" si="27"/>
        <v>3.7473486567890651E-2</v>
      </c>
      <c r="K36" s="118">
        <f t="shared" si="28"/>
        <v>0.36589373434968009</v>
      </c>
      <c r="L36" s="118">
        <f t="shared" si="29"/>
        <v>0.2101483396977514</v>
      </c>
      <c r="M36" s="119">
        <f t="shared" si="30"/>
        <v>12.914999999999999</v>
      </c>
      <c r="N36" s="120">
        <f t="shared" si="31"/>
        <v>5.214598999944204E-2</v>
      </c>
      <c r="O36" s="120">
        <f t="shared" si="32"/>
        <v>3.3894893499637324</v>
      </c>
      <c r="P36" s="233">
        <f t="shared" si="33"/>
        <v>30</v>
      </c>
      <c r="Q36" s="234">
        <f t="shared" si="34"/>
        <v>1</v>
      </c>
      <c r="R36" s="234">
        <f t="shared" si="35"/>
        <v>65</v>
      </c>
      <c r="T36">
        <v>522</v>
      </c>
      <c r="U36">
        <v>6427</v>
      </c>
      <c r="V36" t="s">
        <v>933</v>
      </c>
      <c r="W36">
        <v>1917.693</v>
      </c>
      <c r="X36">
        <v>1040.3920000000001</v>
      </c>
      <c r="Y36">
        <v>1.843</v>
      </c>
      <c r="Z36">
        <v>12.914999999999999</v>
      </c>
      <c r="AA36">
        <v>147.11081100000001</v>
      </c>
      <c r="AB36">
        <v>5.5127550000000003</v>
      </c>
      <c r="AC36">
        <v>53.826923999999998</v>
      </c>
      <c r="AD36" s="1">
        <v>403</v>
      </c>
      <c r="AE36">
        <v>1</v>
      </c>
      <c r="AF36">
        <v>65</v>
      </c>
      <c r="AG36">
        <v>63</v>
      </c>
      <c r="AH36">
        <v>13.035704000000001</v>
      </c>
      <c r="AI36">
        <v>7.7</v>
      </c>
      <c r="AJ36">
        <v>0</v>
      </c>
      <c r="AK36">
        <v>30</v>
      </c>
      <c r="AL36">
        <v>8369</v>
      </c>
      <c r="AM36" t="s">
        <v>934</v>
      </c>
      <c r="AN36" t="s">
        <v>935</v>
      </c>
      <c r="AO36">
        <v>1917.693</v>
      </c>
      <c r="AR36" t="s">
        <v>154</v>
      </c>
      <c r="AS36" t="s">
        <v>262</v>
      </c>
      <c r="AT36" t="s">
        <v>809</v>
      </c>
      <c r="AU36" t="s">
        <v>933</v>
      </c>
      <c r="AV36" t="s">
        <v>776</v>
      </c>
      <c r="AW36">
        <v>1</v>
      </c>
      <c r="BB36">
        <v>0.83772727272727265</v>
      </c>
      <c r="BC36" t="s">
        <v>69</v>
      </c>
      <c r="BF36" t="s">
        <v>154</v>
      </c>
      <c r="BG36" t="s">
        <v>262</v>
      </c>
      <c r="BH36" t="s">
        <v>933</v>
      </c>
      <c r="BI36">
        <v>6427</v>
      </c>
      <c r="BJ36">
        <v>1</v>
      </c>
      <c r="BK36" t="s">
        <v>809</v>
      </c>
      <c r="BL36" t="s">
        <v>702</v>
      </c>
      <c r="BM36">
        <v>0.83772727272727265</v>
      </c>
      <c r="BN36" t="s">
        <v>69</v>
      </c>
      <c r="BO36" t="s">
        <v>707</v>
      </c>
      <c r="BP36">
        <v>1917.693</v>
      </c>
    </row>
    <row r="37" spans="1:68" ht="16.5">
      <c r="A37" s="302" t="str">
        <f t="shared" si="18"/>
        <v>시영운수</v>
      </c>
      <c r="B37" s="126" t="str">
        <f t="shared" si="19"/>
        <v>방극철</v>
      </c>
      <c r="C37" s="127" t="str">
        <f t="shared" si="20"/>
        <v>A</v>
      </c>
      <c r="D37" s="128">
        <f t="shared" si="21"/>
        <v>0.98107142857142859</v>
      </c>
      <c r="E37" s="129">
        <f t="shared" si="22"/>
        <v>1236</v>
      </c>
      <c r="F37" s="130" t="str">
        <f t="shared" si="23"/>
        <v>29</v>
      </c>
      <c r="G37" s="131" t="str">
        <f t="shared" si="24"/>
        <v>70바1530</v>
      </c>
      <c r="H37" s="132">
        <f t="shared" si="25"/>
        <v>1</v>
      </c>
      <c r="I37" s="133">
        <f t="shared" si="26"/>
        <v>2138.424</v>
      </c>
      <c r="J37" s="134">
        <f t="shared" si="27"/>
        <v>2.344290416122637E-2</v>
      </c>
      <c r="K37" s="134">
        <f t="shared" si="28"/>
        <v>0.26444837603734023</v>
      </c>
      <c r="L37" s="134">
        <f t="shared" si="29"/>
        <v>0.19313288664923328</v>
      </c>
      <c r="M37" s="135">
        <f t="shared" si="30"/>
        <v>12.27</v>
      </c>
      <c r="N37" s="136">
        <f t="shared" si="31"/>
        <v>4.6763410810952366E-2</v>
      </c>
      <c r="O37" s="136">
        <f t="shared" si="32"/>
        <v>2.0108266648709519</v>
      </c>
      <c r="P37" s="231">
        <f t="shared" si="33"/>
        <v>2</v>
      </c>
      <c r="Q37" s="232">
        <f t="shared" si="34"/>
        <v>1</v>
      </c>
      <c r="R37" s="232">
        <f t="shared" si="35"/>
        <v>43</v>
      </c>
      <c r="T37">
        <v>522</v>
      </c>
      <c r="U37">
        <v>1236</v>
      </c>
      <c r="V37" t="s">
        <v>936</v>
      </c>
      <c r="W37">
        <v>2138.424</v>
      </c>
      <c r="X37">
        <v>778.35299999999995</v>
      </c>
      <c r="Y37">
        <v>2.7469999999999999</v>
      </c>
      <c r="Z37">
        <v>12.27</v>
      </c>
      <c r="AA37">
        <v>117.399405</v>
      </c>
      <c r="AB37">
        <v>2.752183</v>
      </c>
      <c r="AC37">
        <v>31.046081999999998</v>
      </c>
      <c r="AD37" s="1">
        <v>413</v>
      </c>
      <c r="AE37">
        <v>1</v>
      </c>
      <c r="AF37">
        <v>43</v>
      </c>
      <c r="AG37">
        <v>63</v>
      </c>
      <c r="AH37">
        <v>18.214946999999999</v>
      </c>
      <c r="AI37">
        <v>0</v>
      </c>
      <c r="AJ37">
        <v>0</v>
      </c>
      <c r="AK37">
        <v>2</v>
      </c>
      <c r="AL37">
        <v>1886</v>
      </c>
      <c r="AM37" t="s">
        <v>937</v>
      </c>
      <c r="AN37" t="s">
        <v>938</v>
      </c>
      <c r="AO37">
        <v>2138.424</v>
      </c>
      <c r="AR37" t="s">
        <v>154</v>
      </c>
      <c r="AS37" t="s">
        <v>264</v>
      </c>
      <c r="AT37" t="s">
        <v>827</v>
      </c>
      <c r="AU37" t="s">
        <v>936</v>
      </c>
      <c r="AV37" t="s">
        <v>776</v>
      </c>
      <c r="AW37">
        <v>1</v>
      </c>
      <c r="BB37">
        <v>0.98107142857142859</v>
      </c>
      <c r="BC37" t="s">
        <v>68</v>
      </c>
      <c r="BF37" t="s">
        <v>154</v>
      </c>
      <c r="BG37" t="s">
        <v>264</v>
      </c>
      <c r="BH37" t="s">
        <v>936</v>
      </c>
      <c r="BI37">
        <v>1236</v>
      </c>
      <c r="BJ37">
        <v>1</v>
      </c>
      <c r="BK37" t="s">
        <v>827</v>
      </c>
      <c r="BL37" t="s">
        <v>702</v>
      </c>
      <c r="BM37">
        <v>0.98107142857142859</v>
      </c>
      <c r="BN37" t="s">
        <v>68</v>
      </c>
      <c r="BO37" t="s">
        <v>706</v>
      </c>
      <c r="BP37">
        <v>2138.424</v>
      </c>
    </row>
    <row r="38" spans="1:68" ht="16.5">
      <c r="A38" s="303" t="str">
        <f t="shared" si="18"/>
        <v>시영운수</v>
      </c>
      <c r="B38" s="110" t="str">
        <f t="shared" si="19"/>
        <v>배민철</v>
      </c>
      <c r="C38" s="111" t="str">
        <f t="shared" si="20"/>
        <v>C</v>
      </c>
      <c r="D38" s="112">
        <f t="shared" si="21"/>
        <v>0.89695652173913054</v>
      </c>
      <c r="E38" s="113">
        <f t="shared" si="22"/>
        <v>1257</v>
      </c>
      <c r="F38" s="114" t="str">
        <f t="shared" si="23"/>
        <v>15</v>
      </c>
      <c r="G38" s="115" t="str">
        <f t="shared" si="24"/>
        <v>70바1582</v>
      </c>
      <c r="H38" s="116">
        <f t="shared" si="25"/>
        <v>1</v>
      </c>
      <c r="I38" s="117">
        <f t="shared" si="26"/>
        <v>2554.8850000000002</v>
      </c>
      <c r="J38" s="118">
        <f t="shared" si="27"/>
        <v>1.3734973205368647E-2</v>
      </c>
      <c r="K38" s="118">
        <f t="shared" si="28"/>
        <v>0.36150757800881883</v>
      </c>
      <c r="L38" s="118">
        <f t="shared" si="29"/>
        <v>0.22231920419118667</v>
      </c>
      <c r="M38" s="119">
        <f t="shared" si="30"/>
        <v>11.569000000000001</v>
      </c>
      <c r="N38" s="120">
        <f t="shared" si="31"/>
        <v>0</v>
      </c>
      <c r="O38" s="120">
        <f t="shared" si="32"/>
        <v>5.7928243345590893</v>
      </c>
      <c r="P38" s="233">
        <f t="shared" si="33"/>
        <v>9</v>
      </c>
      <c r="Q38" s="234">
        <f t="shared" si="34"/>
        <v>0</v>
      </c>
      <c r="R38" s="234">
        <f t="shared" si="35"/>
        <v>148</v>
      </c>
      <c r="T38">
        <v>522</v>
      </c>
      <c r="U38">
        <v>1257</v>
      </c>
      <c r="V38" t="s">
        <v>939</v>
      </c>
      <c r="W38">
        <v>2554.8850000000002</v>
      </c>
      <c r="X38">
        <v>1238.5170000000001</v>
      </c>
      <c r="Y38">
        <v>2.0630000000000002</v>
      </c>
      <c r="Z38">
        <v>11.569000000000001</v>
      </c>
      <c r="AA38">
        <v>163.34746100000001</v>
      </c>
      <c r="AB38">
        <v>2.243573</v>
      </c>
      <c r="AC38">
        <v>59.051344999999998</v>
      </c>
      <c r="AD38" s="1">
        <v>568</v>
      </c>
      <c r="AE38">
        <v>0</v>
      </c>
      <c r="AF38">
        <v>148</v>
      </c>
      <c r="AG38">
        <v>75</v>
      </c>
      <c r="AH38">
        <v>15.6408</v>
      </c>
      <c r="AI38">
        <v>174.9</v>
      </c>
      <c r="AJ38">
        <v>0</v>
      </c>
      <c r="AK38">
        <v>9</v>
      </c>
      <c r="AL38">
        <v>10402</v>
      </c>
      <c r="AM38" t="s">
        <v>940</v>
      </c>
      <c r="AN38" t="s">
        <v>941</v>
      </c>
      <c r="AO38">
        <v>2554.8850000000002</v>
      </c>
      <c r="AR38" t="s">
        <v>154</v>
      </c>
      <c r="AS38" t="s">
        <v>262</v>
      </c>
      <c r="AT38" t="s">
        <v>803</v>
      </c>
      <c r="AU38" t="s">
        <v>939</v>
      </c>
      <c r="AV38" t="s">
        <v>776</v>
      </c>
      <c r="AW38">
        <v>1</v>
      </c>
      <c r="BB38">
        <v>0.89695652173913054</v>
      </c>
      <c r="BC38" t="s">
        <v>71</v>
      </c>
      <c r="BF38" t="s">
        <v>154</v>
      </c>
      <c r="BG38" t="s">
        <v>262</v>
      </c>
      <c r="BH38" t="s">
        <v>939</v>
      </c>
      <c r="BI38">
        <v>1257</v>
      </c>
      <c r="BJ38">
        <v>1</v>
      </c>
      <c r="BK38" t="s">
        <v>803</v>
      </c>
      <c r="BL38" t="s">
        <v>702</v>
      </c>
      <c r="BM38">
        <v>0.89695652173913054</v>
      </c>
      <c r="BN38" t="s">
        <v>71</v>
      </c>
      <c r="BO38" t="s">
        <v>705</v>
      </c>
      <c r="BP38">
        <v>2554.8850000000002</v>
      </c>
    </row>
    <row r="39" spans="1:68" ht="16.5">
      <c r="A39" s="302" t="str">
        <f t="shared" si="18"/>
        <v>시영운수</v>
      </c>
      <c r="B39" s="126" t="str">
        <f t="shared" si="19"/>
        <v>서선진2</v>
      </c>
      <c r="C39" s="127" t="str">
        <f t="shared" si="20"/>
        <v>A</v>
      </c>
      <c r="D39" s="128">
        <f t="shared" si="21"/>
        <v>0.95550000000000002</v>
      </c>
      <c r="E39" s="129">
        <f t="shared" si="22"/>
        <v>7240</v>
      </c>
      <c r="F39" s="130" t="str">
        <f t="shared" si="23"/>
        <v>15</v>
      </c>
      <c r="G39" s="131" t="str">
        <f t="shared" si="24"/>
        <v>70바1524</v>
      </c>
      <c r="H39" s="132">
        <f t="shared" si="25"/>
        <v>1</v>
      </c>
      <c r="I39" s="133">
        <f t="shared" si="26"/>
        <v>1520.0840000000001</v>
      </c>
      <c r="J39" s="134">
        <f t="shared" si="27"/>
        <v>1.5117948713281593E-2</v>
      </c>
      <c r="K39" s="134">
        <f t="shared" si="28"/>
        <v>0.3365143325037111</v>
      </c>
      <c r="L39" s="134">
        <f t="shared" si="29"/>
        <v>0.2045939566497641</v>
      </c>
      <c r="M39" s="135">
        <f t="shared" si="30"/>
        <v>13.234</v>
      </c>
      <c r="N39" s="136">
        <f t="shared" si="31"/>
        <v>6.5785838151049547E-2</v>
      </c>
      <c r="O39" s="136">
        <f t="shared" si="32"/>
        <v>1.5788601156251891</v>
      </c>
      <c r="P39" s="231">
        <f t="shared" si="33"/>
        <v>30</v>
      </c>
      <c r="Q39" s="232">
        <f t="shared" si="34"/>
        <v>1</v>
      </c>
      <c r="R39" s="232">
        <f t="shared" si="35"/>
        <v>24</v>
      </c>
      <c r="T39">
        <v>522</v>
      </c>
      <c r="U39">
        <v>7240</v>
      </c>
      <c r="V39" t="s">
        <v>942</v>
      </c>
      <c r="W39">
        <v>1520.0840000000001</v>
      </c>
      <c r="X39">
        <v>795.38099999999997</v>
      </c>
      <c r="Y39">
        <v>1.911</v>
      </c>
      <c r="Z39">
        <v>13.234</v>
      </c>
      <c r="AA39">
        <v>105.48415199999999</v>
      </c>
      <c r="AB39">
        <v>1.5947039999999999</v>
      </c>
      <c r="AC39">
        <v>35.496929000000002</v>
      </c>
      <c r="AD39" s="1">
        <v>311</v>
      </c>
      <c r="AE39">
        <v>1</v>
      </c>
      <c r="AF39">
        <v>24</v>
      </c>
      <c r="AG39">
        <v>64</v>
      </c>
      <c r="AH39">
        <v>14.410543000000001</v>
      </c>
      <c r="AI39">
        <v>0</v>
      </c>
      <c r="AJ39">
        <v>0</v>
      </c>
      <c r="AK39">
        <v>30</v>
      </c>
      <c r="AL39">
        <v>5245</v>
      </c>
      <c r="AM39" t="s">
        <v>943</v>
      </c>
      <c r="AN39" t="s">
        <v>944</v>
      </c>
      <c r="AO39">
        <v>1520.0840000000001</v>
      </c>
      <c r="AR39" t="s">
        <v>154</v>
      </c>
      <c r="AS39" t="s">
        <v>262</v>
      </c>
      <c r="AT39" t="s">
        <v>793</v>
      </c>
      <c r="AU39" t="s">
        <v>942</v>
      </c>
      <c r="AV39" t="s">
        <v>776</v>
      </c>
      <c r="AW39">
        <v>1</v>
      </c>
      <c r="BB39">
        <v>0.95550000000000002</v>
      </c>
      <c r="BC39" t="s">
        <v>68</v>
      </c>
      <c r="BF39" t="s">
        <v>154</v>
      </c>
      <c r="BG39" t="s">
        <v>262</v>
      </c>
      <c r="BH39" t="s">
        <v>942</v>
      </c>
      <c r="BI39">
        <v>7240</v>
      </c>
      <c r="BJ39">
        <v>1</v>
      </c>
      <c r="BK39" t="s">
        <v>793</v>
      </c>
      <c r="BL39" t="s">
        <v>702</v>
      </c>
      <c r="BM39">
        <v>0.95550000000000002</v>
      </c>
      <c r="BN39" t="s">
        <v>68</v>
      </c>
      <c r="BO39" t="s">
        <v>706</v>
      </c>
      <c r="BP39">
        <v>1520.0840000000001</v>
      </c>
    </row>
    <row r="40" spans="1:68" ht="16.5">
      <c r="A40" s="303" t="str">
        <f t="shared" si="18"/>
        <v>시영운수</v>
      </c>
      <c r="B40" s="110" t="str">
        <f t="shared" si="19"/>
        <v>송성욱</v>
      </c>
      <c r="C40" s="111" t="str">
        <f t="shared" si="20"/>
        <v>B</v>
      </c>
      <c r="D40" s="112">
        <f t="shared" si="21"/>
        <v>0.92558653146389647</v>
      </c>
      <c r="E40" s="113">
        <f t="shared" si="22"/>
        <v>5779</v>
      </c>
      <c r="F40" s="114" t="str">
        <f t="shared" si="23"/>
        <v>28-1</v>
      </c>
      <c r="G40" s="115" t="str">
        <f t="shared" si="24"/>
        <v>70바1581</v>
      </c>
      <c r="H40" s="116">
        <f t="shared" si="25"/>
        <v>4</v>
      </c>
      <c r="I40" s="117">
        <f t="shared" si="26"/>
        <v>763.14300000000003</v>
      </c>
      <c r="J40" s="118">
        <f t="shared" si="27"/>
        <v>1.8212701922514042E-2</v>
      </c>
      <c r="K40" s="118">
        <f t="shared" si="28"/>
        <v>0.33105192728709198</v>
      </c>
      <c r="L40" s="118">
        <f t="shared" si="29"/>
        <v>0.14938222587378774</v>
      </c>
      <c r="M40" s="119">
        <f t="shared" si="30"/>
        <v>10.909000000000001</v>
      </c>
      <c r="N40" s="120">
        <f t="shared" si="31"/>
        <v>0</v>
      </c>
      <c r="O40" s="120">
        <f t="shared" si="32"/>
        <v>1.9655556036024702</v>
      </c>
      <c r="P40" s="233">
        <f t="shared" si="33"/>
        <v>4</v>
      </c>
      <c r="Q40" s="234">
        <f t="shared" si="34"/>
        <v>0</v>
      </c>
      <c r="R40" s="234">
        <f t="shared" si="35"/>
        <v>15</v>
      </c>
      <c r="T40">
        <v>522</v>
      </c>
      <c r="U40">
        <v>5779</v>
      </c>
      <c r="V40" t="s">
        <v>945</v>
      </c>
      <c r="W40">
        <v>763.14300000000003</v>
      </c>
      <c r="X40">
        <v>392.82799999999997</v>
      </c>
      <c r="Y40">
        <v>1.9430000000000001</v>
      </c>
      <c r="Z40">
        <v>10.909000000000001</v>
      </c>
      <c r="AA40">
        <v>57.636094</v>
      </c>
      <c r="AB40">
        <v>1.049709</v>
      </c>
      <c r="AC40">
        <v>19.080539999999999</v>
      </c>
      <c r="AD40" s="1">
        <v>114</v>
      </c>
      <c r="AE40">
        <v>0</v>
      </c>
      <c r="AF40">
        <v>15</v>
      </c>
      <c r="AG40">
        <v>57</v>
      </c>
      <c r="AH40">
        <v>13.240713</v>
      </c>
      <c r="AI40">
        <v>0</v>
      </c>
      <c r="AJ40">
        <v>0</v>
      </c>
      <c r="AK40">
        <v>4</v>
      </c>
      <c r="AL40">
        <v>821</v>
      </c>
      <c r="AM40" t="s">
        <v>946</v>
      </c>
      <c r="AN40" t="s">
        <v>947</v>
      </c>
      <c r="AO40">
        <v>317.89600000000002</v>
      </c>
      <c r="AR40" t="s">
        <v>154</v>
      </c>
      <c r="AS40" t="s">
        <v>263</v>
      </c>
      <c r="AT40" t="s">
        <v>821</v>
      </c>
      <c r="AU40" t="s">
        <v>945</v>
      </c>
      <c r="AV40" t="s">
        <v>776</v>
      </c>
      <c r="AW40">
        <v>4</v>
      </c>
      <c r="BB40">
        <v>0.92558653146389647</v>
      </c>
      <c r="BC40" t="s">
        <v>70</v>
      </c>
      <c r="BF40" t="s">
        <v>154</v>
      </c>
      <c r="BG40" t="s">
        <v>263</v>
      </c>
      <c r="BH40" t="s">
        <v>945</v>
      </c>
      <c r="BI40">
        <v>5779</v>
      </c>
      <c r="BJ40">
        <v>4</v>
      </c>
      <c r="BK40" t="s">
        <v>821</v>
      </c>
      <c r="BL40" t="s">
        <v>823</v>
      </c>
      <c r="BM40">
        <v>0.92558653146389647</v>
      </c>
      <c r="BN40" t="s">
        <v>70</v>
      </c>
      <c r="BO40" t="s">
        <v>703</v>
      </c>
      <c r="BP40">
        <v>763.14300000000003</v>
      </c>
    </row>
    <row r="41" spans="1:68" ht="16.5">
      <c r="A41" s="302" t="str">
        <f t="shared" si="18"/>
        <v>시영운수</v>
      </c>
      <c r="B41" s="126" t="str">
        <f t="shared" si="19"/>
        <v>신영국</v>
      </c>
      <c r="C41" s="127" t="str">
        <f t="shared" si="20"/>
        <v>S</v>
      </c>
      <c r="D41" s="128">
        <f t="shared" si="21"/>
        <v>1.0061904761904761</v>
      </c>
      <c r="E41" s="129">
        <f t="shared" si="22"/>
        <v>9137</v>
      </c>
      <c r="F41" s="130" t="str">
        <f t="shared" si="23"/>
        <v>28-1</v>
      </c>
      <c r="G41" s="131" t="str">
        <f t="shared" si="24"/>
        <v>70바1579</v>
      </c>
      <c r="H41" s="132">
        <f t="shared" si="25"/>
        <v>1</v>
      </c>
      <c r="I41" s="133">
        <f t="shared" si="26"/>
        <v>623.18600000000004</v>
      </c>
      <c r="J41" s="134">
        <f t="shared" si="27"/>
        <v>2.9926259186187462E-3</v>
      </c>
      <c r="K41" s="134">
        <f t="shared" si="28"/>
        <v>0.32036657207128066</v>
      </c>
      <c r="L41" s="134">
        <f t="shared" si="29"/>
        <v>0.16367505046647388</v>
      </c>
      <c r="M41" s="135">
        <f t="shared" si="30"/>
        <v>11.297000000000001</v>
      </c>
      <c r="N41" s="136">
        <f t="shared" si="31"/>
        <v>0</v>
      </c>
      <c r="O41" s="136">
        <f t="shared" si="32"/>
        <v>3.0488489792774547</v>
      </c>
      <c r="P41" s="231">
        <f t="shared" si="33"/>
        <v>9</v>
      </c>
      <c r="Q41" s="232">
        <f t="shared" si="34"/>
        <v>0</v>
      </c>
      <c r="R41" s="232">
        <f t="shared" si="35"/>
        <v>19</v>
      </c>
      <c r="T41">
        <v>522</v>
      </c>
      <c r="U41">
        <v>9137</v>
      </c>
      <c r="V41" t="s">
        <v>948</v>
      </c>
      <c r="W41">
        <v>623.18600000000004</v>
      </c>
      <c r="X41">
        <v>294.99900000000002</v>
      </c>
      <c r="Y41">
        <v>2.113</v>
      </c>
      <c r="Z41">
        <v>11.297000000000001</v>
      </c>
      <c r="AA41">
        <v>40.745820999999999</v>
      </c>
      <c r="AB41">
        <v>0.121937</v>
      </c>
      <c r="AC41">
        <v>13.053599</v>
      </c>
      <c r="AD41" s="1">
        <v>102</v>
      </c>
      <c r="AE41">
        <v>0</v>
      </c>
      <c r="AF41">
        <v>19</v>
      </c>
      <c r="AG41">
        <v>60</v>
      </c>
      <c r="AH41">
        <v>15.294476</v>
      </c>
      <c r="AI41">
        <v>0</v>
      </c>
      <c r="AJ41">
        <v>0</v>
      </c>
      <c r="AK41">
        <v>9</v>
      </c>
      <c r="AL41">
        <v>1305</v>
      </c>
      <c r="AM41" t="s">
        <v>949</v>
      </c>
      <c r="AN41" t="s">
        <v>950</v>
      </c>
      <c r="AO41">
        <v>623.18600000000004</v>
      </c>
      <c r="AR41" t="s">
        <v>154</v>
      </c>
      <c r="AS41" t="s">
        <v>263</v>
      </c>
      <c r="AT41" t="s">
        <v>818</v>
      </c>
      <c r="AU41" t="s">
        <v>948</v>
      </c>
      <c r="AV41" t="s">
        <v>776</v>
      </c>
      <c r="AW41">
        <v>1</v>
      </c>
      <c r="BB41">
        <v>1.0061904761904761</v>
      </c>
      <c r="BC41" t="s">
        <v>73</v>
      </c>
      <c r="BF41" t="s">
        <v>154</v>
      </c>
      <c r="BG41" t="s">
        <v>263</v>
      </c>
      <c r="BH41" t="s">
        <v>948</v>
      </c>
      <c r="BI41">
        <v>9137</v>
      </c>
      <c r="BJ41">
        <v>1</v>
      </c>
      <c r="BK41" t="s">
        <v>818</v>
      </c>
      <c r="BL41" t="s">
        <v>702</v>
      </c>
      <c r="BM41">
        <v>1.0061904761904761</v>
      </c>
      <c r="BN41" t="s">
        <v>73</v>
      </c>
      <c r="BO41" t="s">
        <v>704</v>
      </c>
      <c r="BP41">
        <v>623.18600000000004</v>
      </c>
    </row>
    <row r="42" spans="1:68" ht="16.5">
      <c r="A42" s="303" t="str">
        <f t="shared" si="18"/>
        <v>시영운수</v>
      </c>
      <c r="B42" s="110" t="str">
        <f t="shared" si="19"/>
        <v>심진호</v>
      </c>
      <c r="C42" s="111" t="str">
        <f t="shared" si="20"/>
        <v>C</v>
      </c>
      <c r="D42" s="112">
        <f t="shared" si="21"/>
        <v>0.88571428571428568</v>
      </c>
      <c r="E42" s="113">
        <f t="shared" si="22"/>
        <v>6183</v>
      </c>
      <c r="F42" s="114" t="str">
        <f t="shared" si="23"/>
        <v>28-1</v>
      </c>
      <c r="G42" s="115" t="str">
        <f t="shared" si="24"/>
        <v>73아1038</v>
      </c>
      <c r="H42" s="116">
        <f t="shared" si="25"/>
        <v>1</v>
      </c>
      <c r="I42" s="117">
        <f t="shared" si="26"/>
        <v>445.26900000000001</v>
      </c>
      <c r="J42" s="118">
        <f t="shared" si="27"/>
        <v>4.4955271627878435E-2</v>
      </c>
      <c r="K42" s="118">
        <f t="shared" si="28"/>
        <v>0.40926991145446673</v>
      </c>
      <c r="L42" s="118">
        <f t="shared" si="29"/>
        <v>0.20212500757968779</v>
      </c>
      <c r="M42" s="119">
        <f t="shared" si="30"/>
        <v>14.673999999999999</v>
      </c>
      <c r="N42" s="120">
        <f t="shared" si="31"/>
        <v>0.67375002526562588</v>
      </c>
      <c r="O42" s="120">
        <f t="shared" si="32"/>
        <v>15.720833922864605</v>
      </c>
      <c r="P42" s="233">
        <f t="shared" si="33"/>
        <v>20</v>
      </c>
      <c r="Q42" s="234">
        <f t="shared" si="34"/>
        <v>3</v>
      </c>
      <c r="R42" s="234">
        <f t="shared" si="35"/>
        <v>70</v>
      </c>
      <c r="T42">
        <v>522</v>
      </c>
      <c r="U42">
        <v>6183</v>
      </c>
      <c r="V42" t="s">
        <v>951</v>
      </c>
      <c r="W42">
        <v>445.26900000000001</v>
      </c>
      <c r="X42">
        <v>239.447</v>
      </c>
      <c r="Y42">
        <v>1.86</v>
      </c>
      <c r="Z42">
        <v>14.673999999999999</v>
      </c>
      <c r="AA42">
        <v>37.642215</v>
      </c>
      <c r="AB42">
        <v>1.6922159999999999</v>
      </c>
      <c r="AC42">
        <v>15.405825999999999</v>
      </c>
      <c r="AD42" s="1">
        <v>90</v>
      </c>
      <c r="AE42">
        <v>3</v>
      </c>
      <c r="AF42">
        <v>70</v>
      </c>
      <c r="AG42">
        <v>71</v>
      </c>
      <c r="AH42">
        <v>11.828979</v>
      </c>
      <c r="AI42">
        <v>47</v>
      </c>
      <c r="AJ42">
        <v>0</v>
      </c>
      <c r="AK42">
        <v>20</v>
      </c>
      <c r="AL42">
        <v>13863</v>
      </c>
      <c r="AM42" t="s">
        <v>952</v>
      </c>
      <c r="AN42" t="s">
        <v>953</v>
      </c>
      <c r="AO42">
        <v>445.26900000000001</v>
      </c>
      <c r="AR42" t="s">
        <v>154</v>
      </c>
      <c r="AS42" t="s">
        <v>263</v>
      </c>
      <c r="AT42" t="s">
        <v>825</v>
      </c>
      <c r="AU42" t="s">
        <v>951</v>
      </c>
      <c r="AV42" t="s">
        <v>776</v>
      </c>
      <c r="AW42">
        <v>1</v>
      </c>
      <c r="BB42">
        <v>0.88571428571428568</v>
      </c>
      <c r="BC42" t="s">
        <v>71</v>
      </c>
      <c r="BF42" t="s">
        <v>154</v>
      </c>
      <c r="BG42" t="s">
        <v>263</v>
      </c>
      <c r="BH42" t="s">
        <v>951</v>
      </c>
      <c r="BI42">
        <v>6183</v>
      </c>
      <c r="BJ42">
        <v>1</v>
      </c>
      <c r="BK42" t="s">
        <v>825</v>
      </c>
      <c r="BL42" t="s">
        <v>702</v>
      </c>
      <c r="BM42">
        <v>0.88571428571428568</v>
      </c>
      <c r="BN42" t="s">
        <v>71</v>
      </c>
      <c r="BO42" t="s">
        <v>705</v>
      </c>
      <c r="BP42">
        <v>445.26900000000001</v>
      </c>
    </row>
    <row r="43" spans="1:68" ht="16.5">
      <c r="A43" s="302" t="str">
        <f t="shared" si="18"/>
        <v>시영운수</v>
      </c>
      <c r="B43" s="126" t="str">
        <f t="shared" si="19"/>
        <v>안태돈</v>
      </c>
      <c r="C43" s="127" t="str">
        <f t="shared" si="20"/>
        <v>B</v>
      </c>
      <c r="D43" s="128">
        <f t="shared" si="21"/>
        <v>0.92380952380952375</v>
      </c>
      <c r="E43" s="129">
        <f t="shared" si="22"/>
        <v>2140</v>
      </c>
      <c r="F43" s="130" t="str">
        <f t="shared" si="23"/>
        <v>28-1</v>
      </c>
      <c r="G43" s="131" t="str">
        <f t="shared" si="24"/>
        <v>70바1534</v>
      </c>
      <c r="H43" s="132">
        <f t="shared" si="25"/>
        <v>1</v>
      </c>
      <c r="I43" s="133">
        <f t="shared" si="26"/>
        <v>1282.251</v>
      </c>
      <c r="J43" s="134">
        <f t="shared" si="27"/>
        <v>1.3140987199042845E-2</v>
      </c>
      <c r="K43" s="134">
        <f t="shared" si="28"/>
        <v>0.33582937655575767</v>
      </c>
      <c r="L43" s="134">
        <f t="shared" si="29"/>
        <v>0.17703242188931809</v>
      </c>
      <c r="M43" s="135">
        <f t="shared" si="30"/>
        <v>10.452</v>
      </c>
      <c r="N43" s="136">
        <f t="shared" si="31"/>
        <v>0</v>
      </c>
      <c r="O43" s="136">
        <f t="shared" si="32"/>
        <v>1.1698177657884454</v>
      </c>
      <c r="P43" s="231">
        <f t="shared" si="33"/>
        <v>12</v>
      </c>
      <c r="Q43" s="232">
        <f t="shared" si="34"/>
        <v>0</v>
      </c>
      <c r="R43" s="232">
        <f t="shared" si="35"/>
        <v>15</v>
      </c>
      <c r="T43">
        <v>522</v>
      </c>
      <c r="U43">
        <v>2140</v>
      </c>
      <c r="V43" t="s">
        <v>954</v>
      </c>
      <c r="W43">
        <v>1282.251</v>
      </c>
      <c r="X43">
        <v>661.10599999999999</v>
      </c>
      <c r="Y43">
        <v>1.94</v>
      </c>
      <c r="Z43">
        <v>10.452</v>
      </c>
      <c r="AA43">
        <v>97.741363000000007</v>
      </c>
      <c r="AB43">
        <v>1.2844180000000001</v>
      </c>
      <c r="AC43">
        <v>32.824421000000001</v>
      </c>
      <c r="AD43" s="1">
        <v>227</v>
      </c>
      <c r="AE43">
        <v>0</v>
      </c>
      <c r="AF43">
        <v>15</v>
      </c>
      <c r="AG43">
        <v>56</v>
      </c>
      <c r="AH43">
        <v>13.118816000000001</v>
      </c>
      <c r="AI43">
        <v>0</v>
      </c>
      <c r="AJ43">
        <v>0</v>
      </c>
      <c r="AK43">
        <v>12</v>
      </c>
      <c r="AL43">
        <v>917</v>
      </c>
      <c r="AM43" t="s">
        <v>955</v>
      </c>
      <c r="AN43" t="s">
        <v>956</v>
      </c>
      <c r="AO43">
        <v>1282.251</v>
      </c>
      <c r="AR43" t="s">
        <v>154</v>
      </c>
      <c r="AS43" t="s">
        <v>263</v>
      </c>
      <c r="AT43" t="s">
        <v>813</v>
      </c>
      <c r="AU43" t="s">
        <v>954</v>
      </c>
      <c r="AV43" t="s">
        <v>776</v>
      </c>
      <c r="AW43">
        <v>1</v>
      </c>
      <c r="BB43">
        <v>0.92380952380952375</v>
      </c>
      <c r="BC43" t="s">
        <v>70</v>
      </c>
      <c r="BF43" t="s">
        <v>154</v>
      </c>
      <c r="BG43" t="s">
        <v>263</v>
      </c>
      <c r="BH43" t="s">
        <v>954</v>
      </c>
      <c r="BI43">
        <v>2140</v>
      </c>
      <c r="BJ43">
        <v>1</v>
      </c>
      <c r="BK43" t="s">
        <v>813</v>
      </c>
      <c r="BL43" t="s">
        <v>702</v>
      </c>
      <c r="BM43">
        <v>0.92380952380952375</v>
      </c>
      <c r="BN43" t="s">
        <v>70</v>
      </c>
      <c r="BO43" t="s">
        <v>703</v>
      </c>
      <c r="BP43">
        <v>1282.251</v>
      </c>
    </row>
    <row r="44" spans="1:68" ht="16.5">
      <c r="A44" s="303" t="str">
        <f t="shared" si="18"/>
        <v>시영운수</v>
      </c>
      <c r="B44" s="110" t="str">
        <f t="shared" si="19"/>
        <v>오세양</v>
      </c>
      <c r="C44" s="111" t="str">
        <f t="shared" si="20"/>
        <v>C</v>
      </c>
      <c r="D44" s="112">
        <f t="shared" si="21"/>
        <v>0.87363636363636354</v>
      </c>
      <c r="E44" s="113">
        <f t="shared" si="22"/>
        <v>5121</v>
      </c>
      <c r="F44" s="114" t="str">
        <f t="shared" si="23"/>
        <v>15</v>
      </c>
      <c r="G44" s="115" t="str">
        <f t="shared" si="24"/>
        <v>70바1523</v>
      </c>
      <c r="H44" s="116">
        <f t="shared" si="25"/>
        <v>1</v>
      </c>
      <c r="I44" s="117">
        <f t="shared" si="26"/>
        <v>2090.1439999999998</v>
      </c>
      <c r="J44" s="118">
        <f t="shared" si="27"/>
        <v>2.0164241779330721E-2</v>
      </c>
      <c r="K44" s="118">
        <f t="shared" si="28"/>
        <v>0.36528592800468734</v>
      </c>
      <c r="L44" s="118">
        <f t="shared" si="29"/>
        <v>8.4683160586064898E-2</v>
      </c>
      <c r="M44" s="119">
        <f t="shared" si="30"/>
        <v>13.071</v>
      </c>
      <c r="N44" s="120">
        <f t="shared" si="31"/>
        <v>0</v>
      </c>
      <c r="O44" s="120">
        <f t="shared" si="32"/>
        <v>5.8369184132767895</v>
      </c>
      <c r="P44" s="233">
        <f t="shared" si="33"/>
        <v>8</v>
      </c>
      <c r="Q44" s="234">
        <f t="shared" si="34"/>
        <v>0</v>
      </c>
      <c r="R44" s="234">
        <f t="shared" si="35"/>
        <v>122</v>
      </c>
      <c r="T44">
        <v>522</v>
      </c>
      <c r="U44">
        <v>5121</v>
      </c>
      <c r="V44" t="s">
        <v>957</v>
      </c>
      <c r="W44">
        <v>2090.1439999999998</v>
      </c>
      <c r="X44">
        <v>1087.2650000000001</v>
      </c>
      <c r="Y44">
        <v>1.9219999999999999</v>
      </c>
      <c r="Z44">
        <v>13.071</v>
      </c>
      <c r="AA44">
        <v>137.494979</v>
      </c>
      <c r="AB44">
        <v>2.7724820000000001</v>
      </c>
      <c r="AC44">
        <v>50.224981</v>
      </c>
      <c r="AD44" s="1">
        <v>177</v>
      </c>
      <c r="AE44">
        <v>0</v>
      </c>
      <c r="AF44">
        <v>122</v>
      </c>
      <c r="AG44">
        <v>66</v>
      </c>
      <c r="AH44">
        <v>15.201601999999999</v>
      </c>
      <c r="AI44">
        <v>15.4</v>
      </c>
      <c r="AJ44">
        <v>0</v>
      </c>
      <c r="AK44">
        <v>8</v>
      </c>
      <c r="AL44">
        <v>5207</v>
      </c>
      <c r="AM44" t="s">
        <v>958</v>
      </c>
      <c r="AN44" t="s">
        <v>959</v>
      </c>
      <c r="AO44">
        <v>2090.1439999999998</v>
      </c>
      <c r="AR44" t="s">
        <v>154</v>
      </c>
      <c r="AS44" t="s">
        <v>262</v>
      </c>
      <c r="AT44" t="s">
        <v>791</v>
      </c>
      <c r="AU44" t="s">
        <v>957</v>
      </c>
      <c r="AV44" t="s">
        <v>776</v>
      </c>
      <c r="AW44">
        <v>1</v>
      </c>
      <c r="BB44">
        <v>0.87363636363636354</v>
      </c>
      <c r="BC44" t="s">
        <v>71</v>
      </c>
      <c r="BF44" t="s">
        <v>154</v>
      </c>
      <c r="BG44" t="s">
        <v>262</v>
      </c>
      <c r="BH44" t="s">
        <v>957</v>
      </c>
      <c r="BI44">
        <v>5121</v>
      </c>
      <c r="BJ44">
        <v>1</v>
      </c>
      <c r="BK44" t="s">
        <v>791</v>
      </c>
      <c r="BL44" t="s">
        <v>702</v>
      </c>
      <c r="BM44">
        <v>0.87363636363636354</v>
      </c>
      <c r="BN44" t="s">
        <v>71</v>
      </c>
      <c r="BO44" t="s">
        <v>705</v>
      </c>
      <c r="BP44">
        <v>2090.1439999999998</v>
      </c>
    </row>
    <row r="45" spans="1:68" ht="16.5">
      <c r="A45" s="302" t="str">
        <f t="shared" si="18"/>
        <v>시영운수</v>
      </c>
      <c r="B45" s="126" t="str">
        <f t="shared" si="19"/>
        <v>우승범</v>
      </c>
      <c r="C45" s="127" t="str">
        <f t="shared" si="20"/>
        <v>A</v>
      </c>
      <c r="D45" s="128">
        <f t="shared" si="21"/>
        <v>0.96166639292301381</v>
      </c>
      <c r="E45" s="129">
        <f t="shared" si="22"/>
        <v>7943</v>
      </c>
      <c r="F45" s="130" t="str">
        <f t="shared" si="23"/>
        <v>28-1</v>
      </c>
      <c r="G45" s="131" t="str">
        <f t="shared" si="24"/>
        <v>70바1576</v>
      </c>
      <c r="H45" s="132">
        <f t="shared" si="25"/>
        <v>2</v>
      </c>
      <c r="I45" s="133">
        <f t="shared" si="26"/>
        <v>1048.9480000000001</v>
      </c>
      <c r="J45" s="134">
        <f t="shared" si="27"/>
        <v>4.6952049806140332E-3</v>
      </c>
      <c r="K45" s="134">
        <f t="shared" si="28"/>
        <v>0.35109894811287556</v>
      </c>
      <c r="L45" s="134">
        <f t="shared" si="29"/>
        <v>0.15444044890690481</v>
      </c>
      <c r="M45" s="135">
        <f t="shared" si="30"/>
        <v>10.404</v>
      </c>
      <c r="N45" s="136">
        <f t="shared" si="31"/>
        <v>0</v>
      </c>
      <c r="O45" s="136">
        <f t="shared" si="32"/>
        <v>1.0486697147999708</v>
      </c>
      <c r="P45" s="231">
        <f t="shared" si="33"/>
        <v>33</v>
      </c>
      <c r="Q45" s="232">
        <f t="shared" si="34"/>
        <v>0</v>
      </c>
      <c r="R45" s="232">
        <f t="shared" si="35"/>
        <v>11</v>
      </c>
      <c r="T45">
        <v>522</v>
      </c>
      <c r="U45">
        <v>7943</v>
      </c>
      <c r="V45" t="s">
        <v>960</v>
      </c>
      <c r="W45">
        <v>1048.9480000000001</v>
      </c>
      <c r="X45">
        <v>519.45500000000004</v>
      </c>
      <c r="Y45">
        <v>2.0190000000000001</v>
      </c>
      <c r="Z45">
        <v>10.404</v>
      </c>
      <c r="AA45">
        <v>78.209152000000003</v>
      </c>
      <c r="AB45">
        <v>0.36720799999999998</v>
      </c>
      <c r="AC45">
        <v>27.459150999999999</v>
      </c>
      <c r="AD45" s="1">
        <v>162</v>
      </c>
      <c r="AE45">
        <v>0</v>
      </c>
      <c r="AF45">
        <v>11</v>
      </c>
      <c r="AG45">
        <v>64</v>
      </c>
      <c r="AH45">
        <v>13.412087</v>
      </c>
      <c r="AI45">
        <v>15.8</v>
      </c>
      <c r="AJ45">
        <v>0</v>
      </c>
      <c r="AK45">
        <v>33</v>
      </c>
      <c r="AL45">
        <v>10037</v>
      </c>
      <c r="AM45" t="s">
        <v>961</v>
      </c>
      <c r="AN45" t="s">
        <v>962</v>
      </c>
      <c r="AO45">
        <v>913.40300000000002</v>
      </c>
      <c r="AR45" t="s">
        <v>154</v>
      </c>
      <c r="AS45" t="s">
        <v>263</v>
      </c>
      <c r="AT45" t="s">
        <v>816</v>
      </c>
      <c r="AU45" t="s">
        <v>960</v>
      </c>
      <c r="AV45" t="s">
        <v>776</v>
      </c>
      <c r="AW45">
        <v>2</v>
      </c>
      <c r="BB45">
        <v>0.96166639292301381</v>
      </c>
      <c r="BC45" t="s">
        <v>68</v>
      </c>
      <c r="BF45" t="s">
        <v>154</v>
      </c>
      <c r="BG45" t="s">
        <v>263</v>
      </c>
      <c r="BH45" t="s">
        <v>960</v>
      </c>
      <c r="BI45">
        <v>7943</v>
      </c>
      <c r="BJ45">
        <v>2</v>
      </c>
      <c r="BK45" t="s">
        <v>816</v>
      </c>
      <c r="BL45" t="s">
        <v>823</v>
      </c>
      <c r="BM45">
        <v>0.96166639292301381</v>
      </c>
      <c r="BN45" t="s">
        <v>68</v>
      </c>
      <c r="BO45" t="s">
        <v>706</v>
      </c>
      <c r="BP45">
        <v>1048.9480000000001</v>
      </c>
    </row>
    <row r="46" spans="1:68" ht="16.5">
      <c r="A46" s="303" t="str">
        <f t="shared" si="18"/>
        <v>시영운수</v>
      </c>
      <c r="B46" s="110" t="str">
        <f t="shared" si="19"/>
        <v>윤준호B</v>
      </c>
      <c r="C46" s="111" t="str">
        <f t="shared" si="20"/>
        <v>C</v>
      </c>
      <c r="D46" s="112">
        <f t="shared" si="21"/>
        <v>0.87719374762854696</v>
      </c>
      <c r="E46" s="113">
        <f t="shared" si="22"/>
        <v>6435</v>
      </c>
      <c r="F46" s="114" t="str">
        <f t="shared" si="23"/>
        <v>15</v>
      </c>
      <c r="G46" s="115" t="str">
        <f t="shared" si="24"/>
        <v>70바1506</v>
      </c>
      <c r="H46" s="116">
        <f t="shared" si="25"/>
        <v>9</v>
      </c>
      <c r="I46" s="117">
        <f t="shared" si="26"/>
        <v>1095.7090000000001</v>
      </c>
      <c r="J46" s="118">
        <f t="shared" si="27"/>
        <v>3.2592365424100829E-2</v>
      </c>
      <c r="K46" s="118">
        <f t="shared" si="28"/>
        <v>0.34184856739793812</v>
      </c>
      <c r="L46" s="118">
        <f t="shared" si="29"/>
        <v>0.14054826600858439</v>
      </c>
      <c r="M46" s="119">
        <f t="shared" si="30"/>
        <v>13.552</v>
      </c>
      <c r="N46" s="120">
        <f t="shared" si="31"/>
        <v>0.27379532339334622</v>
      </c>
      <c r="O46" s="120">
        <f t="shared" si="32"/>
        <v>8.1225945940026048</v>
      </c>
      <c r="P46" s="233">
        <f t="shared" si="33"/>
        <v>10</v>
      </c>
      <c r="Q46" s="234">
        <f t="shared" si="34"/>
        <v>3</v>
      </c>
      <c r="R46" s="234">
        <f t="shared" si="35"/>
        <v>89</v>
      </c>
      <c r="T46">
        <v>522</v>
      </c>
      <c r="U46">
        <v>6435</v>
      </c>
      <c r="V46" t="s">
        <v>963</v>
      </c>
      <c r="W46">
        <v>1095.7090000000001</v>
      </c>
      <c r="X46">
        <v>566.86500000000001</v>
      </c>
      <c r="Y46">
        <v>1.9330000000000001</v>
      </c>
      <c r="Z46">
        <v>13.552</v>
      </c>
      <c r="AA46">
        <v>75.016924000000003</v>
      </c>
      <c r="AB46">
        <v>2.444979</v>
      </c>
      <c r="AC46">
        <v>25.644428000000001</v>
      </c>
      <c r="AD46" s="1">
        <v>154</v>
      </c>
      <c r="AE46">
        <v>3</v>
      </c>
      <c r="AF46">
        <v>89</v>
      </c>
      <c r="AG46">
        <v>68</v>
      </c>
      <c r="AH46">
        <v>14.606157</v>
      </c>
      <c r="AI46">
        <v>67.2</v>
      </c>
      <c r="AJ46">
        <v>0</v>
      </c>
      <c r="AK46">
        <v>10</v>
      </c>
      <c r="AL46">
        <v>3456</v>
      </c>
      <c r="AM46" t="s">
        <v>964</v>
      </c>
      <c r="AN46" t="s">
        <v>965</v>
      </c>
      <c r="AO46">
        <v>267.39600000000002</v>
      </c>
      <c r="AR46" t="s">
        <v>154</v>
      </c>
      <c r="AS46" t="s">
        <v>262</v>
      </c>
      <c r="AT46" t="s">
        <v>775</v>
      </c>
      <c r="AU46" t="s">
        <v>963</v>
      </c>
      <c r="AV46" t="s">
        <v>776</v>
      </c>
      <c r="AW46">
        <v>9</v>
      </c>
      <c r="BB46">
        <v>0.87719374762854696</v>
      </c>
      <c r="BC46" t="s">
        <v>71</v>
      </c>
      <c r="BF46" t="s">
        <v>154</v>
      </c>
      <c r="BG46" t="s">
        <v>262</v>
      </c>
      <c r="BH46" t="s">
        <v>963</v>
      </c>
      <c r="BI46">
        <v>6435</v>
      </c>
      <c r="BJ46">
        <v>9</v>
      </c>
      <c r="BK46" t="s">
        <v>775</v>
      </c>
      <c r="BL46" t="s">
        <v>801</v>
      </c>
      <c r="BM46">
        <v>0.87719374762854696</v>
      </c>
      <c r="BN46" t="s">
        <v>71</v>
      </c>
      <c r="BO46" t="s">
        <v>705</v>
      </c>
      <c r="BP46">
        <v>1095.7090000000001</v>
      </c>
    </row>
    <row r="47" spans="1:68" ht="16.5">
      <c r="A47" s="302" t="str">
        <f t="shared" si="18"/>
        <v>시영운수</v>
      </c>
      <c r="B47" s="126" t="str">
        <f t="shared" si="19"/>
        <v>이강세</v>
      </c>
      <c r="C47" s="127" t="str">
        <f t="shared" si="20"/>
        <v>A</v>
      </c>
      <c r="D47" s="128">
        <f t="shared" si="21"/>
        <v>0.96217391304347832</v>
      </c>
      <c r="E47" s="129">
        <f t="shared" si="22"/>
        <v>9779</v>
      </c>
      <c r="F47" s="130" t="str">
        <f t="shared" si="23"/>
        <v>15</v>
      </c>
      <c r="G47" s="131" t="str">
        <f t="shared" si="24"/>
        <v>70바1532</v>
      </c>
      <c r="H47" s="132">
        <f t="shared" si="25"/>
        <v>1</v>
      </c>
      <c r="I47" s="133">
        <f t="shared" si="26"/>
        <v>1986.855</v>
      </c>
      <c r="J47" s="134">
        <f t="shared" si="27"/>
        <v>2.0388054255403715E-2</v>
      </c>
      <c r="K47" s="134">
        <f t="shared" si="28"/>
        <v>0.33989959260579583</v>
      </c>
      <c r="L47" s="134">
        <f t="shared" si="29"/>
        <v>0.172131333187374</v>
      </c>
      <c r="M47" s="135">
        <f t="shared" si="30"/>
        <v>10.148999999999999</v>
      </c>
      <c r="N47" s="136">
        <f t="shared" si="31"/>
        <v>0</v>
      </c>
      <c r="O47" s="136">
        <f t="shared" si="32"/>
        <v>1.5099239753278422</v>
      </c>
      <c r="P47" s="231">
        <f t="shared" si="33"/>
        <v>10</v>
      </c>
      <c r="Q47" s="232">
        <f t="shared" si="34"/>
        <v>0</v>
      </c>
      <c r="R47" s="232">
        <f t="shared" si="35"/>
        <v>30</v>
      </c>
      <c r="T47">
        <v>522</v>
      </c>
      <c r="U47">
        <v>9779</v>
      </c>
      <c r="V47" t="s">
        <v>966</v>
      </c>
      <c r="W47">
        <v>1986.855</v>
      </c>
      <c r="X47">
        <v>897.68899999999996</v>
      </c>
      <c r="Y47">
        <v>2.2130000000000001</v>
      </c>
      <c r="Z47">
        <v>10.148999999999999</v>
      </c>
      <c r="AA47">
        <v>137.48330100000001</v>
      </c>
      <c r="AB47">
        <v>2.8030170000000001</v>
      </c>
      <c r="AC47">
        <v>46.730518000000004</v>
      </c>
      <c r="AD47" s="1">
        <v>342</v>
      </c>
      <c r="AE47">
        <v>0</v>
      </c>
      <c r="AF47">
        <v>30</v>
      </c>
      <c r="AG47">
        <v>69</v>
      </c>
      <c r="AH47">
        <v>14.451608999999999</v>
      </c>
      <c r="AI47">
        <v>46.8</v>
      </c>
      <c r="AJ47">
        <v>0</v>
      </c>
      <c r="AK47">
        <v>10</v>
      </c>
      <c r="AL47">
        <v>5626</v>
      </c>
      <c r="AM47" t="s">
        <v>967</v>
      </c>
      <c r="AN47" t="s">
        <v>968</v>
      </c>
      <c r="AO47">
        <v>1986.855</v>
      </c>
      <c r="AR47" t="s">
        <v>154</v>
      </c>
      <c r="AS47" t="s">
        <v>262</v>
      </c>
      <c r="AT47" t="s">
        <v>801</v>
      </c>
      <c r="AU47" t="s">
        <v>966</v>
      </c>
      <c r="AV47" t="s">
        <v>776</v>
      </c>
      <c r="AW47">
        <v>1</v>
      </c>
      <c r="BB47">
        <v>0.96217391304347832</v>
      </c>
      <c r="BC47" t="s">
        <v>68</v>
      </c>
      <c r="BF47" t="s">
        <v>154</v>
      </c>
      <c r="BG47" t="s">
        <v>262</v>
      </c>
      <c r="BH47" t="s">
        <v>966</v>
      </c>
      <c r="BI47">
        <v>9779</v>
      </c>
      <c r="BJ47">
        <v>1</v>
      </c>
      <c r="BK47" t="s">
        <v>801</v>
      </c>
      <c r="BL47" t="s">
        <v>702</v>
      </c>
      <c r="BM47">
        <v>0.96217391304347832</v>
      </c>
      <c r="BN47" t="s">
        <v>68</v>
      </c>
      <c r="BO47" t="s">
        <v>706</v>
      </c>
      <c r="BP47">
        <v>1986.855</v>
      </c>
    </row>
    <row r="48" spans="1:68" ht="16.5">
      <c r="A48" s="303" t="str">
        <f t="shared" si="18"/>
        <v>시영운수</v>
      </c>
      <c r="B48" s="110" t="str">
        <f t="shared" si="19"/>
        <v>이강옥</v>
      </c>
      <c r="C48" s="111" t="str">
        <f t="shared" si="20"/>
        <v>S</v>
      </c>
      <c r="D48" s="112">
        <f t="shared" si="21"/>
        <v>1.1734191972668977</v>
      </c>
      <c r="E48" s="113">
        <f t="shared" si="22"/>
        <v>4156</v>
      </c>
      <c r="F48" s="114" t="str">
        <f t="shared" si="23"/>
        <v>29</v>
      </c>
      <c r="G48" s="115" t="str">
        <f t="shared" si="24"/>
        <v>73아1004</v>
      </c>
      <c r="H48" s="116">
        <f t="shared" si="25"/>
        <v>2</v>
      </c>
      <c r="I48" s="117">
        <f t="shared" si="26"/>
        <v>1410.0260000000001</v>
      </c>
      <c r="J48" s="118">
        <f t="shared" si="27"/>
        <v>4.6060644607858012E-2</v>
      </c>
      <c r="K48" s="118">
        <f t="shared" si="28"/>
        <v>0.25296509091559549</v>
      </c>
      <c r="L48" s="118">
        <f t="shared" si="29"/>
        <v>0.17233724768195763</v>
      </c>
      <c r="M48" s="119">
        <f t="shared" si="30"/>
        <v>11.461</v>
      </c>
      <c r="N48" s="120">
        <f t="shared" si="31"/>
        <v>7.0920678058418771E-2</v>
      </c>
      <c r="O48" s="120">
        <f t="shared" si="32"/>
        <v>1.7020962734020506</v>
      </c>
      <c r="P48" s="233">
        <f t="shared" si="33"/>
        <v>9</v>
      </c>
      <c r="Q48" s="234">
        <f t="shared" si="34"/>
        <v>1</v>
      </c>
      <c r="R48" s="234">
        <f t="shared" si="35"/>
        <v>24</v>
      </c>
      <c r="T48">
        <v>522</v>
      </c>
      <c r="U48">
        <v>4156</v>
      </c>
      <c r="V48" t="s">
        <v>969</v>
      </c>
      <c r="W48">
        <v>1410.0260000000001</v>
      </c>
      <c r="X48">
        <v>431.75599999999997</v>
      </c>
      <c r="Y48">
        <v>3.266</v>
      </c>
      <c r="Z48">
        <v>11.461</v>
      </c>
      <c r="AA48">
        <v>79.273032999999998</v>
      </c>
      <c r="AB48">
        <v>3.651367</v>
      </c>
      <c r="AC48">
        <v>20.05331</v>
      </c>
      <c r="AD48" s="1">
        <v>243</v>
      </c>
      <c r="AE48">
        <v>1</v>
      </c>
      <c r="AF48">
        <v>24</v>
      </c>
      <c r="AG48">
        <v>64</v>
      </c>
      <c r="AH48">
        <v>17.786956</v>
      </c>
      <c r="AI48">
        <v>45.8</v>
      </c>
      <c r="AJ48">
        <v>0</v>
      </c>
      <c r="AK48">
        <v>9</v>
      </c>
      <c r="AL48">
        <v>10352</v>
      </c>
      <c r="AM48" t="s">
        <v>970</v>
      </c>
      <c r="AN48" t="s">
        <v>971</v>
      </c>
      <c r="AO48">
        <v>1378.825</v>
      </c>
      <c r="AR48" t="s">
        <v>154</v>
      </c>
      <c r="AS48" t="s">
        <v>264</v>
      </c>
      <c r="AT48" t="s">
        <v>832</v>
      </c>
      <c r="AU48" t="s">
        <v>969</v>
      </c>
      <c r="AV48" t="s">
        <v>776</v>
      </c>
      <c r="AW48">
        <v>2</v>
      </c>
      <c r="BB48">
        <v>1.1734191972668977</v>
      </c>
      <c r="BC48" t="s">
        <v>73</v>
      </c>
      <c r="BF48" t="s">
        <v>154</v>
      </c>
      <c r="BG48" t="s">
        <v>264</v>
      </c>
      <c r="BH48" t="s">
        <v>969</v>
      </c>
      <c r="BI48">
        <v>4156</v>
      </c>
      <c r="BJ48">
        <v>2</v>
      </c>
      <c r="BK48" t="s">
        <v>832</v>
      </c>
      <c r="BL48" t="s">
        <v>836</v>
      </c>
      <c r="BM48">
        <v>1.1734191972668977</v>
      </c>
      <c r="BN48" t="s">
        <v>73</v>
      </c>
      <c r="BO48" t="s">
        <v>704</v>
      </c>
      <c r="BP48">
        <v>1410.0260000000001</v>
      </c>
    </row>
    <row r="49" spans="1:68" ht="16.5">
      <c r="A49" s="302" t="str">
        <f t="shared" si="18"/>
        <v>시영운수</v>
      </c>
      <c r="B49" s="126" t="str">
        <f t="shared" si="19"/>
        <v>이기영</v>
      </c>
      <c r="C49" s="127" t="str">
        <f t="shared" si="20"/>
        <v>C</v>
      </c>
      <c r="D49" s="128">
        <f t="shared" si="21"/>
        <v>0.85904761904761906</v>
      </c>
      <c r="E49" s="129">
        <f t="shared" si="22"/>
        <v>6556</v>
      </c>
      <c r="F49" s="130" t="str">
        <f t="shared" si="23"/>
        <v>28-1</v>
      </c>
      <c r="G49" s="131" t="str">
        <f t="shared" si="24"/>
        <v>70바1581</v>
      </c>
      <c r="H49" s="132">
        <f t="shared" si="25"/>
        <v>1</v>
      </c>
      <c r="I49" s="133">
        <f t="shared" si="26"/>
        <v>1797.596</v>
      </c>
      <c r="J49" s="134">
        <f t="shared" si="27"/>
        <v>4.0794512323098206E-2</v>
      </c>
      <c r="K49" s="134">
        <f t="shared" si="28"/>
        <v>0.39428557065986708</v>
      </c>
      <c r="L49" s="134">
        <f t="shared" si="29"/>
        <v>0.13295534703014469</v>
      </c>
      <c r="M49" s="135">
        <f t="shared" si="30"/>
        <v>14.333</v>
      </c>
      <c r="N49" s="136">
        <f t="shared" si="31"/>
        <v>5.5629852313868078E-2</v>
      </c>
      <c r="O49" s="136">
        <f t="shared" si="32"/>
        <v>9.0120360748466286</v>
      </c>
      <c r="P49" s="231">
        <f t="shared" si="33"/>
        <v>67</v>
      </c>
      <c r="Q49" s="232">
        <f t="shared" si="34"/>
        <v>1</v>
      </c>
      <c r="R49" s="232">
        <f t="shared" si="35"/>
        <v>162</v>
      </c>
      <c r="T49">
        <v>522</v>
      </c>
      <c r="U49">
        <v>6556</v>
      </c>
      <c r="V49" t="s">
        <v>972</v>
      </c>
      <c r="W49">
        <v>1797.596</v>
      </c>
      <c r="X49">
        <v>996.44100000000003</v>
      </c>
      <c r="Y49">
        <v>1.804</v>
      </c>
      <c r="Z49">
        <v>14.333</v>
      </c>
      <c r="AA49">
        <v>141.39914099999999</v>
      </c>
      <c r="AB49">
        <v>5.7683090000000004</v>
      </c>
      <c r="AC49">
        <v>55.751640999999999</v>
      </c>
      <c r="AD49" s="1">
        <v>239</v>
      </c>
      <c r="AE49">
        <v>1</v>
      </c>
      <c r="AF49">
        <v>162</v>
      </c>
      <c r="AG49">
        <v>63</v>
      </c>
      <c r="AH49">
        <v>12.71292</v>
      </c>
      <c r="AI49">
        <v>8.8000000000000007</v>
      </c>
      <c r="AJ49">
        <v>0</v>
      </c>
      <c r="AK49">
        <v>67</v>
      </c>
      <c r="AL49">
        <v>38830</v>
      </c>
      <c r="AM49" t="s">
        <v>973</v>
      </c>
      <c r="AN49" t="s">
        <v>974</v>
      </c>
      <c r="AO49">
        <v>1797.596</v>
      </c>
      <c r="AR49" t="s">
        <v>154</v>
      </c>
      <c r="AS49" t="s">
        <v>263</v>
      </c>
      <c r="AT49" t="s">
        <v>821</v>
      </c>
      <c r="AU49" t="s">
        <v>972</v>
      </c>
      <c r="AV49" t="s">
        <v>776</v>
      </c>
      <c r="AW49">
        <v>1</v>
      </c>
      <c r="BB49">
        <v>0.85904761904761906</v>
      </c>
      <c r="BC49" t="s">
        <v>71</v>
      </c>
      <c r="BF49" t="s">
        <v>154</v>
      </c>
      <c r="BG49" t="s">
        <v>263</v>
      </c>
      <c r="BH49" t="s">
        <v>972</v>
      </c>
      <c r="BI49">
        <v>6556</v>
      </c>
      <c r="BJ49">
        <v>1</v>
      </c>
      <c r="BK49" t="s">
        <v>821</v>
      </c>
      <c r="BL49" t="s">
        <v>702</v>
      </c>
      <c r="BM49">
        <v>0.85904761904761906</v>
      </c>
      <c r="BN49" t="s">
        <v>71</v>
      </c>
      <c r="BO49" t="s">
        <v>705</v>
      </c>
      <c r="BP49">
        <v>1797.596</v>
      </c>
    </row>
    <row r="50" spans="1:68" ht="16.5">
      <c r="A50" s="303" t="str">
        <f t="shared" si="18"/>
        <v>시영운수</v>
      </c>
      <c r="B50" s="110" t="str">
        <f t="shared" si="19"/>
        <v>이길행</v>
      </c>
      <c r="C50" s="111" t="str">
        <f t="shared" si="20"/>
        <v>S</v>
      </c>
      <c r="D50" s="112">
        <f t="shared" si="21"/>
        <v>1.042654209317631</v>
      </c>
      <c r="E50" s="113">
        <f t="shared" si="22"/>
        <v>5310</v>
      </c>
      <c r="F50" s="114" t="str">
        <f t="shared" si="23"/>
        <v>29</v>
      </c>
      <c r="G50" s="115" t="str">
        <f t="shared" si="24"/>
        <v>73아1004</v>
      </c>
      <c r="H50" s="116">
        <f t="shared" si="25"/>
        <v>2</v>
      </c>
      <c r="I50" s="117">
        <f t="shared" si="26"/>
        <v>2118.6320000000001</v>
      </c>
      <c r="J50" s="118">
        <f t="shared" si="27"/>
        <v>3.6983910644322618E-2</v>
      </c>
      <c r="K50" s="118">
        <f t="shared" si="28"/>
        <v>0.35654125226339145</v>
      </c>
      <c r="L50" s="118">
        <f t="shared" si="29"/>
        <v>0.12932873665648398</v>
      </c>
      <c r="M50" s="119">
        <f t="shared" si="30"/>
        <v>13.121</v>
      </c>
      <c r="N50" s="120">
        <f t="shared" si="31"/>
        <v>0.28320161311638831</v>
      </c>
      <c r="O50" s="120">
        <f t="shared" si="32"/>
        <v>4.8616276918313321</v>
      </c>
      <c r="P50" s="233">
        <f t="shared" si="33"/>
        <v>48</v>
      </c>
      <c r="Q50" s="234">
        <f t="shared" si="34"/>
        <v>6</v>
      </c>
      <c r="R50" s="234">
        <f t="shared" si="35"/>
        <v>103</v>
      </c>
      <c r="T50">
        <v>522</v>
      </c>
      <c r="U50">
        <v>5310</v>
      </c>
      <c r="V50" t="s">
        <v>975</v>
      </c>
      <c r="W50">
        <v>2118.6320000000001</v>
      </c>
      <c r="X50">
        <v>801.55399999999997</v>
      </c>
      <c r="Y50">
        <v>2.6429999999999998</v>
      </c>
      <c r="Z50">
        <v>13.121</v>
      </c>
      <c r="AA50">
        <v>139.27164300000001</v>
      </c>
      <c r="AB50">
        <v>5.1508099999999999</v>
      </c>
      <c r="AC50">
        <v>49.656086000000002</v>
      </c>
      <c r="AD50" s="1">
        <v>274</v>
      </c>
      <c r="AE50">
        <v>6</v>
      </c>
      <c r="AF50">
        <v>103</v>
      </c>
      <c r="AG50">
        <v>66</v>
      </c>
      <c r="AH50">
        <v>15.212228</v>
      </c>
      <c r="AI50">
        <v>53</v>
      </c>
      <c r="AJ50">
        <v>0</v>
      </c>
      <c r="AK50">
        <v>48</v>
      </c>
      <c r="AL50">
        <v>49063</v>
      </c>
      <c r="AM50" t="s">
        <v>976</v>
      </c>
      <c r="AN50" t="s">
        <v>977</v>
      </c>
      <c r="AO50">
        <v>1351.3</v>
      </c>
      <c r="AR50" t="s">
        <v>154</v>
      </c>
      <c r="AS50" t="s">
        <v>264</v>
      </c>
      <c r="AT50" t="s">
        <v>832</v>
      </c>
      <c r="AU50" t="s">
        <v>975</v>
      </c>
      <c r="AV50" t="s">
        <v>776</v>
      </c>
      <c r="AW50">
        <v>2</v>
      </c>
      <c r="BB50">
        <v>1.042654209317631</v>
      </c>
      <c r="BC50" t="s">
        <v>73</v>
      </c>
      <c r="BF50" t="s">
        <v>154</v>
      </c>
      <c r="BG50" t="s">
        <v>264</v>
      </c>
      <c r="BH50" t="s">
        <v>975</v>
      </c>
      <c r="BI50">
        <v>5310</v>
      </c>
      <c r="BJ50">
        <v>2</v>
      </c>
      <c r="BK50" t="s">
        <v>832</v>
      </c>
      <c r="BL50" t="s">
        <v>838</v>
      </c>
      <c r="BM50">
        <v>1.042654209317631</v>
      </c>
      <c r="BN50" t="s">
        <v>73</v>
      </c>
      <c r="BO50" t="s">
        <v>704</v>
      </c>
      <c r="BP50">
        <v>2118.6320000000001</v>
      </c>
    </row>
    <row r="51" spans="1:68" ht="16.5">
      <c r="A51" s="302" t="str">
        <f t="shared" si="18"/>
        <v>시영운수</v>
      </c>
      <c r="B51" s="126" t="str">
        <f t="shared" si="19"/>
        <v>이문철</v>
      </c>
      <c r="C51" s="127" t="str">
        <f t="shared" si="20"/>
        <v>C</v>
      </c>
      <c r="D51" s="128">
        <f t="shared" si="21"/>
        <v>0.89087795151478233</v>
      </c>
      <c r="E51" s="129">
        <f t="shared" si="22"/>
        <v>1288</v>
      </c>
      <c r="F51" s="130" t="str">
        <f t="shared" si="23"/>
        <v>15</v>
      </c>
      <c r="G51" s="131" t="str">
        <f t="shared" si="24"/>
        <v>73아1029</v>
      </c>
      <c r="H51" s="132">
        <f t="shared" si="25"/>
        <v>8</v>
      </c>
      <c r="I51" s="133">
        <f t="shared" si="26"/>
        <v>1273.4839999999999</v>
      </c>
      <c r="J51" s="134">
        <f t="shared" si="27"/>
        <v>1.7869540175933861E-2</v>
      </c>
      <c r="K51" s="134">
        <f t="shared" si="28"/>
        <v>0.4297425287118038</v>
      </c>
      <c r="L51" s="134">
        <f t="shared" si="29"/>
        <v>0.23321847781361998</v>
      </c>
      <c r="M51" s="135">
        <f t="shared" si="30"/>
        <v>14.025</v>
      </c>
      <c r="N51" s="136">
        <f t="shared" si="31"/>
        <v>7.8524740004585855E-2</v>
      </c>
      <c r="O51" s="136">
        <f t="shared" si="32"/>
        <v>3.6121380402109491</v>
      </c>
      <c r="P51" s="231">
        <f t="shared" si="33"/>
        <v>38</v>
      </c>
      <c r="Q51" s="232">
        <f t="shared" si="34"/>
        <v>1</v>
      </c>
      <c r="R51" s="232">
        <f t="shared" si="35"/>
        <v>46</v>
      </c>
      <c r="T51">
        <v>522</v>
      </c>
      <c r="U51">
        <v>1288</v>
      </c>
      <c r="V51" t="s">
        <v>978</v>
      </c>
      <c r="W51">
        <v>1273.4839999999999</v>
      </c>
      <c r="X51">
        <v>650.21199999999999</v>
      </c>
      <c r="Y51">
        <v>1.9590000000000001</v>
      </c>
      <c r="Z51">
        <v>14.025</v>
      </c>
      <c r="AA51">
        <v>100.527209</v>
      </c>
      <c r="AB51">
        <v>1.7963750000000001</v>
      </c>
      <c r="AC51">
        <v>43.200817000000001</v>
      </c>
      <c r="AD51" s="1">
        <v>297</v>
      </c>
      <c r="AE51">
        <v>1</v>
      </c>
      <c r="AF51">
        <v>46</v>
      </c>
      <c r="AG51">
        <v>66</v>
      </c>
      <c r="AH51">
        <v>12.668051999999999</v>
      </c>
      <c r="AI51">
        <v>9</v>
      </c>
      <c r="AJ51">
        <v>0</v>
      </c>
      <c r="AK51">
        <v>38</v>
      </c>
      <c r="AL51">
        <v>27508</v>
      </c>
      <c r="AM51" t="s">
        <v>979</v>
      </c>
      <c r="AN51" t="s">
        <v>980</v>
      </c>
      <c r="AO51">
        <v>287.81799999999998</v>
      </c>
      <c r="AR51" t="s">
        <v>154</v>
      </c>
      <c r="AS51" t="s">
        <v>262</v>
      </c>
      <c r="AT51" t="s">
        <v>811</v>
      </c>
      <c r="AU51" t="s">
        <v>978</v>
      </c>
      <c r="AV51" t="s">
        <v>776</v>
      </c>
      <c r="AW51">
        <v>8</v>
      </c>
      <c r="BB51">
        <v>0.89087795151478233</v>
      </c>
      <c r="BC51" t="s">
        <v>71</v>
      </c>
      <c r="BF51" t="s">
        <v>154</v>
      </c>
      <c r="BG51" t="s">
        <v>262</v>
      </c>
      <c r="BH51" t="s">
        <v>978</v>
      </c>
      <c r="BI51">
        <v>1288</v>
      </c>
      <c r="BJ51">
        <v>8</v>
      </c>
      <c r="BK51" t="s">
        <v>811</v>
      </c>
      <c r="BL51" t="s">
        <v>789</v>
      </c>
      <c r="BM51">
        <v>0.89087795151478233</v>
      </c>
      <c r="BN51" t="s">
        <v>71</v>
      </c>
      <c r="BO51" t="s">
        <v>705</v>
      </c>
      <c r="BP51">
        <v>1273.4839999999999</v>
      </c>
    </row>
    <row r="52" spans="1:68" ht="16.5">
      <c r="A52" s="303" t="str">
        <f t="shared" si="18"/>
        <v>시영운수</v>
      </c>
      <c r="B52" s="110" t="str">
        <f t="shared" si="19"/>
        <v>이영선</v>
      </c>
      <c r="C52" s="111" t="str">
        <f t="shared" si="20"/>
        <v>C</v>
      </c>
      <c r="D52" s="112">
        <f t="shared" si="21"/>
        <v>0.86451327053640015</v>
      </c>
      <c r="E52" s="113">
        <f t="shared" si="22"/>
        <v>5209</v>
      </c>
      <c r="F52" s="114" t="str">
        <f t="shared" si="23"/>
        <v>15</v>
      </c>
      <c r="G52" s="115" t="str">
        <f t="shared" si="24"/>
        <v>70바1514</v>
      </c>
      <c r="H52" s="116">
        <f t="shared" si="25"/>
        <v>2</v>
      </c>
      <c r="I52" s="117">
        <f t="shared" si="26"/>
        <v>1312.2860000000001</v>
      </c>
      <c r="J52" s="118">
        <f t="shared" si="27"/>
        <v>8.4498274750267315E-3</v>
      </c>
      <c r="K52" s="118">
        <f t="shared" si="28"/>
        <v>0.36753408547527083</v>
      </c>
      <c r="L52" s="118">
        <f t="shared" si="29"/>
        <v>0.24080116681881844</v>
      </c>
      <c r="M52" s="119">
        <f t="shared" si="30"/>
        <v>19.077999999999999</v>
      </c>
      <c r="N52" s="120">
        <f t="shared" si="31"/>
        <v>7.6202900892031161E-2</v>
      </c>
      <c r="O52" s="120">
        <f t="shared" si="32"/>
        <v>1.8288696214087476</v>
      </c>
      <c r="P52" s="233">
        <f t="shared" si="33"/>
        <v>5</v>
      </c>
      <c r="Q52" s="234">
        <f t="shared" si="34"/>
        <v>1</v>
      </c>
      <c r="R52" s="234">
        <f t="shared" si="35"/>
        <v>24</v>
      </c>
      <c r="T52">
        <v>522</v>
      </c>
      <c r="U52">
        <v>5209</v>
      </c>
      <c r="V52" t="s">
        <v>981</v>
      </c>
      <c r="W52">
        <v>1312.2860000000001</v>
      </c>
      <c r="X52">
        <v>661.74699999999996</v>
      </c>
      <c r="Y52">
        <v>1.9830000000000001</v>
      </c>
      <c r="Z52">
        <v>19.077999999999999</v>
      </c>
      <c r="AA52">
        <v>84.286928000000003</v>
      </c>
      <c r="AB52">
        <v>0.71221000000000001</v>
      </c>
      <c r="AC52">
        <v>30.978318999999999</v>
      </c>
      <c r="AD52" s="1">
        <v>316</v>
      </c>
      <c r="AE52">
        <v>1</v>
      </c>
      <c r="AF52">
        <v>24</v>
      </c>
      <c r="AG52">
        <v>65</v>
      </c>
      <c r="AH52">
        <v>15.569269999999999</v>
      </c>
      <c r="AI52">
        <v>23</v>
      </c>
      <c r="AJ52">
        <v>0</v>
      </c>
      <c r="AK52">
        <v>5</v>
      </c>
      <c r="AL52">
        <v>359</v>
      </c>
      <c r="AM52" t="s">
        <v>982</v>
      </c>
      <c r="AN52" t="s">
        <v>983</v>
      </c>
      <c r="AO52">
        <v>1243.261</v>
      </c>
      <c r="AR52" t="s">
        <v>154</v>
      </c>
      <c r="AS52" t="s">
        <v>262</v>
      </c>
      <c r="AT52" t="s">
        <v>785</v>
      </c>
      <c r="AU52" t="s">
        <v>981</v>
      </c>
      <c r="AV52" t="s">
        <v>776</v>
      </c>
      <c r="AW52">
        <v>2</v>
      </c>
      <c r="BB52">
        <v>0.86451327053640015</v>
      </c>
      <c r="BC52" t="s">
        <v>71</v>
      </c>
      <c r="BF52" t="s">
        <v>154</v>
      </c>
      <c r="BG52" t="s">
        <v>262</v>
      </c>
      <c r="BH52" t="s">
        <v>981</v>
      </c>
      <c r="BI52">
        <v>5209</v>
      </c>
      <c r="BJ52">
        <v>2</v>
      </c>
      <c r="BK52" t="s">
        <v>785</v>
      </c>
      <c r="BL52" t="s">
        <v>791</v>
      </c>
      <c r="BM52">
        <v>0.86451327053640015</v>
      </c>
      <c r="BN52" t="s">
        <v>71</v>
      </c>
      <c r="BO52" t="s">
        <v>705</v>
      </c>
      <c r="BP52">
        <v>1312.2860000000001</v>
      </c>
    </row>
    <row r="53" spans="1:68" ht="16.5">
      <c r="A53" s="302" t="str">
        <f t="shared" si="18"/>
        <v>시영운수</v>
      </c>
      <c r="B53" s="126" t="str">
        <f t="shared" si="19"/>
        <v>이우균</v>
      </c>
      <c r="C53" s="127" t="str">
        <f t="shared" si="20"/>
        <v>B</v>
      </c>
      <c r="D53" s="128">
        <f t="shared" si="21"/>
        <v>0.90961355832496793</v>
      </c>
      <c r="E53" s="129">
        <f t="shared" si="22"/>
        <v>7828</v>
      </c>
      <c r="F53" s="130" t="str">
        <f t="shared" si="23"/>
        <v>15</v>
      </c>
      <c r="G53" s="131" t="str">
        <f t="shared" si="24"/>
        <v>70바1531</v>
      </c>
      <c r="H53" s="132">
        <f t="shared" si="25"/>
        <v>8</v>
      </c>
      <c r="I53" s="133">
        <f t="shared" si="26"/>
        <v>1356.31</v>
      </c>
      <c r="J53" s="134">
        <f t="shared" si="27"/>
        <v>4.965039964822069E-2</v>
      </c>
      <c r="K53" s="134">
        <f t="shared" si="28"/>
        <v>0.29780442330494666</v>
      </c>
      <c r="L53" s="134">
        <f t="shared" si="29"/>
        <v>0.10027206169680973</v>
      </c>
      <c r="M53" s="135">
        <f t="shared" si="30"/>
        <v>12.13</v>
      </c>
      <c r="N53" s="136">
        <f t="shared" si="31"/>
        <v>0</v>
      </c>
      <c r="O53" s="136">
        <f t="shared" si="32"/>
        <v>3.3178255708503221</v>
      </c>
      <c r="P53" s="231">
        <f t="shared" si="33"/>
        <v>11</v>
      </c>
      <c r="Q53" s="232">
        <f t="shared" si="34"/>
        <v>0</v>
      </c>
      <c r="R53" s="232">
        <f t="shared" si="35"/>
        <v>45</v>
      </c>
      <c r="T53">
        <v>522</v>
      </c>
      <c r="U53">
        <v>7828</v>
      </c>
      <c r="V53" t="s">
        <v>984</v>
      </c>
      <c r="W53">
        <v>1356.31</v>
      </c>
      <c r="X53">
        <v>684.81899999999996</v>
      </c>
      <c r="Y53">
        <v>1.9810000000000001</v>
      </c>
      <c r="Z53">
        <v>12.13</v>
      </c>
      <c r="AA53">
        <v>95.136917999999994</v>
      </c>
      <c r="AB53">
        <v>4.7235860000000001</v>
      </c>
      <c r="AC53">
        <v>28.332194999999999</v>
      </c>
      <c r="AD53" s="1">
        <v>136</v>
      </c>
      <c r="AE53">
        <v>0</v>
      </c>
      <c r="AF53">
        <v>45</v>
      </c>
      <c r="AG53">
        <v>65</v>
      </c>
      <c r="AH53">
        <v>14.256399999999999</v>
      </c>
      <c r="AI53">
        <v>25.2</v>
      </c>
      <c r="AJ53">
        <v>0</v>
      </c>
      <c r="AK53">
        <v>11</v>
      </c>
      <c r="AL53">
        <v>2514</v>
      </c>
      <c r="AM53" t="s">
        <v>985</v>
      </c>
      <c r="AN53" t="s">
        <v>986</v>
      </c>
      <c r="AO53">
        <v>333.55099999999999</v>
      </c>
      <c r="AR53" t="s">
        <v>154</v>
      </c>
      <c r="AS53" t="s">
        <v>262</v>
      </c>
      <c r="AT53" t="s">
        <v>799</v>
      </c>
      <c r="AU53" t="s">
        <v>984</v>
      </c>
      <c r="AV53" t="s">
        <v>776</v>
      </c>
      <c r="AW53">
        <v>8</v>
      </c>
      <c r="BB53">
        <v>0.90961355832496793</v>
      </c>
      <c r="BC53" t="s">
        <v>70</v>
      </c>
      <c r="BF53" t="s">
        <v>154</v>
      </c>
      <c r="BG53" t="s">
        <v>262</v>
      </c>
      <c r="BH53" t="s">
        <v>984</v>
      </c>
      <c r="BI53">
        <v>7828</v>
      </c>
      <c r="BJ53">
        <v>8</v>
      </c>
      <c r="BK53" t="s">
        <v>799</v>
      </c>
      <c r="BL53" t="s">
        <v>811</v>
      </c>
      <c r="BM53">
        <v>0.90961355832496793</v>
      </c>
      <c r="BN53" t="s">
        <v>70</v>
      </c>
      <c r="BO53" t="s">
        <v>703</v>
      </c>
      <c r="BP53">
        <v>1356.31</v>
      </c>
    </row>
    <row r="54" spans="1:68" ht="16.5">
      <c r="A54" s="303" t="str">
        <f t="shared" si="18"/>
        <v>시영운수</v>
      </c>
      <c r="B54" s="110" t="str">
        <f t="shared" si="19"/>
        <v>이재태</v>
      </c>
      <c r="C54" s="111" t="str">
        <f t="shared" si="20"/>
        <v>B</v>
      </c>
      <c r="D54" s="112">
        <f t="shared" si="21"/>
        <v>0.90909090909090906</v>
      </c>
      <c r="E54" s="113">
        <f t="shared" si="22"/>
        <v>7790</v>
      </c>
      <c r="F54" s="114" t="str">
        <f t="shared" si="23"/>
        <v>15</v>
      </c>
      <c r="G54" s="115" t="str">
        <f t="shared" si="24"/>
        <v>73아1029</v>
      </c>
      <c r="H54" s="116">
        <f t="shared" si="25"/>
        <v>1</v>
      </c>
      <c r="I54" s="117">
        <f t="shared" si="26"/>
        <v>2358.7350000000001</v>
      </c>
      <c r="J54" s="118">
        <f t="shared" si="27"/>
        <v>2.6577723830604773E-2</v>
      </c>
      <c r="K54" s="118">
        <f t="shared" si="28"/>
        <v>0.30222741619880511</v>
      </c>
      <c r="L54" s="118">
        <f t="shared" si="29"/>
        <v>0.17170220478349624</v>
      </c>
      <c r="M54" s="119">
        <f t="shared" si="30"/>
        <v>10.015000000000001</v>
      </c>
      <c r="N54" s="120">
        <f t="shared" si="31"/>
        <v>8.4791212238763569E-2</v>
      </c>
      <c r="O54" s="120">
        <f t="shared" si="32"/>
        <v>2.925296822237343</v>
      </c>
      <c r="P54" s="233">
        <f t="shared" si="33"/>
        <v>14</v>
      </c>
      <c r="Q54" s="234">
        <f t="shared" si="34"/>
        <v>2</v>
      </c>
      <c r="R54" s="234">
        <f t="shared" si="35"/>
        <v>69</v>
      </c>
      <c r="T54">
        <v>522</v>
      </c>
      <c r="U54">
        <v>7790</v>
      </c>
      <c r="V54" t="s">
        <v>987</v>
      </c>
      <c r="W54">
        <v>2358.7350000000001</v>
      </c>
      <c r="X54">
        <v>1179.171</v>
      </c>
      <c r="Y54">
        <v>2</v>
      </c>
      <c r="Z54">
        <v>10.015000000000001</v>
      </c>
      <c r="AA54">
        <v>164.191901</v>
      </c>
      <c r="AB54">
        <v>4.3638469999999998</v>
      </c>
      <c r="AC54">
        <v>49.623294000000001</v>
      </c>
      <c r="AD54" s="1">
        <v>405</v>
      </c>
      <c r="AE54">
        <v>2</v>
      </c>
      <c r="AF54">
        <v>69</v>
      </c>
      <c r="AG54">
        <v>66</v>
      </c>
      <c r="AH54">
        <v>14.36572</v>
      </c>
      <c r="AI54">
        <v>59.8</v>
      </c>
      <c r="AJ54">
        <v>0</v>
      </c>
      <c r="AK54">
        <v>14</v>
      </c>
      <c r="AL54">
        <v>11595</v>
      </c>
      <c r="AM54" t="s">
        <v>988</v>
      </c>
      <c r="AN54" t="s">
        <v>989</v>
      </c>
      <c r="AO54">
        <v>2358.7350000000001</v>
      </c>
      <c r="AR54" t="s">
        <v>154</v>
      </c>
      <c r="AS54" t="s">
        <v>262</v>
      </c>
      <c r="AT54" t="s">
        <v>811</v>
      </c>
      <c r="AU54" t="s">
        <v>987</v>
      </c>
      <c r="AV54" t="s">
        <v>776</v>
      </c>
      <c r="AW54">
        <v>1</v>
      </c>
      <c r="BB54">
        <v>0.90909090909090906</v>
      </c>
      <c r="BC54" t="s">
        <v>70</v>
      </c>
      <c r="BF54" t="s">
        <v>154</v>
      </c>
      <c r="BG54" t="s">
        <v>262</v>
      </c>
      <c r="BH54" t="s">
        <v>987</v>
      </c>
      <c r="BI54">
        <v>7790</v>
      </c>
      <c r="BJ54">
        <v>1</v>
      </c>
      <c r="BK54" t="s">
        <v>811</v>
      </c>
      <c r="BL54" t="s">
        <v>702</v>
      </c>
      <c r="BM54">
        <v>0.90909090909090906</v>
      </c>
      <c r="BN54" t="s">
        <v>70</v>
      </c>
      <c r="BO54" t="s">
        <v>703</v>
      </c>
      <c r="BP54">
        <v>2358.7350000000001</v>
      </c>
    </row>
    <row r="55" spans="1:68" ht="16.5">
      <c r="A55" s="302" t="str">
        <f t="shared" si="18"/>
        <v>시영운수</v>
      </c>
      <c r="B55" s="126" t="str">
        <f t="shared" si="19"/>
        <v>이정술</v>
      </c>
      <c r="C55" s="127" t="str">
        <f t="shared" si="20"/>
        <v>D</v>
      </c>
      <c r="D55" s="128">
        <f t="shared" si="21"/>
        <v>0.84987225599216376</v>
      </c>
      <c r="E55" s="129">
        <f t="shared" si="22"/>
        <v>4863</v>
      </c>
      <c r="F55" s="130" t="str">
        <f t="shared" si="23"/>
        <v>15</v>
      </c>
      <c r="G55" s="131" t="str">
        <f t="shared" si="24"/>
        <v>73아1025</v>
      </c>
      <c r="H55" s="132">
        <f t="shared" si="25"/>
        <v>7</v>
      </c>
      <c r="I55" s="133">
        <f t="shared" si="26"/>
        <v>1078.8440000000001</v>
      </c>
      <c r="J55" s="134">
        <f t="shared" si="27"/>
        <v>2.9801536304246912E-2</v>
      </c>
      <c r="K55" s="134">
        <f t="shared" si="28"/>
        <v>0.39306918843964866</v>
      </c>
      <c r="L55" s="134">
        <f t="shared" si="29"/>
        <v>0.15850299023769887</v>
      </c>
      <c r="M55" s="135">
        <f t="shared" si="30"/>
        <v>12.667</v>
      </c>
      <c r="N55" s="136">
        <f t="shared" si="31"/>
        <v>0.6488426500958433</v>
      </c>
      <c r="O55" s="136">
        <f t="shared" si="32"/>
        <v>4.6345903578274523</v>
      </c>
      <c r="P55" s="231">
        <f t="shared" si="33"/>
        <v>29</v>
      </c>
      <c r="Q55" s="232">
        <f t="shared" si="34"/>
        <v>7</v>
      </c>
      <c r="R55" s="232">
        <f t="shared" si="35"/>
        <v>50</v>
      </c>
      <c r="T55">
        <v>522</v>
      </c>
      <c r="U55">
        <v>4863</v>
      </c>
      <c r="V55" t="s">
        <v>990</v>
      </c>
      <c r="W55">
        <v>1078.8440000000001</v>
      </c>
      <c r="X55">
        <v>575.91300000000001</v>
      </c>
      <c r="Y55">
        <v>1.873</v>
      </c>
      <c r="Z55">
        <v>12.667</v>
      </c>
      <c r="AA55">
        <v>80.951933999999994</v>
      </c>
      <c r="AB55">
        <v>2.4124919999999999</v>
      </c>
      <c r="AC55">
        <v>31.819711000000002</v>
      </c>
      <c r="AD55" s="1">
        <v>171</v>
      </c>
      <c r="AE55">
        <v>7</v>
      </c>
      <c r="AF55">
        <v>50</v>
      </c>
      <c r="AG55">
        <v>65</v>
      </c>
      <c r="AH55">
        <v>13.326969999999999</v>
      </c>
      <c r="AI55">
        <v>44.4</v>
      </c>
      <c r="AJ55">
        <v>0</v>
      </c>
      <c r="AK55">
        <v>29</v>
      </c>
      <c r="AL55">
        <v>19118</v>
      </c>
      <c r="AM55" t="s">
        <v>991</v>
      </c>
      <c r="AN55" t="s">
        <v>992</v>
      </c>
      <c r="AO55">
        <v>265.26100000000002</v>
      </c>
      <c r="AR55" t="s">
        <v>154</v>
      </c>
      <c r="AS55" t="s">
        <v>262</v>
      </c>
      <c r="AT55" t="s">
        <v>809</v>
      </c>
      <c r="AU55" t="s">
        <v>990</v>
      </c>
      <c r="AV55" t="s">
        <v>776</v>
      </c>
      <c r="AW55">
        <v>7</v>
      </c>
      <c r="BB55">
        <v>0.84987225599216376</v>
      </c>
      <c r="BC55" t="s">
        <v>69</v>
      </c>
      <c r="BF55" t="s">
        <v>154</v>
      </c>
      <c r="BG55" t="s">
        <v>262</v>
      </c>
      <c r="BH55" t="s">
        <v>990</v>
      </c>
      <c r="BI55">
        <v>4863</v>
      </c>
      <c r="BJ55">
        <v>7</v>
      </c>
      <c r="BK55" t="s">
        <v>809</v>
      </c>
      <c r="BL55" t="s">
        <v>795</v>
      </c>
      <c r="BM55">
        <v>0.84987225599216376</v>
      </c>
      <c r="BN55" t="s">
        <v>69</v>
      </c>
      <c r="BO55" t="s">
        <v>707</v>
      </c>
      <c r="BP55">
        <v>1078.8440000000001</v>
      </c>
    </row>
    <row r="56" spans="1:68" ht="16.5">
      <c r="A56" s="303" t="str">
        <f t="shared" si="18"/>
        <v>시영운수</v>
      </c>
      <c r="B56" s="110" t="str">
        <f t="shared" si="19"/>
        <v>이종원</v>
      </c>
      <c r="C56" s="111" t="str">
        <f t="shared" si="20"/>
        <v>A</v>
      </c>
      <c r="D56" s="112">
        <f t="shared" si="21"/>
        <v>0.98952380952380936</v>
      </c>
      <c r="E56" s="113">
        <f t="shared" si="22"/>
        <v>1131</v>
      </c>
      <c r="F56" s="114" t="str">
        <f t="shared" si="23"/>
        <v>28-1</v>
      </c>
      <c r="G56" s="115" t="str">
        <f t="shared" si="24"/>
        <v>70바1580</v>
      </c>
      <c r="H56" s="116">
        <f t="shared" si="25"/>
        <v>1</v>
      </c>
      <c r="I56" s="117">
        <f t="shared" si="26"/>
        <v>513.41300000000001</v>
      </c>
      <c r="J56" s="118">
        <f t="shared" si="27"/>
        <v>6.9844097403328432E-3</v>
      </c>
      <c r="K56" s="118">
        <f t="shared" si="28"/>
        <v>0.38013172625238401</v>
      </c>
      <c r="L56" s="118">
        <f t="shared" si="29"/>
        <v>0.26684170443677896</v>
      </c>
      <c r="M56" s="119">
        <f t="shared" si="30"/>
        <v>10.189</v>
      </c>
      <c r="N56" s="120">
        <f t="shared" si="31"/>
        <v>0</v>
      </c>
      <c r="O56" s="120">
        <f t="shared" si="32"/>
        <v>3.5059494013591395</v>
      </c>
      <c r="P56" s="233">
        <f t="shared" si="33"/>
        <v>18</v>
      </c>
      <c r="Q56" s="234">
        <f t="shared" si="34"/>
        <v>0</v>
      </c>
      <c r="R56" s="234">
        <f t="shared" si="35"/>
        <v>18</v>
      </c>
      <c r="T56">
        <v>522</v>
      </c>
      <c r="U56">
        <v>1131</v>
      </c>
      <c r="V56" t="s">
        <v>768</v>
      </c>
      <c r="W56">
        <v>513.41300000000001</v>
      </c>
      <c r="X56">
        <v>247.07</v>
      </c>
      <c r="Y56">
        <v>2.0779999999999998</v>
      </c>
      <c r="Z56">
        <v>10.189</v>
      </c>
      <c r="AA56">
        <v>39.412492999999998</v>
      </c>
      <c r="AB56">
        <v>0.27527299999999999</v>
      </c>
      <c r="AC56">
        <v>14.981939000000001</v>
      </c>
      <c r="AD56" s="1">
        <v>137</v>
      </c>
      <c r="AE56">
        <v>0</v>
      </c>
      <c r="AF56">
        <v>18</v>
      </c>
      <c r="AG56">
        <v>63</v>
      </c>
      <c r="AH56">
        <v>13.026655999999999</v>
      </c>
      <c r="AI56">
        <v>0</v>
      </c>
      <c r="AJ56">
        <v>0</v>
      </c>
      <c r="AK56">
        <v>18</v>
      </c>
      <c r="AL56">
        <v>4010</v>
      </c>
      <c r="AM56" t="s">
        <v>993</v>
      </c>
      <c r="AN56" t="s">
        <v>994</v>
      </c>
      <c r="AO56">
        <v>513.41300000000001</v>
      </c>
      <c r="AR56" t="s">
        <v>154</v>
      </c>
      <c r="AS56" t="s">
        <v>263</v>
      </c>
      <c r="AT56" t="s">
        <v>820</v>
      </c>
      <c r="AU56" t="s">
        <v>768</v>
      </c>
      <c r="AV56" t="s">
        <v>776</v>
      </c>
      <c r="AW56">
        <v>1</v>
      </c>
      <c r="BB56">
        <v>0.98952380952380936</v>
      </c>
      <c r="BC56" t="s">
        <v>68</v>
      </c>
      <c r="BF56" t="s">
        <v>154</v>
      </c>
      <c r="BG56" t="s">
        <v>263</v>
      </c>
      <c r="BH56" t="s">
        <v>768</v>
      </c>
      <c r="BI56">
        <v>1131</v>
      </c>
      <c r="BJ56">
        <v>1</v>
      </c>
      <c r="BK56" t="s">
        <v>820</v>
      </c>
      <c r="BL56" t="s">
        <v>702</v>
      </c>
      <c r="BM56">
        <v>0.98952380952380936</v>
      </c>
      <c r="BN56" t="s">
        <v>68</v>
      </c>
      <c r="BO56" t="s">
        <v>706</v>
      </c>
      <c r="BP56">
        <v>513.41300000000001</v>
      </c>
    </row>
    <row r="57" spans="1:68" ht="16.5">
      <c r="A57" s="302" t="str">
        <f t="shared" si="18"/>
        <v>시영운수</v>
      </c>
      <c r="B57" s="126" t="str">
        <f t="shared" si="19"/>
        <v>이준호</v>
      </c>
      <c r="C57" s="127" t="str">
        <f t="shared" si="20"/>
        <v>B</v>
      </c>
      <c r="D57" s="128">
        <f t="shared" si="21"/>
        <v>0.94652173913043491</v>
      </c>
      <c r="E57" s="129">
        <f t="shared" si="22"/>
        <v>3603</v>
      </c>
      <c r="F57" s="130" t="str">
        <f t="shared" si="23"/>
        <v>15</v>
      </c>
      <c r="G57" s="131" t="str">
        <f t="shared" si="24"/>
        <v>70바1508</v>
      </c>
      <c r="H57" s="132">
        <f t="shared" si="25"/>
        <v>1</v>
      </c>
      <c r="I57" s="133">
        <f t="shared" si="26"/>
        <v>2140.4769999999999</v>
      </c>
      <c r="J57" s="134">
        <f t="shared" si="27"/>
        <v>2.3462901955306582E-2</v>
      </c>
      <c r="K57" s="134">
        <f t="shared" si="28"/>
        <v>0.31456111310504709</v>
      </c>
      <c r="L57" s="134">
        <f t="shared" si="29"/>
        <v>0.14903220170083586</v>
      </c>
      <c r="M57" s="135">
        <f t="shared" si="30"/>
        <v>8.3230000000000004</v>
      </c>
      <c r="N57" s="136">
        <f t="shared" si="31"/>
        <v>7.0077837790361688</v>
      </c>
      <c r="O57" s="136">
        <f t="shared" si="32"/>
        <v>6.1668497255518284</v>
      </c>
      <c r="P57" s="231">
        <f t="shared" si="33"/>
        <v>31</v>
      </c>
      <c r="Q57" s="232">
        <f t="shared" si="34"/>
        <v>150</v>
      </c>
      <c r="R57" s="232">
        <f t="shared" si="35"/>
        <v>132</v>
      </c>
      <c r="T57">
        <v>522</v>
      </c>
      <c r="U57">
        <v>3603</v>
      </c>
      <c r="V57" t="s">
        <v>995</v>
      </c>
      <c r="W57">
        <v>2140.4769999999999</v>
      </c>
      <c r="X57">
        <v>983.40599999999995</v>
      </c>
      <c r="Y57">
        <v>2.177</v>
      </c>
      <c r="Z57">
        <v>8.3230000000000004</v>
      </c>
      <c r="AA57">
        <v>154.178584</v>
      </c>
      <c r="AB57">
        <v>3.6174770000000001</v>
      </c>
      <c r="AC57">
        <v>48.498587000000001</v>
      </c>
      <c r="AD57" s="1">
        <v>319</v>
      </c>
      <c r="AE57">
        <v>150</v>
      </c>
      <c r="AF57">
        <v>132</v>
      </c>
      <c r="AG57">
        <v>67</v>
      </c>
      <c r="AH57">
        <v>13.883101</v>
      </c>
      <c r="AI57">
        <v>1.5</v>
      </c>
      <c r="AJ57">
        <v>0</v>
      </c>
      <c r="AK57">
        <v>31</v>
      </c>
      <c r="AL57">
        <v>16008</v>
      </c>
      <c r="AM57" t="s">
        <v>996</v>
      </c>
      <c r="AN57" t="s">
        <v>997</v>
      </c>
      <c r="AO57">
        <v>2140.4769999999999</v>
      </c>
      <c r="AR57" t="s">
        <v>154</v>
      </c>
      <c r="AS57" t="s">
        <v>262</v>
      </c>
      <c r="AT57" t="s">
        <v>779</v>
      </c>
      <c r="AU57" t="s">
        <v>995</v>
      </c>
      <c r="AV57" t="s">
        <v>776</v>
      </c>
      <c r="AW57">
        <v>1</v>
      </c>
      <c r="BB57">
        <v>0.94652173913043491</v>
      </c>
      <c r="BC57" t="s">
        <v>70</v>
      </c>
      <c r="BF57" t="s">
        <v>154</v>
      </c>
      <c r="BG57" t="s">
        <v>262</v>
      </c>
      <c r="BH57" t="s">
        <v>995</v>
      </c>
      <c r="BI57">
        <v>3603</v>
      </c>
      <c r="BJ57">
        <v>1</v>
      </c>
      <c r="BK57" t="s">
        <v>779</v>
      </c>
      <c r="BL57" t="s">
        <v>702</v>
      </c>
      <c r="BM57">
        <v>0.94652173913043491</v>
      </c>
      <c r="BN57" t="s">
        <v>70</v>
      </c>
      <c r="BO57" t="s">
        <v>703</v>
      </c>
      <c r="BP57">
        <v>2140.4769999999999</v>
      </c>
    </row>
    <row r="58" spans="1:68" ht="16.5">
      <c r="A58" s="303" t="str">
        <f t="shared" si="18"/>
        <v>시영운수</v>
      </c>
      <c r="B58" s="110" t="str">
        <f t="shared" si="19"/>
        <v>이창원</v>
      </c>
      <c r="C58" s="111" t="str">
        <f t="shared" si="20"/>
        <v>C</v>
      </c>
      <c r="D58" s="112">
        <f t="shared" si="21"/>
        <v>0.89298144742508101</v>
      </c>
      <c r="E58" s="113">
        <f t="shared" si="22"/>
        <v>8559</v>
      </c>
      <c r="F58" s="114" t="str">
        <f t="shared" si="23"/>
        <v>28-1</v>
      </c>
      <c r="G58" s="115" t="str">
        <f t="shared" si="24"/>
        <v>70바1581</v>
      </c>
      <c r="H58" s="116">
        <f t="shared" si="25"/>
        <v>6</v>
      </c>
      <c r="I58" s="117">
        <f t="shared" si="26"/>
        <v>694.51700000000005</v>
      </c>
      <c r="J58" s="118">
        <f t="shared" si="27"/>
        <v>3.9255567812308295E-2</v>
      </c>
      <c r="K58" s="118">
        <f t="shared" si="28"/>
        <v>0.40310206084508382</v>
      </c>
      <c r="L58" s="118">
        <f t="shared" si="29"/>
        <v>0.11374811559688243</v>
      </c>
      <c r="M58" s="119">
        <f t="shared" si="30"/>
        <v>12.648999999999999</v>
      </c>
      <c r="N58" s="120">
        <f t="shared" si="31"/>
        <v>7.1992478225874956</v>
      </c>
      <c r="O58" s="120">
        <f t="shared" si="32"/>
        <v>5.903383214521746</v>
      </c>
      <c r="P58" s="233">
        <f t="shared" si="33"/>
        <v>27</v>
      </c>
      <c r="Q58" s="234">
        <f t="shared" si="34"/>
        <v>50</v>
      </c>
      <c r="R58" s="234">
        <f t="shared" si="35"/>
        <v>41</v>
      </c>
      <c r="T58">
        <v>522</v>
      </c>
      <c r="U58">
        <v>8559</v>
      </c>
      <c r="V58" t="s">
        <v>998</v>
      </c>
      <c r="W58">
        <v>694.51700000000005</v>
      </c>
      <c r="X58">
        <v>363.70400000000001</v>
      </c>
      <c r="Y58">
        <v>1.91</v>
      </c>
      <c r="Z58">
        <v>12.648999999999999</v>
      </c>
      <c r="AA58">
        <v>55.243017000000002</v>
      </c>
      <c r="AB58">
        <v>2.168596</v>
      </c>
      <c r="AC58">
        <v>22.268574000000001</v>
      </c>
      <c r="AD58" s="1">
        <v>79</v>
      </c>
      <c r="AE58">
        <v>50</v>
      </c>
      <c r="AF58">
        <v>41</v>
      </c>
      <c r="AG58">
        <v>71</v>
      </c>
      <c r="AH58">
        <v>12.572032</v>
      </c>
      <c r="AI58">
        <v>41.5</v>
      </c>
      <c r="AJ58">
        <v>0</v>
      </c>
      <c r="AK58">
        <v>27</v>
      </c>
      <c r="AL58">
        <v>18534</v>
      </c>
      <c r="AM58" t="s">
        <v>999</v>
      </c>
      <c r="AN58" t="s">
        <v>1000</v>
      </c>
      <c r="AO58">
        <v>175.47</v>
      </c>
      <c r="AR58" t="s">
        <v>154</v>
      </c>
      <c r="AS58" t="s">
        <v>263</v>
      </c>
      <c r="AT58" t="s">
        <v>821</v>
      </c>
      <c r="AU58" t="s">
        <v>998</v>
      </c>
      <c r="AV58" t="s">
        <v>776</v>
      </c>
      <c r="AW58">
        <v>6</v>
      </c>
      <c r="BB58">
        <v>0.89298144742508101</v>
      </c>
      <c r="BC58" t="s">
        <v>71</v>
      </c>
      <c r="BF58" t="s">
        <v>154</v>
      </c>
      <c r="BG58" t="s">
        <v>263</v>
      </c>
      <c r="BH58" t="s">
        <v>998</v>
      </c>
      <c r="BI58">
        <v>8559</v>
      </c>
      <c r="BJ58">
        <v>6</v>
      </c>
      <c r="BK58" t="s">
        <v>821</v>
      </c>
      <c r="BL58" t="s">
        <v>803</v>
      </c>
      <c r="BM58">
        <v>0.89298144742508101</v>
      </c>
      <c r="BN58" t="s">
        <v>71</v>
      </c>
      <c r="BO58" t="s">
        <v>705</v>
      </c>
      <c r="BP58">
        <v>694.51700000000005</v>
      </c>
    </row>
    <row r="59" spans="1:68" ht="16.5">
      <c r="A59" s="302" t="str">
        <f t="shared" si="18"/>
        <v>시영운수</v>
      </c>
      <c r="B59" s="126" t="str">
        <f t="shared" si="19"/>
        <v>이춘상</v>
      </c>
      <c r="C59" s="127" t="str">
        <f t="shared" si="20"/>
        <v>B</v>
      </c>
      <c r="D59" s="128">
        <f t="shared" si="21"/>
        <v>0.90735844416041733</v>
      </c>
      <c r="E59" s="129">
        <f t="shared" si="22"/>
        <v>7585</v>
      </c>
      <c r="F59" s="130" t="str">
        <f t="shared" si="23"/>
        <v>15</v>
      </c>
      <c r="G59" s="131" t="str">
        <f t="shared" si="24"/>
        <v>70바1523</v>
      </c>
      <c r="H59" s="132">
        <f t="shared" si="25"/>
        <v>8</v>
      </c>
      <c r="I59" s="133">
        <f t="shared" si="26"/>
        <v>2751.373</v>
      </c>
      <c r="J59" s="134">
        <f t="shared" si="27"/>
        <v>3.1834638444237694E-2</v>
      </c>
      <c r="K59" s="134">
        <f t="shared" si="28"/>
        <v>0.37006049127274704</v>
      </c>
      <c r="L59" s="134">
        <f t="shared" si="29"/>
        <v>0.13520522299230239</v>
      </c>
      <c r="M59" s="135">
        <f t="shared" si="30"/>
        <v>12.544</v>
      </c>
      <c r="N59" s="136">
        <f t="shared" si="31"/>
        <v>0.10903647015508257</v>
      </c>
      <c r="O59" s="136">
        <f t="shared" si="32"/>
        <v>11.703247796645529</v>
      </c>
      <c r="P59" s="231">
        <f t="shared" si="33"/>
        <v>31</v>
      </c>
      <c r="Q59" s="232">
        <f t="shared" si="34"/>
        <v>3</v>
      </c>
      <c r="R59" s="232">
        <f t="shared" si="35"/>
        <v>322</v>
      </c>
      <c r="T59">
        <v>522</v>
      </c>
      <c r="U59">
        <v>7585</v>
      </c>
      <c r="V59" t="s">
        <v>1001</v>
      </c>
      <c r="W59">
        <v>2751.373</v>
      </c>
      <c r="X59">
        <v>1363.7460000000001</v>
      </c>
      <c r="Y59">
        <v>2.0179999999999998</v>
      </c>
      <c r="Z59">
        <v>12.544</v>
      </c>
      <c r="AA59">
        <v>184.240792</v>
      </c>
      <c r="AB59">
        <v>5.8652389999999999</v>
      </c>
      <c r="AC59">
        <v>68.180238000000003</v>
      </c>
      <c r="AD59" s="1">
        <v>372</v>
      </c>
      <c r="AE59">
        <v>3</v>
      </c>
      <c r="AF59">
        <v>322</v>
      </c>
      <c r="AG59">
        <v>70</v>
      </c>
      <c r="AH59">
        <v>14.933571000000001</v>
      </c>
      <c r="AI59">
        <v>162.19999999999999</v>
      </c>
      <c r="AJ59">
        <v>0</v>
      </c>
      <c r="AK59">
        <v>31</v>
      </c>
      <c r="AL59">
        <v>25111</v>
      </c>
      <c r="AM59" t="s">
        <v>1002</v>
      </c>
      <c r="AN59" t="s">
        <v>1003</v>
      </c>
      <c r="AO59">
        <v>1099.729</v>
      </c>
      <c r="AR59" t="s">
        <v>154</v>
      </c>
      <c r="AS59" t="s">
        <v>262</v>
      </c>
      <c r="AT59" t="s">
        <v>791</v>
      </c>
      <c r="AU59" t="s">
        <v>1001</v>
      </c>
      <c r="AV59" t="s">
        <v>776</v>
      </c>
      <c r="AW59">
        <v>8</v>
      </c>
      <c r="BB59">
        <v>0.90735844416041733</v>
      </c>
      <c r="BC59" t="s">
        <v>70</v>
      </c>
      <c r="BF59" t="s">
        <v>154</v>
      </c>
      <c r="BG59" t="s">
        <v>262</v>
      </c>
      <c r="BH59" t="s">
        <v>1001</v>
      </c>
      <c r="BI59">
        <v>7585</v>
      </c>
      <c r="BJ59">
        <v>8</v>
      </c>
      <c r="BK59" t="s">
        <v>791</v>
      </c>
      <c r="BL59" t="s">
        <v>807</v>
      </c>
      <c r="BM59">
        <v>0.90735844416041733</v>
      </c>
      <c r="BN59" t="s">
        <v>70</v>
      </c>
      <c r="BO59" t="s">
        <v>703</v>
      </c>
      <c r="BP59">
        <v>2751.373</v>
      </c>
    </row>
    <row r="60" spans="1:68" ht="16.5">
      <c r="A60" s="303" t="str">
        <f t="shared" si="18"/>
        <v>시영운수</v>
      </c>
      <c r="B60" s="110" t="str">
        <f t="shared" si="19"/>
        <v>임광호</v>
      </c>
      <c r="C60" s="111" t="str">
        <f t="shared" si="20"/>
        <v>A</v>
      </c>
      <c r="D60" s="112">
        <f t="shared" si="21"/>
        <v>0.95776777917436595</v>
      </c>
      <c r="E60" s="113">
        <f t="shared" si="22"/>
        <v>1306</v>
      </c>
      <c r="F60" s="114" t="str">
        <f t="shared" si="23"/>
        <v>15</v>
      </c>
      <c r="G60" s="115" t="str">
        <f t="shared" si="24"/>
        <v>70바1516</v>
      </c>
      <c r="H60" s="116">
        <f t="shared" si="25"/>
        <v>7</v>
      </c>
      <c r="I60" s="117">
        <f t="shared" si="26"/>
        <v>914.31499999999983</v>
      </c>
      <c r="J60" s="118">
        <f t="shared" si="27"/>
        <v>1.6021880584562394E-2</v>
      </c>
      <c r="K60" s="118">
        <f t="shared" si="28"/>
        <v>0.32849305333407797</v>
      </c>
      <c r="L60" s="118">
        <f t="shared" si="29"/>
        <v>0.16733838994219719</v>
      </c>
      <c r="M60" s="119">
        <f t="shared" si="30"/>
        <v>12.003</v>
      </c>
      <c r="N60" s="120">
        <f t="shared" si="31"/>
        <v>0.76560047685972554</v>
      </c>
      <c r="O60" s="120">
        <f t="shared" si="32"/>
        <v>2.8436589140504092</v>
      </c>
      <c r="P60" s="233">
        <f t="shared" si="33"/>
        <v>2</v>
      </c>
      <c r="Q60" s="234">
        <f t="shared" si="34"/>
        <v>7</v>
      </c>
      <c r="R60" s="234">
        <f t="shared" si="35"/>
        <v>26</v>
      </c>
      <c r="T60">
        <v>522</v>
      </c>
      <c r="U60">
        <v>1306</v>
      </c>
      <c r="V60" t="s">
        <v>1004</v>
      </c>
      <c r="W60">
        <v>914.31500000000005</v>
      </c>
      <c r="X60">
        <v>424.29300000000001</v>
      </c>
      <c r="Y60">
        <v>2.1549999999999998</v>
      </c>
      <c r="Z60">
        <v>12.003</v>
      </c>
      <c r="AA60">
        <v>58.807203999999999</v>
      </c>
      <c r="AB60">
        <v>0.94220199999999998</v>
      </c>
      <c r="AC60">
        <v>19.317758000000001</v>
      </c>
      <c r="AD60" s="1">
        <v>153</v>
      </c>
      <c r="AE60">
        <v>7</v>
      </c>
      <c r="AF60">
        <v>26</v>
      </c>
      <c r="AG60">
        <v>68</v>
      </c>
      <c r="AH60">
        <v>15.547669000000001</v>
      </c>
      <c r="AI60">
        <v>8.5</v>
      </c>
      <c r="AJ60">
        <v>0</v>
      </c>
      <c r="AK60">
        <v>2</v>
      </c>
      <c r="AL60">
        <v>1461</v>
      </c>
      <c r="AM60" t="s">
        <v>1005</v>
      </c>
      <c r="AN60" t="s">
        <v>1006</v>
      </c>
      <c r="AO60">
        <v>170.36699999999999</v>
      </c>
      <c r="AR60" t="s">
        <v>154</v>
      </c>
      <c r="AS60" t="s">
        <v>262</v>
      </c>
      <c r="AT60" t="s">
        <v>787</v>
      </c>
      <c r="AU60" t="s">
        <v>1004</v>
      </c>
      <c r="AV60" t="s">
        <v>776</v>
      </c>
      <c r="AW60">
        <v>7</v>
      </c>
      <c r="BB60">
        <v>0.95776777917436595</v>
      </c>
      <c r="BC60" t="s">
        <v>68</v>
      </c>
      <c r="BF60" t="s">
        <v>154</v>
      </c>
      <c r="BG60" t="s">
        <v>262</v>
      </c>
      <c r="BH60" t="s">
        <v>1004</v>
      </c>
      <c r="BI60">
        <v>1306</v>
      </c>
      <c r="BJ60">
        <v>7</v>
      </c>
      <c r="BK60" t="s">
        <v>787</v>
      </c>
      <c r="BL60" t="s">
        <v>785</v>
      </c>
      <c r="BM60">
        <v>0.95776777917436595</v>
      </c>
      <c r="BN60" t="s">
        <v>68</v>
      </c>
      <c r="BO60" t="s">
        <v>706</v>
      </c>
      <c r="BP60">
        <v>914.31499999999983</v>
      </c>
    </row>
    <row r="61" spans="1:68" ht="16.5">
      <c r="A61" s="302" t="str">
        <f t="shared" si="18"/>
        <v>시영운수</v>
      </c>
      <c r="B61" s="126" t="str">
        <f t="shared" si="19"/>
        <v>임정호</v>
      </c>
      <c r="C61" s="127" t="str">
        <f t="shared" si="20"/>
        <v>C</v>
      </c>
      <c r="D61" s="128">
        <f t="shared" si="21"/>
        <v>0.88818181818181807</v>
      </c>
      <c r="E61" s="129">
        <f t="shared" si="22"/>
        <v>5945</v>
      </c>
      <c r="F61" s="130" t="str">
        <f t="shared" si="23"/>
        <v>15</v>
      </c>
      <c r="G61" s="131" t="str">
        <f t="shared" si="24"/>
        <v>73아1025</v>
      </c>
      <c r="H61" s="132">
        <f t="shared" si="25"/>
        <v>1</v>
      </c>
      <c r="I61" s="133">
        <f t="shared" si="26"/>
        <v>1625.0050000000001</v>
      </c>
      <c r="J61" s="134">
        <f t="shared" si="27"/>
        <v>3.0887535001078058E-2</v>
      </c>
      <c r="K61" s="134">
        <f t="shared" si="28"/>
        <v>0.32218483517746938</v>
      </c>
      <c r="L61" s="134">
        <f t="shared" si="29"/>
        <v>0.13846111242734638</v>
      </c>
      <c r="M61" s="135">
        <f t="shared" si="30"/>
        <v>12.327999999999999</v>
      </c>
      <c r="N61" s="136">
        <f t="shared" si="31"/>
        <v>6.1538272189931721E-2</v>
      </c>
      <c r="O61" s="136">
        <f t="shared" si="32"/>
        <v>2.8922987929267907</v>
      </c>
      <c r="P61" s="231">
        <f t="shared" si="33"/>
        <v>2</v>
      </c>
      <c r="Q61" s="232">
        <f t="shared" si="34"/>
        <v>1</v>
      </c>
      <c r="R61" s="232">
        <f t="shared" si="35"/>
        <v>47</v>
      </c>
      <c r="T61">
        <v>522</v>
      </c>
      <c r="U61">
        <v>5945</v>
      </c>
      <c r="V61" t="s">
        <v>1007</v>
      </c>
      <c r="W61">
        <v>1625.0050000000001</v>
      </c>
      <c r="X61">
        <v>831.81500000000005</v>
      </c>
      <c r="Y61">
        <v>1.954</v>
      </c>
      <c r="Z61">
        <v>12.327999999999999</v>
      </c>
      <c r="AA61">
        <v>111.784414</v>
      </c>
      <c r="AB61">
        <v>3.4527450000000002</v>
      </c>
      <c r="AC61">
        <v>36.015242999999998</v>
      </c>
      <c r="AD61" s="1">
        <v>225</v>
      </c>
      <c r="AE61">
        <v>1</v>
      </c>
      <c r="AF61">
        <v>47</v>
      </c>
      <c r="AG61">
        <v>65</v>
      </c>
      <c r="AH61">
        <v>14.536955000000001</v>
      </c>
      <c r="AI61">
        <v>0</v>
      </c>
      <c r="AJ61">
        <v>0</v>
      </c>
      <c r="AK61">
        <v>2</v>
      </c>
      <c r="AL61">
        <v>1759</v>
      </c>
      <c r="AM61" t="s">
        <v>1008</v>
      </c>
      <c r="AN61" t="s">
        <v>1009</v>
      </c>
      <c r="AO61">
        <v>1625.0050000000001</v>
      </c>
      <c r="AR61" t="s">
        <v>154</v>
      </c>
      <c r="AS61" t="s">
        <v>262</v>
      </c>
      <c r="AT61" t="s">
        <v>809</v>
      </c>
      <c r="AU61" t="s">
        <v>1007</v>
      </c>
      <c r="AV61" t="s">
        <v>776</v>
      </c>
      <c r="AW61">
        <v>1</v>
      </c>
      <c r="BB61">
        <v>0.88818181818181807</v>
      </c>
      <c r="BC61" t="s">
        <v>71</v>
      </c>
      <c r="BF61" t="s">
        <v>154</v>
      </c>
      <c r="BG61" t="s">
        <v>262</v>
      </c>
      <c r="BH61" t="s">
        <v>1007</v>
      </c>
      <c r="BI61">
        <v>5945</v>
      </c>
      <c r="BJ61">
        <v>1</v>
      </c>
      <c r="BK61" t="s">
        <v>809</v>
      </c>
      <c r="BL61" t="s">
        <v>702</v>
      </c>
      <c r="BM61">
        <v>0.88818181818181807</v>
      </c>
      <c r="BN61" t="s">
        <v>71</v>
      </c>
      <c r="BO61" t="s">
        <v>705</v>
      </c>
      <c r="BP61">
        <v>1625.0050000000001</v>
      </c>
    </row>
    <row r="62" spans="1:68" ht="16.5">
      <c r="A62" s="303" t="str">
        <f t="shared" si="18"/>
        <v>시영운수</v>
      </c>
      <c r="B62" s="110" t="str">
        <f t="shared" si="19"/>
        <v>장상훈</v>
      </c>
      <c r="C62" s="111" t="str">
        <f t="shared" si="20"/>
        <v>C</v>
      </c>
      <c r="D62" s="112">
        <f t="shared" si="21"/>
        <v>0.85409090909090901</v>
      </c>
      <c r="E62" s="113">
        <f t="shared" si="22"/>
        <v>2196</v>
      </c>
      <c r="F62" s="114" t="str">
        <f t="shared" si="23"/>
        <v>15</v>
      </c>
      <c r="G62" s="115" t="str">
        <f t="shared" si="24"/>
        <v>73아1029</v>
      </c>
      <c r="H62" s="116">
        <f t="shared" si="25"/>
        <v>1</v>
      </c>
      <c r="I62" s="117">
        <f t="shared" si="26"/>
        <v>470.77800000000002</v>
      </c>
      <c r="J62" s="118">
        <f t="shared" si="27"/>
        <v>1.5621418219929959E-2</v>
      </c>
      <c r="K62" s="118">
        <f t="shared" si="28"/>
        <v>0.36133737441096059</v>
      </c>
      <c r="L62" s="118">
        <f t="shared" si="29"/>
        <v>0.23790406518571386</v>
      </c>
      <c r="M62" s="119">
        <f t="shared" si="30"/>
        <v>12.991</v>
      </c>
      <c r="N62" s="120">
        <f t="shared" si="31"/>
        <v>0.21241434391581593</v>
      </c>
      <c r="O62" s="120">
        <f t="shared" si="32"/>
        <v>7.222087693137742</v>
      </c>
      <c r="P62" s="233">
        <f t="shared" si="33"/>
        <v>5</v>
      </c>
      <c r="Q62" s="234">
        <f t="shared" si="34"/>
        <v>1</v>
      </c>
      <c r="R62" s="234">
        <f t="shared" si="35"/>
        <v>34</v>
      </c>
      <c r="T62">
        <v>522</v>
      </c>
      <c r="U62">
        <v>2196</v>
      </c>
      <c r="V62" t="s">
        <v>1010</v>
      </c>
      <c r="W62">
        <v>470.77800000000002</v>
      </c>
      <c r="X62">
        <v>250.50899999999999</v>
      </c>
      <c r="Y62">
        <v>1.879</v>
      </c>
      <c r="Z62">
        <v>12.991</v>
      </c>
      <c r="AA62">
        <v>31.989156999999999</v>
      </c>
      <c r="AB62">
        <v>0.49971599999999999</v>
      </c>
      <c r="AC62">
        <v>11.558878</v>
      </c>
      <c r="AD62" s="1">
        <v>112</v>
      </c>
      <c r="AE62">
        <v>1</v>
      </c>
      <c r="AF62">
        <v>34</v>
      </c>
      <c r="AG62">
        <v>63</v>
      </c>
      <c r="AH62">
        <v>14.716799</v>
      </c>
      <c r="AI62">
        <v>0</v>
      </c>
      <c r="AJ62">
        <v>0</v>
      </c>
      <c r="AK62">
        <v>5</v>
      </c>
      <c r="AL62">
        <v>6915</v>
      </c>
      <c r="AM62" t="s">
        <v>1011</v>
      </c>
      <c r="AN62" t="s">
        <v>1012</v>
      </c>
      <c r="AO62">
        <v>470.77800000000002</v>
      </c>
      <c r="AR62" t="s">
        <v>154</v>
      </c>
      <c r="AS62" t="s">
        <v>262</v>
      </c>
      <c r="AT62" t="s">
        <v>811</v>
      </c>
      <c r="AU62" t="s">
        <v>1010</v>
      </c>
      <c r="AV62" t="s">
        <v>776</v>
      </c>
      <c r="AW62">
        <v>1</v>
      </c>
      <c r="BB62">
        <v>0.85409090909090901</v>
      </c>
      <c r="BC62" t="s">
        <v>71</v>
      </c>
      <c r="BF62" t="s">
        <v>154</v>
      </c>
      <c r="BG62" t="s">
        <v>262</v>
      </c>
      <c r="BH62" t="s">
        <v>1010</v>
      </c>
      <c r="BI62">
        <v>2196</v>
      </c>
      <c r="BJ62">
        <v>1</v>
      </c>
      <c r="BK62" t="s">
        <v>811</v>
      </c>
      <c r="BL62" t="s">
        <v>702</v>
      </c>
      <c r="BM62">
        <v>0.85409090909090901</v>
      </c>
      <c r="BN62" t="s">
        <v>71</v>
      </c>
      <c r="BO62" t="s">
        <v>705</v>
      </c>
      <c r="BP62">
        <v>470.77800000000002</v>
      </c>
    </row>
    <row r="63" spans="1:68" ht="16.5">
      <c r="A63" s="302" t="str">
        <f t="shared" si="18"/>
        <v>시영운수</v>
      </c>
      <c r="B63" s="126" t="str">
        <f t="shared" si="19"/>
        <v>장해진</v>
      </c>
      <c r="C63" s="127" t="str">
        <f t="shared" si="20"/>
        <v>A</v>
      </c>
      <c r="D63" s="128">
        <f t="shared" si="21"/>
        <v>0.98090586394815271</v>
      </c>
      <c r="E63" s="129">
        <f t="shared" si="22"/>
        <v>9105</v>
      </c>
      <c r="F63" s="130" t="str">
        <f t="shared" si="23"/>
        <v>15</v>
      </c>
      <c r="G63" s="131" t="str">
        <f t="shared" si="24"/>
        <v>70바1526</v>
      </c>
      <c r="H63" s="132">
        <f t="shared" si="25"/>
        <v>2</v>
      </c>
      <c r="I63" s="133">
        <f t="shared" si="26"/>
        <v>2060.5210000000002</v>
      </c>
      <c r="J63" s="134">
        <f t="shared" si="27"/>
        <v>3.7472256774558642E-2</v>
      </c>
      <c r="K63" s="134">
        <f t="shared" si="28"/>
        <v>0.42137417903956448</v>
      </c>
      <c r="L63" s="134">
        <f t="shared" si="29"/>
        <v>0.21547948310160389</v>
      </c>
      <c r="M63" s="135">
        <f t="shared" si="30"/>
        <v>14.253</v>
      </c>
      <c r="N63" s="136">
        <f t="shared" si="31"/>
        <v>4.8531415112973847E-2</v>
      </c>
      <c r="O63" s="136">
        <f t="shared" si="32"/>
        <v>12.86082500493807</v>
      </c>
      <c r="P63" s="231">
        <f t="shared" si="33"/>
        <v>59</v>
      </c>
      <c r="Q63" s="232">
        <f t="shared" si="34"/>
        <v>1</v>
      </c>
      <c r="R63" s="232">
        <f t="shared" si="35"/>
        <v>265</v>
      </c>
      <c r="T63">
        <v>522</v>
      </c>
      <c r="U63">
        <v>9105</v>
      </c>
      <c r="V63" t="s">
        <v>1013</v>
      </c>
      <c r="W63">
        <v>2060.5210000000002</v>
      </c>
      <c r="X63">
        <v>999.74</v>
      </c>
      <c r="Y63">
        <v>2.0609999999999999</v>
      </c>
      <c r="Z63">
        <v>14.253</v>
      </c>
      <c r="AA63">
        <v>146.21136999999999</v>
      </c>
      <c r="AB63">
        <v>5.4788699999999997</v>
      </c>
      <c r="AC63">
        <v>61.609696</v>
      </c>
      <c r="AD63" s="1">
        <v>444</v>
      </c>
      <c r="AE63">
        <v>1</v>
      </c>
      <c r="AF63">
        <v>265</v>
      </c>
      <c r="AG63">
        <v>71</v>
      </c>
      <c r="AH63">
        <v>14.092753999999999</v>
      </c>
      <c r="AI63">
        <v>368.3</v>
      </c>
      <c r="AJ63">
        <v>0</v>
      </c>
      <c r="AK63">
        <v>59</v>
      </c>
      <c r="AL63">
        <v>44309</v>
      </c>
      <c r="AM63" t="s">
        <v>1014</v>
      </c>
      <c r="AN63" t="s">
        <v>1015</v>
      </c>
      <c r="AO63">
        <v>2011.0060000000001</v>
      </c>
      <c r="AR63" t="s">
        <v>154</v>
      </c>
      <c r="AS63" t="s">
        <v>262</v>
      </c>
      <c r="AT63" t="s">
        <v>797</v>
      </c>
      <c r="AU63" t="s">
        <v>1013</v>
      </c>
      <c r="AV63" t="s">
        <v>776</v>
      </c>
      <c r="AW63">
        <v>2</v>
      </c>
      <c r="BB63">
        <v>0.98090586394815271</v>
      </c>
      <c r="BC63" t="s">
        <v>68</v>
      </c>
      <c r="BF63" t="s">
        <v>154</v>
      </c>
      <c r="BG63" t="s">
        <v>262</v>
      </c>
      <c r="BH63" t="s">
        <v>1013</v>
      </c>
      <c r="BI63">
        <v>9105</v>
      </c>
      <c r="BJ63">
        <v>2</v>
      </c>
      <c r="BK63" t="s">
        <v>797</v>
      </c>
      <c r="BL63" t="s">
        <v>787</v>
      </c>
      <c r="BM63">
        <v>0.98090586394815271</v>
      </c>
      <c r="BN63" t="s">
        <v>68</v>
      </c>
      <c r="BO63" t="s">
        <v>706</v>
      </c>
      <c r="BP63">
        <v>2060.5210000000002</v>
      </c>
    </row>
    <row r="64" spans="1:68" ht="16.5">
      <c r="A64" s="303" t="str">
        <f t="shared" si="18"/>
        <v>시영운수</v>
      </c>
      <c r="B64" s="110" t="str">
        <f t="shared" si="19"/>
        <v>장현준</v>
      </c>
      <c r="C64" s="111" t="str">
        <f t="shared" si="20"/>
        <v>S</v>
      </c>
      <c r="D64" s="112">
        <f t="shared" si="21"/>
        <v>1.03</v>
      </c>
      <c r="E64" s="113">
        <f t="shared" si="22"/>
        <v>668</v>
      </c>
      <c r="F64" s="114" t="str">
        <f t="shared" si="23"/>
        <v>15</v>
      </c>
      <c r="G64" s="115" t="str">
        <f t="shared" si="24"/>
        <v>70바1524</v>
      </c>
      <c r="H64" s="116">
        <f t="shared" si="25"/>
        <v>1</v>
      </c>
      <c r="I64" s="117">
        <f t="shared" si="26"/>
        <v>1949.6079999999999</v>
      </c>
      <c r="J64" s="118">
        <f t="shared" si="27"/>
        <v>4.490664403153901E-3</v>
      </c>
      <c r="K64" s="118">
        <f t="shared" si="28"/>
        <v>0.35157629389876693</v>
      </c>
      <c r="L64" s="118">
        <f t="shared" si="29"/>
        <v>0.17234233753657147</v>
      </c>
      <c r="M64" s="119">
        <f t="shared" si="30"/>
        <v>12.906000000000001</v>
      </c>
      <c r="N64" s="120">
        <f t="shared" si="31"/>
        <v>0.10258472472414967</v>
      </c>
      <c r="O64" s="120">
        <f t="shared" si="32"/>
        <v>2.5133257557416671</v>
      </c>
      <c r="P64" s="233">
        <f t="shared" si="33"/>
        <v>16</v>
      </c>
      <c r="Q64" s="234">
        <f t="shared" si="34"/>
        <v>2</v>
      </c>
      <c r="R64" s="234">
        <f t="shared" si="35"/>
        <v>49</v>
      </c>
      <c r="T64">
        <v>522</v>
      </c>
      <c r="U64">
        <v>668</v>
      </c>
      <c r="V64" t="s">
        <v>1016</v>
      </c>
      <c r="W64">
        <v>1949.6079999999999</v>
      </c>
      <c r="X64">
        <v>946.41200000000003</v>
      </c>
      <c r="Y64">
        <v>2.06</v>
      </c>
      <c r="Z64">
        <v>12.906000000000001</v>
      </c>
      <c r="AA64">
        <v>128.47052199999999</v>
      </c>
      <c r="AB64">
        <v>0.57691800000000004</v>
      </c>
      <c r="AC64">
        <v>45.167189999999998</v>
      </c>
      <c r="AD64" s="1">
        <v>336</v>
      </c>
      <c r="AE64">
        <v>2</v>
      </c>
      <c r="AF64">
        <v>49</v>
      </c>
      <c r="AG64">
        <v>66</v>
      </c>
      <c r="AH64">
        <v>15.175527000000001</v>
      </c>
      <c r="AI64">
        <v>0</v>
      </c>
      <c r="AJ64">
        <v>0</v>
      </c>
      <c r="AK64">
        <v>16</v>
      </c>
      <c r="AL64">
        <v>4865</v>
      </c>
      <c r="AM64" t="s">
        <v>1017</v>
      </c>
      <c r="AN64" t="s">
        <v>1018</v>
      </c>
      <c r="AO64">
        <v>1949.6079999999999</v>
      </c>
      <c r="AR64" t="s">
        <v>154</v>
      </c>
      <c r="AS64" t="s">
        <v>262</v>
      </c>
      <c r="AT64" t="s">
        <v>793</v>
      </c>
      <c r="AU64" t="s">
        <v>1016</v>
      </c>
      <c r="AV64" t="s">
        <v>776</v>
      </c>
      <c r="AW64">
        <v>1</v>
      </c>
      <c r="BB64">
        <v>1.03</v>
      </c>
      <c r="BC64" t="s">
        <v>73</v>
      </c>
      <c r="BF64" t="s">
        <v>154</v>
      </c>
      <c r="BG64" t="s">
        <v>262</v>
      </c>
      <c r="BH64" t="s">
        <v>1016</v>
      </c>
      <c r="BI64">
        <v>668</v>
      </c>
      <c r="BJ64">
        <v>1</v>
      </c>
      <c r="BK64" t="s">
        <v>793</v>
      </c>
      <c r="BL64" t="s">
        <v>702</v>
      </c>
      <c r="BM64">
        <v>1.03</v>
      </c>
      <c r="BN64" t="s">
        <v>73</v>
      </c>
      <c r="BO64" t="s">
        <v>704</v>
      </c>
      <c r="BP64">
        <v>1949.6079999999999</v>
      </c>
    </row>
    <row r="65" spans="1:68" ht="16.5">
      <c r="A65" s="302" t="str">
        <f t="shared" si="18"/>
        <v>시영운수</v>
      </c>
      <c r="B65" s="126" t="str">
        <f t="shared" si="19"/>
        <v>전유제</v>
      </c>
      <c r="C65" s="127" t="str">
        <f t="shared" si="20"/>
        <v>C</v>
      </c>
      <c r="D65" s="128">
        <f t="shared" si="21"/>
        <v>0.88238095238095238</v>
      </c>
      <c r="E65" s="129">
        <f t="shared" si="22"/>
        <v>5283</v>
      </c>
      <c r="F65" s="130" t="str">
        <f t="shared" si="23"/>
        <v>15</v>
      </c>
      <c r="G65" s="131" t="str">
        <f t="shared" si="24"/>
        <v>70바1525</v>
      </c>
      <c r="H65" s="132">
        <f t="shared" si="25"/>
        <v>1</v>
      </c>
      <c r="I65" s="133">
        <f t="shared" si="26"/>
        <v>1205.335</v>
      </c>
      <c r="J65" s="134">
        <f t="shared" si="27"/>
        <v>2.5897427324652431E-2</v>
      </c>
      <c r="K65" s="134">
        <f t="shared" si="28"/>
        <v>0.32370116736907473</v>
      </c>
      <c r="L65" s="134">
        <f t="shared" si="29"/>
        <v>0.20575192788726784</v>
      </c>
      <c r="M65" s="135">
        <f t="shared" si="30"/>
        <v>10.943</v>
      </c>
      <c r="N65" s="136">
        <f t="shared" si="31"/>
        <v>0</v>
      </c>
      <c r="O65" s="136">
        <f t="shared" si="32"/>
        <v>1.7422542280776714</v>
      </c>
      <c r="P65" s="231">
        <f t="shared" si="33"/>
        <v>14</v>
      </c>
      <c r="Q65" s="232">
        <f t="shared" si="34"/>
        <v>0</v>
      </c>
      <c r="R65" s="232">
        <f t="shared" si="35"/>
        <v>21</v>
      </c>
      <c r="T65">
        <v>522</v>
      </c>
      <c r="U65">
        <v>5283</v>
      </c>
      <c r="V65" t="s">
        <v>1019</v>
      </c>
      <c r="W65">
        <v>1205.335</v>
      </c>
      <c r="X65">
        <v>650.31200000000001</v>
      </c>
      <c r="Y65">
        <v>1.853</v>
      </c>
      <c r="Z65">
        <v>10.943</v>
      </c>
      <c r="AA65">
        <v>81.893038000000004</v>
      </c>
      <c r="AB65">
        <v>2.120819</v>
      </c>
      <c r="AC65">
        <v>26.508872</v>
      </c>
      <c r="AD65" s="1">
        <v>248</v>
      </c>
      <c r="AE65">
        <v>0</v>
      </c>
      <c r="AF65">
        <v>21</v>
      </c>
      <c r="AG65">
        <v>67</v>
      </c>
      <c r="AH65">
        <v>14.718406</v>
      </c>
      <c r="AI65">
        <v>20.9</v>
      </c>
      <c r="AJ65">
        <v>0</v>
      </c>
      <c r="AK65">
        <v>14</v>
      </c>
      <c r="AL65">
        <v>4425</v>
      </c>
      <c r="AM65" t="s">
        <v>1020</v>
      </c>
      <c r="AN65" t="s">
        <v>1021</v>
      </c>
      <c r="AO65">
        <v>1205.335</v>
      </c>
      <c r="AR65" t="s">
        <v>154</v>
      </c>
      <c r="AS65" t="s">
        <v>262</v>
      </c>
      <c r="AT65" t="s">
        <v>795</v>
      </c>
      <c r="AU65" t="s">
        <v>1019</v>
      </c>
      <c r="AV65" t="s">
        <v>776</v>
      </c>
      <c r="AW65">
        <v>1</v>
      </c>
      <c r="BB65">
        <v>0.88238095238095238</v>
      </c>
      <c r="BC65" t="s">
        <v>71</v>
      </c>
      <c r="BF65" t="s">
        <v>154</v>
      </c>
      <c r="BG65" t="s">
        <v>262</v>
      </c>
      <c r="BH65" t="s">
        <v>1019</v>
      </c>
      <c r="BI65">
        <v>5283</v>
      </c>
      <c r="BJ65">
        <v>1</v>
      </c>
      <c r="BK65" t="s">
        <v>795</v>
      </c>
      <c r="BL65" t="s">
        <v>702</v>
      </c>
      <c r="BM65">
        <v>0.88238095238095238</v>
      </c>
      <c r="BN65" t="s">
        <v>71</v>
      </c>
      <c r="BO65" t="s">
        <v>705</v>
      </c>
      <c r="BP65">
        <v>1205.335</v>
      </c>
    </row>
    <row r="66" spans="1:68" ht="16.5">
      <c r="A66" s="303" t="str">
        <f t="shared" si="18"/>
        <v>시영운수</v>
      </c>
      <c r="B66" s="110" t="str">
        <f t="shared" si="19"/>
        <v>전푸름</v>
      </c>
      <c r="C66" s="111" t="str">
        <f t="shared" si="20"/>
        <v>B</v>
      </c>
      <c r="D66" s="112">
        <f t="shared" si="21"/>
        <v>0.92111249436419707</v>
      </c>
      <c r="E66" s="113">
        <f t="shared" si="22"/>
        <v>4544</v>
      </c>
      <c r="F66" s="114" t="str">
        <f t="shared" si="23"/>
        <v>29</v>
      </c>
      <c r="G66" s="115" t="str">
        <f t="shared" si="24"/>
        <v>73아1004</v>
      </c>
      <c r="H66" s="116">
        <f t="shared" si="25"/>
        <v>3</v>
      </c>
      <c r="I66" s="117">
        <f t="shared" si="26"/>
        <v>991.17</v>
      </c>
      <c r="J66" s="118">
        <f t="shared" si="27"/>
        <v>1.9346342314474334E-2</v>
      </c>
      <c r="K66" s="118">
        <f t="shared" si="28"/>
        <v>0.41312750637010537</v>
      </c>
      <c r="L66" s="118">
        <f t="shared" si="29"/>
        <v>0.20783518468073087</v>
      </c>
      <c r="M66" s="119">
        <f t="shared" si="30"/>
        <v>17.524999999999999</v>
      </c>
      <c r="N66" s="120">
        <f t="shared" si="31"/>
        <v>0.2017817326997387</v>
      </c>
      <c r="O66" s="120">
        <f t="shared" si="32"/>
        <v>24.415589656668384</v>
      </c>
      <c r="P66" s="233">
        <f t="shared" si="33"/>
        <v>24</v>
      </c>
      <c r="Q66" s="234">
        <f t="shared" si="34"/>
        <v>2</v>
      </c>
      <c r="R66" s="234">
        <f t="shared" si="35"/>
        <v>242</v>
      </c>
      <c r="T66">
        <v>522</v>
      </c>
      <c r="U66">
        <v>4544</v>
      </c>
      <c r="V66" t="s">
        <v>1022</v>
      </c>
      <c r="W66">
        <v>991.17</v>
      </c>
      <c r="X66">
        <v>399.62200000000001</v>
      </c>
      <c r="Y66">
        <v>2.48</v>
      </c>
      <c r="Z66">
        <v>17.524999999999999</v>
      </c>
      <c r="AA66">
        <v>64.596654999999998</v>
      </c>
      <c r="AB66">
        <v>1.249709</v>
      </c>
      <c r="AC66">
        <v>26.686654999999998</v>
      </c>
      <c r="AD66" s="1">
        <v>206</v>
      </c>
      <c r="AE66">
        <v>2</v>
      </c>
      <c r="AF66">
        <v>242</v>
      </c>
      <c r="AG66">
        <v>68</v>
      </c>
      <c r="AH66">
        <v>15.343983</v>
      </c>
      <c r="AI66">
        <v>121.2</v>
      </c>
      <c r="AJ66">
        <v>0</v>
      </c>
      <c r="AK66">
        <v>24</v>
      </c>
      <c r="AL66">
        <v>30169</v>
      </c>
      <c r="AM66" t="s">
        <v>1023</v>
      </c>
      <c r="AN66" t="s">
        <v>1024</v>
      </c>
      <c r="AO66">
        <v>540.64</v>
      </c>
      <c r="AR66" t="s">
        <v>154</v>
      </c>
      <c r="AS66" t="s">
        <v>264</v>
      </c>
      <c r="AT66" t="s">
        <v>832</v>
      </c>
      <c r="AU66" t="s">
        <v>1022</v>
      </c>
      <c r="AV66" t="s">
        <v>776</v>
      </c>
      <c r="AW66">
        <v>3</v>
      </c>
      <c r="BB66">
        <v>0.92111249436419707</v>
      </c>
      <c r="BC66" t="s">
        <v>70</v>
      </c>
      <c r="BF66" t="s">
        <v>154</v>
      </c>
      <c r="BG66" t="s">
        <v>264</v>
      </c>
      <c r="BH66" t="s">
        <v>1022</v>
      </c>
      <c r="BI66">
        <v>4544</v>
      </c>
      <c r="BJ66">
        <v>3</v>
      </c>
      <c r="BK66" t="s">
        <v>832</v>
      </c>
      <c r="BL66" t="s">
        <v>827</v>
      </c>
      <c r="BM66">
        <v>0.92111249436419707</v>
      </c>
      <c r="BN66" t="s">
        <v>70</v>
      </c>
      <c r="BO66" t="s">
        <v>703</v>
      </c>
      <c r="BP66">
        <v>991.17</v>
      </c>
    </row>
    <row r="67" spans="1:68" ht="16.5">
      <c r="A67" s="303" t="str">
        <f t="shared" ref="A67:A81" si="36">BF67</f>
        <v>시영운수</v>
      </c>
      <c r="B67" s="110" t="str">
        <f t="shared" ref="B67:B81" si="37">BH67</f>
        <v>정광남</v>
      </c>
      <c r="C67" s="111" t="str">
        <f t="shared" ref="C67:C81" si="38">BN67</f>
        <v>S</v>
      </c>
      <c r="D67" s="112">
        <f t="shared" ref="D67:D81" si="39">BM67</f>
        <v>1.0242857142857142</v>
      </c>
      <c r="E67" s="113">
        <f t="shared" ref="E67:E81" si="40">U67</f>
        <v>8383</v>
      </c>
      <c r="F67" s="114" t="str">
        <f t="shared" ref="F67:F81" si="41">BG67</f>
        <v>29</v>
      </c>
      <c r="G67" s="115" t="str">
        <f t="shared" ref="G67:G81" si="42">BK67</f>
        <v>70바1530</v>
      </c>
      <c r="H67" s="116">
        <f t="shared" ref="H67:H81" si="43">BJ67</f>
        <v>1</v>
      </c>
      <c r="I67" s="117">
        <f t="shared" ref="I67:I81" si="44">BP67</f>
        <v>2169.2190000000001</v>
      </c>
      <c r="J67" s="118">
        <f t="shared" ref="J67:J81" si="45">AB67/AA67</f>
        <v>6.194512543448636E-2</v>
      </c>
      <c r="K67" s="118">
        <f t="shared" ref="K67:K81" si="46">AC67/AA67</f>
        <v>0.28538126537509428</v>
      </c>
      <c r="L67" s="118">
        <f t="shared" ref="L67:L81" si="47">AD67/I67</f>
        <v>0.10741193028458629</v>
      </c>
      <c r="M67" s="119">
        <f t="shared" ref="M67:M81" si="48">Z67</f>
        <v>12.236000000000001</v>
      </c>
      <c r="N67" s="120">
        <f t="shared" ref="N67:N81" si="49">AE67*100/W67</f>
        <v>0</v>
      </c>
      <c r="O67" s="120">
        <f t="shared" ref="O67:O81" si="50">AF67*100/W67</f>
        <v>2.4893752083123002</v>
      </c>
      <c r="P67" s="233">
        <f t="shared" ref="P67:P81" si="51">AK67</f>
        <v>20</v>
      </c>
      <c r="Q67" s="234">
        <f t="shared" ref="Q67:Q81" si="52">AE67</f>
        <v>0</v>
      </c>
      <c r="R67" s="234">
        <f t="shared" ref="R67:R81" si="53">AF67</f>
        <v>54</v>
      </c>
      <c r="T67">
        <v>522</v>
      </c>
      <c r="U67">
        <v>8383</v>
      </c>
      <c r="V67" t="s">
        <v>1025</v>
      </c>
      <c r="W67">
        <v>2169.2190000000001</v>
      </c>
      <c r="X67">
        <v>756.43799999999999</v>
      </c>
      <c r="Y67">
        <v>2.8679999999999999</v>
      </c>
      <c r="Z67">
        <v>12.236000000000001</v>
      </c>
      <c r="AA67">
        <v>124.719967</v>
      </c>
      <c r="AB67">
        <v>7.7257939999999996</v>
      </c>
      <c r="AC67">
        <v>35.592742000000001</v>
      </c>
      <c r="AD67" s="1">
        <v>233</v>
      </c>
      <c r="AE67">
        <v>0</v>
      </c>
      <c r="AF67">
        <v>54</v>
      </c>
      <c r="AG67">
        <v>63</v>
      </c>
      <c r="AH67">
        <v>17.392716</v>
      </c>
      <c r="AI67">
        <v>0</v>
      </c>
      <c r="AJ67">
        <v>0</v>
      </c>
      <c r="AK67">
        <v>20</v>
      </c>
      <c r="AL67">
        <v>22261</v>
      </c>
      <c r="AM67" t="s">
        <v>1026</v>
      </c>
      <c r="AN67" t="s">
        <v>1027</v>
      </c>
      <c r="AO67">
        <v>2169.2190000000001</v>
      </c>
      <c r="AR67" t="s">
        <v>154</v>
      </c>
      <c r="AS67" t="s">
        <v>264</v>
      </c>
      <c r="AT67" t="s">
        <v>827</v>
      </c>
      <c r="AU67" t="s">
        <v>1025</v>
      </c>
      <c r="AV67" t="s">
        <v>776</v>
      </c>
      <c r="AW67">
        <v>1</v>
      </c>
      <c r="BB67">
        <v>1.0242857142857142</v>
      </c>
      <c r="BC67" t="s">
        <v>73</v>
      </c>
      <c r="BF67" t="s">
        <v>154</v>
      </c>
      <c r="BG67" t="s">
        <v>264</v>
      </c>
      <c r="BH67" t="s">
        <v>1025</v>
      </c>
      <c r="BI67">
        <v>8383</v>
      </c>
      <c r="BJ67">
        <v>1</v>
      </c>
      <c r="BK67" t="s">
        <v>827</v>
      </c>
      <c r="BL67" t="s">
        <v>702</v>
      </c>
      <c r="BM67">
        <v>1.0242857142857142</v>
      </c>
      <c r="BN67" t="s">
        <v>73</v>
      </c>
      <c r="BO67" t="s">
        <v>704</v>
      </c>
      <c r="BP67">
        <v>2169.2190000000001</v>
      </c>
    </row>
    <row r="68" spans="1:68" ht="16.5">
      <c r="A68" s="303" t="str">
        <f t="shared" si="36"/>
        <v>시영운수</v>
      </c>
      <c r="B68" s="110" t="str">
        <f t="shared" si="37"/>
        <v>정순모</v>
      </c>
      <c r="C68" s="111" t="str">
        <f t="shared" si="38"/>
        <v>A</v>
      </c>
      <c r="D68" s="112">
        <f t="shared" si="39"/>
        <v>0.98073173682299442</v>
      </c>
      <c r="E68" s="113">
        <f t="shared" si="40"/>
        <v>9911</v>
      </c>
      <c r="F68" s="114" t="str">
        <f t="shared" si="41"/>
        <v>15</v>
      </c>
      <c r="G68" s="115" t="str">
        <f t="shared" si="42"/>
        <v>73아1022</v>
      </c>
      <c r="H68" s="116">
        <f t="shared" si="43"/>
        <v>8</v>
      </c>
      <c r="I68" s="117">
        <f t="shared" si="44"/>
        <v>1109.7840000000001</v>
      </c>
      <c r="J68" s="118">
        <f t="shared" si="45"/>
        <v>3.8847244374293391E-2</v>
      </c>
      <c r="K68" s="118">
        <f t="shared" si="46"/>
        <v>0.32396307952645531</v>
      </c>
      <c r="L68" s="118">
        <f t="shared" si="47"/>
        <v>0.13245820808373521</v>
      </c>
      <c r="M68" s="119">
        <f t="shared" si="48"/>
        <v>9.7469999999999999</v>
      </c>
      <c r="N68" s="120">
        <f t="shared" si="49"/>
        <v>0.72086099637406909</v>
      </c>
      <c r="O68" s="120">
        <f t="shared" si="50"/>
        <v>5.046026974618484</v>
      </c>
      <c r="P68" s="233">
        <f t="shared" si="51"/>
        <v>18</v>
      </c>
      <c r="Q68" s="234">
        <f t="shared" si="52"/>
        <v>8</v>
      </c>
      <c r="R68" s="234">
        <f t="shared" si="53"/>
        <v>56</v>
      </c>
      <c r="T68">
        <v>522</v>
      </c>
      <c r="U68">
        <v>9911</v>
      </c>
      <c r="V68" t="s">
        <v>1028</v>
      </c>
      <c r="W68">
        <v>1109.7840000000001</v>
      </c>
      <c r="X68">
        <v>507.66399999999999</v>
      </c>
      <c r="Y68">
        <v>2.1859999999999999</v>
      </c>
      <c r="Z68">
        <v>9.7469999999999999</v>
      </c>
      <c r="AA68">
        <v>74.922765999999996</v>
      </c>
      <c r="AB68">
        <v>2.9105430000000001</v>
      </c>
      <c r="AC68">
        <v>24.272210000000001</v>
      </c>
      <c r="AD68" s="1">
        <v>147</v>
      </c>
      <c r="AE68">
        <v>8</v>
      </c>
      <c r="AF68">
        <v>56</v>
      </c>
      <c r="AG68">
        <v>72</v>
      </c>
      <c r="AH68">
        <v>14.812372999999999</v>
      </c>
      <c r="AI68">
        <v>143</v>
      </c>
      <c r="AJ68">
        <v>0</v>
      </c>
      <c r="AK68">
        <v>18</v>
      </c>
      <c r="AL68">
        <v>6074</v>
      </c>
      <c r="AM68" t="s">
        <v>1029</v>
      </c>
      <c r="AN68" t="s">
        <v>1030</v>
      </c>
      <c r="AO68">
        <v>298.40199999999999</v>
      </c>
      <c r="AR68" t="s">
        <v>154</v>
      </c>
      <c r="AS68" t="s">
        <v>262</v>
      </c>
      <c r="AT68" t="s">
        <v>807</v>
      </c>
      <c r="AU68" t="s">
        <v>1028</v>
      </c>
      <c r="AV68" t="s">
        <v>776</v>
      </c>
      <c r="AW68">
        <v>8</v>
      </c>
      <c r="BB68">
        <v>0.98073173682299442</v>
      </c>
      <c r="BC68" t="s">
        <v>68</v>
      </c>
      <c r="BF68" t="s">
        <v>154</v>
      </c>
      <c r="BG68" t="s">
        <v>262</v>
      </c>
      <c r="BH68" t="s">
        <v>1028</v>
      </c>
      <c r="BI68">
        <v>9911</v>
      </c>
      <c r="BJ68">
        <v>8</v>
      </c>
      <c r="BK68" t="s">
        <v>807</v>
      </c>
      <c r="BL68" t="s">
        <v>775</v>
      </c>
      <c r="BM68">
        <v>0.98073173682299442</v>
      </c>
      <c r="BN68" t="s">
        <v>68</v>
      </c>
      <c r="BO68" t="s">
        <v>706</v>
      </c>
      <c r="BP68">
        <v>1109.7840000000001</v>
      </c>
    </row>
    <row r="69" spans="1:68" ht="16.5">
      <c r="A69" s="303" t="str">
        <f t="shared" si="36"/>
        <v>시영운수</v>
      </c>
      <c r="B69" s="110" t="str">
        <f t="shared" si="37"/>
        <v>정종호</v>
      </c>
      <c r="C69" s="111" t="str">
        <f t="shared" si="38"/>
        <v>C</v>
      </c>
      <c r="D69" s="112">
        <f t="shared" si="39"/>
        <v>0.88227272727272721</v>
      </c>
      <c r="E69" s="113">
        <f t="shared" si="40"/>
        <v>7721</v>
      </c>
      <c r="F69" s="114" t="str">
        <f t="shared" si="41"/>
        <v>15</v>
      </c>
      <c r="G69" s="115" t="str">
        <f t="shared" si="42"/>
        <v>70바1531</v>
      </c>
      <c r="H69" s="116">
        <f t="shared" si="43"/>
        <v>1</v>
      </c>
      <c r="I69" s="117">
        <f t="shared" si="44"/>
        <v>2085.8150000000001</v>
      </c>
      <c r="J69" s="118">
        <f t="shared" si="45"/>
        <v>3.8570172089870548E-2</v>
      </c>
      <c r="K69" s="118">
        <f t="shared" si="46"/>
        <v>0.38392551500244354</v>
      </c>
      <c r="L69" s="118">
        <f t="shared" si="47"/>
        <v>0.18505955705563532</v>
      </c>
      <c r="M69" s="119">
        <f t="shared" si="48"/>
        <v>14.417999999999999</v>
      </c>
      <c r="N69" s="120">
        <f t="shared" si="49"/>
        <v>4.7942890428921067E-2</v>
      </c>
      <c r="O69" s="120">
        <f t="shared" si="50"/>
        <v>5.6093181801837648</v>
      </c>
      <c r="P69" s="233">
        <f t="shared" si="51"/>
        <v>61</v>
      </c>
      <c r="Q69" s="234">
        <f t="shared" si="52"/>
        <v>1</v>
      </c>
      <c r="R69" s="234">
        <f t="shared" si="53"/>
        <v>117</v>
      </c>
      <c r="T69">
        <v>522</v>
      </c>
      <c r="U69">
        <v>7721</v>
      </c>
      <c r="V69" t="s">
        <v>1031</v>
      </c>
      <c r="W69">
        <v>2085.8150000000001</v>
      </c>
      <c r="X69">
        <v>1074.3720000000001</v>
      </c>
      <c r="Y69">
        <v>1.9410000000000001</v>
      </c>
      <c r="Z69">
        <v>14.417999999999999</v>
      </c>
      <c r="AA69">
        <v>158.944974</v>
      </c>
      <c r="AB69">
        <v>6.1305350000000001</v>
      </c>
      <c r="AC69">
        <v>61.023031000000003</v>
      </c>
      <c r="AD69" s="1">
        <v>386</v>
      </c>
      <c r="AE69">
        <v>1</v>
      </c>
      <c r="AF69">
        <v>117</v>
      </c>
      <c r="AG69">
        <v>71</v>
      </c>
      <c r="AH69">
        <v>13.122873999999999</v>
      </c>
      <c r="AI69">
        <v>286.10000000000002</v>
      </c>
      <c r="AJ69">
        <v>0</v>
      </c>
      <c r="AK69">
        <v>61</v>
      </c>
      <c r="AL69">
        <v>35746</v>
      </c>
      <c r="AM69" t="s">
        <v>1032</v>
      </c>
      <c r="AN69" t="s">
        <v>1033</v>
      </c>
      <c r="AO69">
        <v>2085.8150000000001</v>
      </c>
      <c r="AR69" t="s">
        <v>154</v>
      </c>
      <c r="AS69" t="s">
        <v>262</v>
      </c>
      <c r="AT69" t="s">
        <v>799</v>
      </c>
      <c r="AU69" t="s">
        <v>1031</v>
      </c>
      <c r="AV69" t="s">
        <v>776</v>
      </c>
      <c r="AW69">
        <v>1</v>
      </c>
      <c r="BB69">
        <v>0.88227272727272721</v>
      </c>
      <c r="BC69" t="s">
        <v>71</v>
      </c>
      <c r="BF69" t="s">
        <v>154</v>
      </c>
      <c r="BG69" t="s">
        <v>262</v>
      </c>
      <c r="BH69" t="s">
        <v>1031</v>
      </c>
      <c r="BI69">
        <v>7721</v>
      </c>
      <c r="BJ69">
        <v>1</v>
      </c>
      <c r="BK69" t="s">
        <v>799</v>
      </c>
      <c r="BL69" t="s">
        <v>702</v>
      </c>
      <c r="BM69">
        <v>0.88227272727272721</v>
      </c>
      <c r="BN69" t="s">
        <v>71</v>
      </c>
      <c r="BO69" t="s">
        <v>705</v>
      </c>
      <c r="BP69">
        <v>2085.8150000000001</v>
      </c>
    </row>
    <row r="70" spans="1:68" ht="16.5">
      <c r="A70" s="303" t="str">
        <f t="shared" si="36"/>
        <v>시영운수</v>
      </c>
      <c r="B70" s="110" t="str">
        <f t="shared" si="37"/>
        <v>정창근</v>
      </c>
      <c r="C70" s="111" t="str">
        <f t="shared" si="38"/>
        <v>C</v>
      </c>
      <c r="D70" s="112">
        <f t="shared" si="39"/>
        <v>0.85988019000208549</v>
      </c>
      <c r="E70" s="113">
        <f t="shared" si="40"/>
        <v>2097</v>
      </c>
      <c r="F70" s="114" t="str">
        <f t="shared" si="41"/>
        <v>15</v>
      </c>
      <c r="G70" s="115" t="str">
        <f t="shared" si="42"/>
        <v>70바1514</v>
      </c>
      <c r="H70" s="116">
        <f t="shared" si="43"/>
        <v>9</v>
      </c>
      <c r="I70" s="117">
        <f t="shared" si="44"/>
        <v>1472.1909999999998</v>
      </c>
      <c r="J70" s="118">
        <f t="shared" si="45"/>
        <v>5.3701125840218744E-2</v>
      </c>
      <c r="K70" s="118">
        <f t="shared" si="46"/>
        <v>0.35156980066478127</v>
      </c>
      <c r="L70" s="118">
        <f t="shared" si="47"/>
        <v>0.21600458092733893</v>
      </c>
      <c r="M70" s="119">
        <f t="shared" si="48"/>
        <v>16.021000000000001</v>
      </c>
      <c r="N70" s="120">
        <f t="shared" si="49"/>
        <v>3.4642244110988316</v>
      </c>
      <c r="O70" s="120">
        <f t="shared" si="50"/>
        <v>26.559053818424374</v>
      </c>
      <c r="P70" s="233">
        <f t="shared" si="51"/>
        <v>33</v>
      </c>
      <c r="Q70" s="234">
        <f t="shared" si="52"/>
        <v>51</v>
      </c>
      <c r="R70" s="234">
        <f t="shared" si="53"/>
        <v>391</v>
      </c>
      <c r="T70">
        <v>522</v>
      </c>
      <c r="U70">
        <v>2097</v>
      </c>
      <c r="V70" t="s">
        <v>1034</v>
      </c>
      <c r="W70">
        <v>1472.191</v>
      </c>
      <c r="X70">
        <v>758.50199999999995</v>
      </c>
      <c r="Y70">
        <v>1.9410000000000001</v>
      </c>
      <c r="Z70">
        <v>16.021000000000001</v>
      </c>
      <c r="AA70">
        <v>102.464984</v>
      </c>
      <c r="AB70">
        <v>5.5024850000000001</v>
      </c>
      <c r="AC70">
        <v>36.023594000000003</v>
      </c>
      <c r="AD70" s="1">
        <v>318</v>
      </c>
      <c r="AE70">
        <v>51</v>
      </c>
      <c r="AF70">
        <v>391</v>
      </c>
      <c r="AG70">
        <v>76</v>
      </c>
      <c r="AH70">
        <v>14.367747</v>
      </c>
      <c r="AI70">
        <v>505.7</v>
      </c>
      <c r="AJ70">
        <v>0</v>
      </c>
      <c r="AK70">
        <v>33</v>
      </c>
      <c r="AL70">
        <v>13884</v>
      </c>
      <c r="AM70" t="s">
        <v>1035</v>
      </c>
      <c r="AN70" t="s">
        <v>1036</v>
      </c>
      <c r="AO70">
        <v>429.33</v>
      </c>
      <c r="AR70" t="s">
        <v>154</v>
      </c>
      <c r="AS70" t="s">
        <v>262</v>
      </c>
      <c r="AT70" t="s">
        <v>785</v>
      </c>
      <c r="AU70" t="s">
        <v>1034</v>
      </c>
      <c r="AV70" t="s">
        <v>776</v>
      </c>
      <c r="AW70">
        <v>9</v>
      </c>
      <c r="BB70">
        <v>0.85988019000208549</v>
      </c>
      <c r="BC70" t="s">
        <v>71</v>
      </c>
      <c r="BF70" t="s">
        <v>154</v>
      </c>
      <c r="BG70" t="s">
        <v>262</v>
      </c>
      <c r="BH70" t="s">
        <v>1034</v>
      </c>
      <c r="BI70">
        <v>2097</v>
      </c>
      <c r="BJ70">
        <v>9</v>
      </c>
      <c r="BK70" t="s">
        <v>785</v>
      </c>
      <c r="BL70" t="s">
        <v>809</v>
      </c>
      <c r="BM70">
        <v>0.85988019000208549</v>
      </c>
      <c r="BN70" t="s">
        <v>71</v>
      </c>
      <c r="BO70" t="s">
        <v>705</v>
      </c>
      <c r="BP70">
        <v>1472.1909999999998</v>
      </c>
    </row>
    <row r="71" spans="1:68" ht="16.5">
      <c r="A71" s="303" t="str">
        <f t="shared" si="36"/>
        <v>시영운수</v>
      </c>
      <c r="B71" s="110" t="str">
        <f t="shared" si="37"/>
        <v>정호석</v>
      </c>
      <c r="C71" s="111" t="str">
        <f t="shared" si="38"/>
        <v>A</v>
      </c>
      <c r="D71" s="112">
        <f t="shared" si="39"/>
        <v>0.96270823525250226</v>
      </c>
      <c r="E71" s="113">
        <f t="shared" si="40"/>
        <v>8174</v>
      </c>
      <c r="F71" s="114" t="str">
        <f t="shared" si="41"/>
        <v>15</v>
      </c>
      <c r="G71" s="115" t="str">
        <f t="shared" si="42"/>
        <v>73아1022</v>
      </c>
      <c r="H71" s="116">
        <f t="shared" si="43"/>
        <v>5</v>
      </c>
      <c r="I71" s="117">
        <f t="shared" si="44"/>
        <v>1874.9180000000001</v>
      </c>
      <c r="J71" s="118">
        <f t="shared" si="45"/>
        <v>1.5602875674540799E-2</v>
      </c>
      <c r="K71" s="118">
        <f t="shared" si="46"/>
        <v>0.37458408058449505</v>
      </c>
      <c r="L71" s="118">
        <f t="shared" si="47"/>
        <v>0.16374049425094855</v>
      </c>
      <c r="M71" s="119">
        <f t="shared" si="48"/>
        <v>11.369</v>
      </c>
      <c r="N71" s="120">
        <f t="shared" si="49"/>
        <v>0.10667133175957562</v>
      </c>
      <c r="O71" s="120">
        <f t="shared" si="50"/>
        <v>14.827315114581012</v>
      </c>
      <c r="P71" s="233">
        <f t="shared" si="51"/>
        <v>28</v>
      </c>
      <c r="Q71" s="234">
        <f t="shared" si="52"/>
        <v>2</v>
      </c>
      <c r="R71" s="234">
        <f t="shared" si="53"/>
        <v>278</v>
      </c>
      <c r="T71">
        <v>522</v>
      </c>
      <c r="U71">
        <v>8174</v>
      </c>
      <c r="V71" t="s">
        <v>1037</v>
      </c>
      <c r="W71">
        <v>1874.9179999999999</v>
      </c>
      <c r="X71">
        <v>860.16300000000001</v>
      </c>
      <c r="Y71">
        <v>2.1800000000000002</v>
      </c>
      <c r="Z71">
        <v>11.369</v>
      </c>
      <c r="AA71">
        <v>119.74164500000001</v>
      </c>
      <c r="AB71">
        <v>1.868314</v>
      </c>
      <c r="AC71">
        <v>44.853313999999997</v>
      </c>
      <c r="AD71" s="1">
        <v>307</v>
      </c>
      <c r="AE71">
        <v>2</v>
      </c>
      <c r="AF71">
        <v>278</v>
      </c>
      <c r="AG71">
        <v>81</v>
      </c>
      <c r="AH71">
        <v>15.658027000000001</v>
      </c>
      <c r="AI71">
        <v>634.5</v>
      </c>
      <c r="AJ71">
        <v>0</v>
      </c>
      <c r="AK71">
        <v>28</v>
      </c>
      <c r="AL71">
        <v>13701</v>
      </c>
      <c r="AM71" t="s">
        <v>1038</v>
      </c>
      <c r="AN71" t="s">
        <v>1039</v>
      </c>
      <c r="AO71">
        <v>1311.1880000000001</v>
      </c>
      <c r="AR71" t="s">
        <v>154</v>
      </c>
      <c r="AS71" t="s">
        <v>262</v>
      </c>
      <c r="AT71" t="s">
        <v>807</v>
      </c>
      <c r="AU71" t="s">
        <v>1037</v>
      </c>
      <c r="AV71" t="s">
        <v>776</v>
      </c>
      <c r="AW71">
        <v>5</v>
      </c>
      <c r="BB71">
        <v>0.96270823525250226</v>
      </c>
      <c r="BC71" t="s">
        <v>68</v>
      </c>
      <c r="BF71" t="s">
        <v>154</v>
      </c>
      <c r="BG71" t="s">
        <v>262</v>
      </c>
      <c r="BH71" t="s">
        <v>1037</v>
      </c>
      <c r="BI71">
        <v>8174</v>
      </c>
      <c r="BJ71">
        <v>5</v>
      </c>
      <c r="BK71" t="s">
        <v>807</v>
      </c>
      <c r="BL71" t="s">
        <v>787</v>
      </c>
      <c r="BM71">
        <v>0.96270823525250226</v>
      </c>
      <c r="BN71" t="s">
        <v>68</v>
      </c>
      <c r="BO71" t="s">
        <v>706</v>
      </c>
      <c r="BP71">
        <v>1874.9180000000001</v>
      </c>
    </row>
    <row r="72" spans="1:68" ht="16.5">
      <c r="A72" s="303" t="str">
        <f t="shared" si="36"/>
        <v>시영운수</v>
      </c>
      <c r="B72" s="110" t="str">
        <f t="shared" si="37"/>
        <v>조찬행</v>
      </c>
      <c r="C72" s="111" t="str">
        <f t="shared" si="38"/>
        <v>C</v>
      </c>
      <c r="D72" s="112">
        <f t="shared" si="39"/>
        <v>0.88732727029750413</v>
      </c>
      <c r="E72" s="113">
        <f t="shared" si="40"/>
        <v>2803</v>
      </c>
      <c r="F72" s="114" t="str">
        <f t="shared" si="41"/>
        <v>28-1</v>
      </c>
      <c r="G72" s="115" t="str">
        <f t="shared" si="42"/>
        <v>70바1581</v>
      </c>
      <c r="H72" s="116">
        <f t="shared" si="43"/>
        <v>5</v>
      </c>
      <c r="I72" s="117">
        <f t="shared" si="44"/>
        <v>606.83100000000002</v>
      </c>
      <c r="J72" s="118">
        <f t="shared" si="45"/>
        <v>4.4809349151284435E-2</v>
      </c>
      <c r="K72" s="118">
        <f t="shared" si="46"/>
        <v>0.31507451491823457</v>
      </c>
      <c r="L72" s="118">
        <f t="shared" si="47"/>
        <v>0.14007194754387958</v>
      </c>
      <c r="M72" s="119">
        <f t="shared" si="48"/>
        <v>11.526999999999999</v>
      </c>
      <c r="N72" s="120">
        <f t="shared" si="49"/>
        <v>5.2732968487107614</v>
      </c>
      <c r="O72" s="120">
        <f t="shared" si="50"/>
        <v>2.8014389508775919</v>
      </c>
      <c r="P72" s="233">
        <f t="shared" si="51"/>
        <v>8</v>
      </c>
      <c r="Q72" s="234">
        <f t="shared" si="52"/>
        <v>32</v>
      </c>
      <c r="R72" s="234">
        <f t="shared" si="53"/>
        <v>17</v>
      </c>
      <c r="T72">
        <v>522</v>
      </c>
      <c r="U72">
        <v>2803</v>
      </c>
      <c r="V72" t="s">
        <v>1040</v>
      </c>
      <c r="W72">
        <v>606.83100000000002</v>
      </c>
      <c r="X72">
        <v>327.10500000000002</v>
      </c>
      <c r="Y72">
        <v>1.855</v>
      </c>
      <c r="Z72">
        <v>11.526999999999999</v>
      </c>
      <c r="AA72">
        <v>45.767747999999997</v>
      </c>
      <c r="AB72">
        <v>2.0508229999999998</v>
      </c>
      <c r="AC72">
        <v>14.420251</v>
      </c>
      <c r="AD72" s="1">
        <v>85</v>
      </c>
      <c r="AE72">
        <v>32</v>
      </c>
      <c r="AF72">
        <v>17</v>
      </c>
      <c r="AG72">
        <v>65</v>
      </c>
      <c r="AH72">
        <v>13.258921000000001</v>
      </c>
      <c r="AI72">
        <v>11.5</v>
      </c>
      <c r="AJ72">
        <v>0</v>
      </c>
      <c r="AK72">
        <v>8</v>
      </c>
      <c r="AL72">
        <v>4373</v>
      </c>
      <c r="AM72" t="s">
        <v>1041</v>
      </c>
      <c r="AN72" t="s">
        <v>1042</v>
      </c>
      <c r="AO72">
        <v>199.35400000000001</v>
      </c>
      <c r="AR72" t="s">
        <v>154</v>
      </c>
      <c r="AS72" t="s">
        <v>263</v>
      </c>
      <c r="AT72" t="s">
        <v>821</v>
      </c>
      <c r="AU72" t="s">
        <v>1040</v>
      </c>
      <c r="AV72" t="s">
        <v>776</v>
      </c>
      <c r="AW72">
        <v>5</v>
      </c>
      <c r="BB72">
        <v>0.88732727029750413</v>
      </c>
      <c r="BC72" t="s">
        <v>71</v>
      </c>
      <c r="BF72" t="s">
        <v>154</v>
      </c>
      <c r="BG72" t="s">
        <v>263</v>
      </c>
      <c r="BH72" t="s">
        <v>1040</v>
      </c>
      <c r="BI72">
        <v>2803</v>
      </c>
      <c r="BJ72">
        <v>5</v>
      </c>
      <c r="BK72" t="s">
        <v>821</v>
      </c>
      <c r="BL72" t="s">
        <v>795</v>
      </c>
      <c r="BM72">
        <v>0.88732727029750413</v>
      </c>
      <c r="BN72" t="s">
        <v>71</v>
      </c>
      <c r="BO72" t="s">
        <v>705</v>
      </c>
      <c r="BP72">
        <v>606.83100000000002</v>
      </c>
    </row>
    <row r="73" spans="1:68" ht="16.5">
      <c r="A73" s="303" t="str">
        <f t="shared" si="36"/>
        <v>시영운수</v>
      </c>
      <c r="B73" s="110" t="str">
        <f t="shared" si="37"/>
        <v>채희성</v>
      </c>
      <c r="C73" s="111" t="str">
        <f t="shared" si="38"/>
        <v>D</v>
      </c>
      <c r="D73" s="112">
        <f t="shared" si="39"/>
        <v>0.81043478260869573</v>
      </c>
      <c r="E73" s="113">
        <f t="shared" si="40"/>
        <v>7836</v>
      </c>
      <c r="F73" s="114" t="str">
        <f t="shared" si="41"/>
        <v>15</v>
      </c>
      <c r="G73" s="115" t="str">
        <f t="shared" si="42"/>
        <v>70바1514</v>
      </c>
      <c r="H73" s="116">
        <f t="shared" si="43"/>
        <v>1</v>
      </c>
      <c r="I73" s="117">
        <f t="shared" si="44"/>
        <v>1073.999</v>
      </c>
      <c r="J73" s="118">
        <f t="shared" si="45"/>
        <v>2.3410006731795947E-2</v>
      </c>
      <c r="K73" s="118">
        <f t="shared" si="46"/>
        <v>0.35158325050368616</v>
      </c>
      <c r="L73" s="118">
        <f t="shared" si="47"/>
        <v>0.17411561835718656</v>
      </c>
      <c r="M73" s="119">
        <f t="shared" si="48"/>
        <v>21.132000000000001</v>
      </c>
      <c r="N73" s="120">
        <f t="shared" si="49"/>
        <v>0</v>
      </c>
      <c r="O73" s="120">
        <f t="shared" si="50"/>
        <v>8.1936761579852497</v>
      </c>
      <c r="P73" s="233">
        <f t="shared" si="51"/>
        <v>22</v>
      </c>
      <c r="Q73" s="234">
        <f t="shared" si="52"/>
        <v>0</v>
      </c>
      <c r="R73" s="234">
        <f t="shared" si="53"/>
        <v>88</v>
      </c>
      <c r="T73">
        <v>522</v>
      </c>
      <c r="U73">
        <v>7836</v>
      </c>
      <c r="V73" t="s">
        <v>1043</v>
      </c>
      <c r="W73">
        <v>1073.999</v>
      </c>
      <c r="X73">
        <v>576.26499999999999</v>
      </c>
      <c r="Y73">
        <v>1.8640000000000001</v>
      </c>
      <c r="Z73">
        <v>21.132000000000001</v>
      </c>
      <c r="AA73">
        <v>68.833043000000004</v>
      </c>
      <c r="AB73">
        <v>1.6113820000000001</v>
      </c>
      <c r="AC73">
        <v>24.200545000000002</v>
      </c>
      <c r="AD73" s="1">
        <v>187</v>
      </c>
      <c r="AE73">
        <v>0</v>
      </c>
      <c r="AF73">
        <v>88</v>
      </c>
      <c r="AG73">
        <v>69</v>
      </c>
      <c r="AH73">
        <v>15.602956000000001</v>
      </c>
      <c r="AI73">
        <v>169</v>
      </c>
      <c r="AJ73">
        <v>0</v>
      </c>
      <c r="AK73">
        <v>22</v>
      </c>
      <c r="AL73">
        <v>9603</v>
      </c>
      <c r="AM73" t="s">
        <v>1044</v>
      </c>
      <c r="AN73" t="s">
        <v>1045</v>
      </c>
      <c r="AO73">
        <v>1073.999</v>
      </c>
      <c r="AR73" t="s">
        <v>154</v>
      </c>
      <c r="AS73" t="s">
        <v>262</v>
      </c>
      <c r="AT73" t="s">
        <v>785</v>
      </c>
      <c r="AU73" t="s">
        <v>1043</v>
      </c>
      <c r="AV73" t="s">
        <v>776</v>
      </c>
      <c r="AW73">
        <v>1</v>
      </c>
      <c r="BB73">
        <v>0.81043478260869573</v>
      </c>
      <c r="BC73" t="s">
        <v>69</v>
      </c>
      <c r="BF73" t="s">
        <v>154</v>
      </c>
      <c r="BG73" t="s">
        <v>262</v>
      </c>
      <c r="BH73" t="s">
        <v>1043</v>
      </c>
      <c r="BI73">
        <v>7836</v>
      </c>
      <c r="BJ73">
        <v>1</v>
      </c>
      <c r="BK73" t="s">
        <v>785</v>
      </c>
      <c r="BL73" t="s">
        <v>702</v>
      </c>
      <c r="BM73">
        <v>0.81043478260869573</v>
      </c>
      <c r="BN73" t="s">
        <v>69</v>
      </c>
      <c r="BO73" t="s">
        <v>707</v>
      </c>
      <c r="BP73">
        <v>1073.999</v>
      </c>
    </row>
    <row r="74" spans="1:68" ht="16.5">
      <c r="A74" s="303" t="str">
        <f t="shared" si="36"/>
        <v>시영운수</v>
      </c>
      <c r="B74" s="110" t="str">
        <f t="shared" si="37"/>
        <v>최광호</v>
      </c>
      <c r="C74" s="111" t="str">
        <f t="shared" si="38"/>
        <v>B</v>
      </c>
      <c r="D74" s="112">
        <f t="shared" si="39"/>
        <v>0.90378390321343938</v>
      </c>
      <c r="E74" s="113">
        <f t="shared" si="40"/>
        <v>1770</v>
      </c>
      <c r="F74" s="114" t="str">
        <f t="shared" si="41"/>
        <v>29</v>
      </c>
      <c r="G74" s="115" t="str">
        <f t="shared" si="42"/>
        <v>70바1530</v>
      </c>
      <c r="H74" s="116">
        <f t="shared" si="43"/>
        <v>3</v>
      </c>
      <c r="I74" s="117">
        <f t="shared" si="44"/>
        <v>623.78200000000004</v>
      </c>
      <c r="J74" s="118">
        <f t="shared" si="45"/>
        <v>5.1292272692055017E-2</v>
      </c>
      <c r="K74" s="118">
        <f t="shared" si="46"/>
        <v>0.29887434889182612</v>
      </c>
      <c r="L74" s="118">
        <f t="shared" si="47"/>
        <v>0.14107492681738171</v>
      </c>
      <c r="M74" s="119">
        <f t="shared" si="48"/>
        <v>14.057</v>
      </c>
      <c r="N74" s="120">
        <f t="shared" si="49"/>
        <v>0</v>
      </c>
      <c r="O74" s="120">
        <f t="shared" si="50"/>
        <v>17.954990685848582</v>
      </c>
      <c r="P74" s="233">
        <f t="shared" si="51"/>
        <v>8</v>
      </c>
      <c r="Q74" s="234">
        <f t="shared" si="52"/>
        <v>0</v>
      </c>
      <c r="R74" s="234">
        <f t="shared" si="53"/>
        <v>112</v>
      </c>
      <c r="T74">
        <v>522</v>
      </c>
      <c r="U74">
        <v>1770</v>
      </c>
      <c r="V74" t="s">
        <v>1046</v>
      </c>
      <c r="W74">
        <v>623.78200000000004</v>
      </c>
      <c r="X74">
        <v>276.80399999999997</v>
      </c>
      <c r="Y74">
        <v>2.254</v>
      </c>
      <c r="Z74">
        <v>14.057</v>
      </c>
      <c r="AA74">
        <v>38.255547999999997</v>
      </c>
      <c r="AB74">
        <v>1.9622139999999999</v>
      </c>
      <c r="AC74">
        <v>11.433602</v>
      </c>
      <c r="AD74" s="1">
        <v>88</v>
      </c>
      <c r="AE74">
        <v>0</v>
      </c>
      <c r="AF74">
        <v>112</v>
      </c>
      <c r="AG74">
        <v>67</v>
      </c>
      <c r="AH74">
        <v>16.305661000000001</v>
      </c>
      <c r="AI74">
        <v>0</v>
      </c>
      <c r="AJ74">
        <v>0</v>
      </c>
      <c r="AK74">
        <v>8</v>
      </c>
      <c r="AL74">
        <v>4662</v>
      </c>
      <c r="AM74" t="s">
        <v>1047</v>
      </c>
      <c r="AN74" t="s">
        <v>1048</v>
      </c>
      <c r="AO74">
        <v>395.245</v>
      </c>
      <c r="AR74" t="s">
        <v>154</v>
      </c>
      <c r="AS74" t="s">
        <v>264</v>
      </c>
      <c r="AT74" t="s">
        <v>827</v>
      </c>
      <c r="AU74" t="s">
        <v>1046</v>
      </c>
      <c r="AV74" t="s">
        <v>776</v>
      </c>
      <c r="AW74">
        <v>3</v>
      </c>
      <c r="BB74">
        <v>0.90378390321343938</v>
      </c>
      <c r="BC74" t="s">
        <v>70</v>
      </c>
      <c r="BF74" t="s">
        <v>154</v>
      </c>
      <c r="BG74" t="s">
        <v>264</v>
      </c>
      <c r="BH74" t="s">
        <v>1046</v>
      </c>
      <c r="BI74">
        <v>1770</v>
      </c>
      <c r="BJ74">
        <v>3</v>
      </c>
      <c r="BK74" t="s">
        <v>827</v>
      </c>
      <c r="BL74" t="s">
        <v>809</v>
      </c>
      <c r="BM74">
        <v>0.90378390321343938</v>
      </c>
      <c r="BN74" t="s">
        <v>70</v>
      </c>
      <c r="BO74" t="s">
        <v>703</v>
      </c>
      <c r="BP74">
        <v>623.78200000000004</v>
      </c>
    </row>
    <row r="75" spans="1:68" ht="16.5">
      <c r="A75" s="303" t="str">
        <f t="shared" si="36"/>
        <v>시영운수</v>
      </c>
      <c r="B75" s="110" t="str">
        <f t="shared" si="37"/>
        <v>최달수</v>
      </c>
      <c r="C75" s="111" t="str">
        <f t="shared" si="38"/>
        <v>C</v>
      </c>
      <c r="D75" s="112">
        <f t="shared" si="39"/>
        <v>0.88291186274010303</v>
      </c>
      <c r="E75" s="113">
        <f t="shared" si="40"/>
        <v>6756</v>
      </c>
      <c r="F75" s="114" t="str">
        <f t="shared" si="41"/>
        <v>28-1</v>
      </c>
      <c r="G75" s="115" t="str">
        <f t="shared" si="42"/>
        <v>70바1580</v>
      </c>
      <c r="H75" s="116">
        <f t="shared" si="43"/>
        <v>6</v>
      </c>
      <c r="I75" s="117">
        <f t="shared" si="44"/>
        <v>1149.6300000000001</v>
      </c>
      <c r="J75" s="118">
        <f t="shared" si="45"/>
        <v>9.9513199508186739E-3</v>
      </c>
      <c r="K75" s="118">
        <f t="shared" si="46"/>
        <v>0.36090702617660125</v>
      </c>
      <c r="L75" s="118">
        <f t="shared" si="47"/>
        <v>0.13134660716926314</v>
      </c>
      <c r="M75" s="119">
        <f t="shared" si="48"/>
        <v>12.576000000000001</v>
      </c>
      <c r="N75" s="120">
        <f t="shared" si="49"/>
        <v>8.698450805911466E-2</v>
      </c>
      <c r="O75" s="120">
        <f t="shared" si="50"/>
        <v>7.7416212172612049</v>
      </c>
      <c r="P75" s="233">
        <f t="shared" si="51"/>
        <v>23</v>
      </c>
      <c r="Q75" s="234">
        <f t="shared" si="52"/>
        <v>1</v>
      </c>
      <c r="R75" s="234">
        <f t="shared" si="53"/>
        <v>89</v>
      </c>
      <c r="T75">
        <v>522</v>
      </c>
      <c r="U75">
        <v>6756</v>
      </c>
      <c r="V75" t="s">
        <v>1049</v>
      </c>
      <c r="W75">
        <v>1149.6300000000001</v>
      </c>
      <c r="X75">
        <v>620.86199999999997</v>
      </c>
      <c r="Y75">
        <v>1.8520000000000001</v>
      </c>
      <c r="Z75">
        <v>12.576000000000001</v>
      </c>
      <c r="AA75">
        <v>86.558869000000001</v>
      </c>
      <c r="AB75">
        <v>0.861375</v>
      </c>
      <c r="AC75">
        <v>31.239704</v>
      </c>
      <c r="AD75" s="1">
        <v>151</v>
      </c>
      <c r="AE75">
        <v>1</v>
      </c>
      <c r="AF75">
        <v>89</v>
      </c>
      <c r="AG75">
        <v>65</v>
      </c>
      <c r="AH75">
        <v>13.281480999999999</v>
      </c>
      <c r="AI75">
        <v>0</v>
      </c>
      <c r="AJ75">
        <v>0</v>
      </c>
      <c r="AK75">
        <v>23</v>
      </c>
      <c r="AL75">
        <v>9482</v>
      </c>
      <c r="AM75" t="s">
        <v>1050</v>
      </c>
      <c r="AN75" t="s">
        <v>1051</v>
      </c>
      <c r="AO75">
        <v>308.07400000000001</v>
      </c>
      <c r="AR75" t="s">
        <v>154</v>
      </c>
      <c r="AS75" t="s">
        <v>263</v>
      </c>
      <c r="AT75" t="s">
        <v>820</v>
      </c>
      <c r="AU75" t="s">
        <v>1049</v>
      </c>
      <c r="AV75" t="s">
        <v>776</v>
      </c>
      <c r="AW75">
        <v>6</v>
      </c>
      <c r="BB75">
        <v>0.88291186274010303</v>
      </c>
      <c r="BC75" t="s">
        <v>71</v>
      </c>
      <c r="BF75" t="s">
        <v>154</v>
      </c>
      <c r="BG75" t="s">
        <v>263</v>
      </c>
      <c r="BH75" t="s">
        <v>1049</v>
      </c>
      <c r="BI75">
        <v>6756</v>
      </c>
      <c r="BJ75">
        <v>6</v>
      </c>
      <c r="BK75" t="s">
        <v>820</v>
      </c>
      <c r="BL75" t="s">
        <v>821</v>
      </c>
      <c r="BM75">
        <v>0.88291186274010303</v>
      </c>
      <c r="BN75" t="s">
        <v>71</v>
      </c>
      <c r="BO75" t="s">
        <v>705</v>
      </c>
      <c r="BP75">
        <v>1149.6300000000001</v>
      </c>
    </row>
    <row r="76" spans="1:68" ht="16.5">
      <c r="A76" s="303" t="str">
        <f t="shared" si="36"/>
        <v>시영운수</v>
      </c>
      <c r="B76" s="110" t="str">
        <f t="shared" si="37"/>
        <v>최명호</v>
      </c>
      <c r="C76" s="111" t="str">
        <f t="shared" si="38"/>
        <v>C</v>
      </c>
      <c r="D76" s="112">
        <f t="shared" si="39"/>
        <v>0.85941972848953463</v>
      </c>
      <c r="E76" s="113">
        <f t="shared" si="40"/>
        <v>2459</v>
      </c>
      <c r="F76" s="114" t="str">
        <f t="shared" si="41"/>
        <v>28-1</v>
      </c>
      <c r="G76" s="115" t="str">
        <f t="shared" si="42"/>
        <v>70바1579</v>
      </c>
      <c r="H76" s="116">
        <f t="shared" si="43"/>
        <v>4</v>
      </c>
      <c r="I76" s="117">
        <f t="shared" si="44"/>
        <v>973.15199999999993</v>
      </c>
      <c r="J76" s="118">
        <f t="shared" si="45"/>
        <v>6.2114980102067889E-2</v>
      </c>
      <c r="K76" s="118">
        <f t="shared" si="46"/>
        <v>0.34941458220469651</v>
      </c>
      <c r="L76" s="118">
        <f t="shared" si="47"/>
        <v>0.11920028936897833</v>
      </c>
      <c r="M76" s="119">
        <f t="shared" si="48"/>
        <v>12.074999999999999</v>
      </c>
      <c r="N76" s="120">
        <f t="shared" si="49"/>
        <v>0</v>
      </c>
      <c r="O76" s="120">
        <f t="shared" si="50"/>
        <v>5.0351846371378777</v>
      </c>
      <c r="P76" s="233">
        <f t="shared" si="51"/>
        <v>27</v>
      </c>
      <c r="Q76" s="234">
        <f t="shared" si="52"/>
        <v>0</v>
      </c>
      <c r="R76" s="234">
        <f t="shared" si="53"/>
        <v>49</v>
      </c>
      <c r="T76">
        <v>522</v>
      </c>
      <c r="U76">
        <v>2459</v>
      </c>
      <c r="V76" t="s">
        <v>1052</v>
      </c>
      <c r="W76">
        <v>973.15200000000004</v>
      </c>
      <c r="X76">
        <v>539.93399999999997</v>
      </c>
      <c r="Y76">
        <v>1.802</v>
      </c>
      <c r="Z76">
        <v>12.074999999999999</v>
      </c>
      <c r="AA76">
        <v>81.604710999999995</v>
      </c>
      <c r="AB76">
        <v>5.0688750000000002</v>
      </c>
      <c r="AC76">
        <v>28.513876</v>
      </c>
      <c r="AD76" s="1">
        <v>116</v>
      </c>
      <c r="AE76">
        <v>0</v>
      </c>
      <c r="AF76">
        <v>49</v>
      </c>
      <c r="AG76">
        <v>64</v>
      </c>
      <c r="AH76">
        <v>11.925193</v>
      </c>
      <c r="AI76">
        <v>0</v>
      </c>
      <c r="AJ76">
        <v>0</v>
      </c>
      <c r="AK76">
        <v>27</v>
      </c>
      <c r="AL76">
        <v>15858</v>
      </c>
      <c r="AM76" t="s">
        <v>1053</v>
      </c>
      <c r="AN76" t="s">
        <v>1054</v>
      </c>
      <c r="AO76">
        <v>451.65199999999999</v>
      </c>
      <c r="AR76" t="s">
        <v>154</v>
      </c>
      <c r="AS76" t="s">
        <v>263</v>
      </c>
      <c r="AT76" t="s">
        <v>818</v>
      </c>
      <c r="AU76" t="s">
        <v>1052</v>
      </c>
      <c r="AV76" t="s">
        <v>776</v>
      </c>
      <c r="AW76">
        <v>4</v>
      </c>
      <c r="BB76">
        <v>0.85941972848953463</v>
      </c>
      <c r="BC76" t="s">
        <v>71</v>
      </c>
      <c r="BF76" t="s">
        <v>154</v>
      </c>
      <c r="BG76" t="s">
        <v>263</v>
      </c>
      <c r="BH76" t="s">
        <v>1052</v>
      </c>
      <c r="BI76">
        <v>2459</v>
      </c>
      <c r="BJ76">
        <v>4</v>
      </c>
      <c r="BK76" t="s">
        <v>818</v>
      </c>
      <c r="BL76" t="s">
        <v>816</v>
      </c>
      <c r="BM76">
        <v>0.85941972848953463</v>
      </c>
      <c r="BN76" t="s">
        <v>71</v>
      </c>
      <c r="BO76" t="s">
        <v>705</v>
      </c>
      <c r="BP76">
        <v>973.15199999999993</v>
      </c>
    </row>
    <row r="77" spans="1:68" ht="16.5">
      <c r="A77" s="303" t="str">
        <f t="shared" si="36"/>
        <v>시영운수</v>
      </c>
      <c r="B77" s="110" t="str">
        <f t="shared" si="37"/>
        <v>한민기</v>
      </c>
      <c r="C77" s="111" t="str">
        <f t="shared" si="38"/>
        <v>B</v>
      </c>
      <c r="D77" s="112">
        <f t="shared" si="39"/>
        <v>0.90363636363636357</v>
      </c>
      <c r="E77" s="113">
        <f t="shared" si="40"/>
        <v>6763</v>
      </c>
      <c r="F77" s="114" t="str">
        <f t="shared" si="41"/>
        <v>15</v>
      </c>
      <c r="G77" s="115" t="str">
        <f t="shared" si="42"/>
        <v>70바1520</v>
      </c>
      <c r="H77" s="116">
        <f t="shared" si="43"/>
        <v>1</v>
      </c>
      <c r="I77" s="117">
        <f t="shared" si="44"/>
        <v>1205.421</v>
      </c>
      <c r="J77" s="118">
        <f t="shared" si="45"/>
        <v>1.4801017132979349E-2</v>
      </c>
      <c r="K77" s="118">
        <f t="shared" si="46"/>
        <v>0.34439602239121059</v>
      </c>
      <c r="L77" s="118">
        <f t="shared" si="47"/>
        <v>0.12360826632355003</v>
      </c>
      <c r="M77" s="119">
        <f t="shared" si="48"/>
        <v>13.409000000000001</v>
      </c>
      <c r="N77" s="120">
        <f t="shared" si="49"/>
        <v>4.2308869681215109</v>
      </c>
      <c r="O77" s="120">
        <f t="shared" si="50"/>
        <v>0.4977514080142954</v>
      </c>
      <c r="P77" s="233">
        <f t="shared" si="51"/>
        <v>4</v>
      </c>
      <c r="Q77" s="234">
        <f t="shared" si="52"/>
        <v>51</v>
      </c>
      <c r="R77" s="234">
        <f t="shared" si="53"/>
        <v>6</v>
      </c>
      <c r="T77">
        <v>522</v>
      </c>
      <c r="U77">
        <v>6763</v>
      </c>
      <c r="V77" t="s">
        <v>1055</v>
      </c>
      <c r="W77">
        <v>1205.421</v>
      </c>
      <c r="X77">
        <v>606.39300000000003</v>
      </c>
      <c r="Y77">
        <v>1.988</v>
      </c>
      <c r="Z77">
        <v>13.409000000000001</v>
      </c>
      <c r="AA77">
        <v>105.73327399999999</v>
      </c>
      <c r="AB77">
        <v>1.5649599999999999</v>
      </c>
      <c r="AC77">
        <v>36.414118999999999</v>
      </c>
      <c r="AD77" s="1">
        <v>149</v>
      </c>
      <c r="AE77">
        <v>51</v>
      </c>
      <c r="AF77">
        <v>6</v>
      </c>
      <c r="AG77">
        <v>53</v>
      </c>
      <c r="AH77">
        <v>11.400582999999999</v>
      </c>
      <c r="AI77">
        <v>0</v>
      </c>
      <c r="AJ77">
        <v>0</v>
      </c>
      <c r="AK77">
        <v>4</v>
      </c>
      <c r="AL77">
        <v>1975</v>
      </c>
      <c r="AM77" t="s">
        <v>1056</v>
      </c>
      <c r="AN77" t="s">
        <v>1057</v>
      </c>
      <c r="AO77">
        <v>1205.421</v>
      </c>
      <c r="AR77" t="s">
        <v>154</v>
      </c>
      <c r="AS77" t="s">
        <v>262</v>
      </c>
      <c r="AT77" t="s">
        <v>789</v>
      </c>
      <c r="AU77" t="s">
        <v>1055</v>
      </c>
      <c r="AV77" t="s">
        <v>776</v>
      </c>
      <c r="AW77">
        <v>1</v>
      </c>
      <c r="BB77">
        <v>0.90363636363636357</v>
      </c>
      <c r="BC77" t="s">
        <v>70</v>
      </c>
      <c r="BF77" t="s">
        <v>154</v>
      </c>
      <c r="BG77" t="s">
        <v>262</v>
      </c>
      <c r="BH77" t="s">
        <v>1055</v>
      </c>
      <c r="BI77">
        <v>6763</v>
      </c>
      <c r="BJ77">
        <v>1</v>
      </c>
      <c r="BK77" t="s">
        <v>789</v>
      </c>
      <c r="BL77" t="s">
        <v>702</v>
      </c>
      <c r="BM77">
        <v>0.90363636363636357</v>
      </c>
      <c r="BN77" t="s">
        <v>70</v>
      </c>
      <c r="BO77" t="s">
        <v>703</v>
      </c>
      <c r="BP77">
        <v>1205.421</v>
      </c>
    </row>
    <row r="78" spans="1:68" ht="16.5">
      <c r="A78" s="303" t="str">
        <f t="shared" si="36"/>
        <v>시영운수</v>
      </c>
      <c r="B78" s="110" t="str">
        <f t="shared" si="37"/>
        <v>허유기</v>
      </c>
      <c r="C78" s="111" t="str">
        <f t="shared" si="38"/>
        <v>C</v>
      </c>
      <c r="D78" s="112">
        <f t="shared" si="39"/>
        <v>0.86987536404136823</v>
      </c>
      <c r="E78" s="113">
        <f t="shared" si="40"/>
        <v>1510</v>
      </c>
      <c r="F78" s="114" t="str">
        <f t="shared" si="41"/>
        <v>28-1</v>
      </c>
      <c r="G78" s="115" t="str">
        <f t="shared" si="42"/>
        <v>70바1580</v>
      </c>
      <c r="H78" s="116">
        <f t="shared" si="43"/>
        <v>3</v>
      </c>
      <c r="I78" s="117">
        <f t="shared" si="44"/>
        <v>1627.922</v>
      </c>
      <c r="J78" s="118">
        <f t="shared" si="45"/>
        <v>2.8227217654631136E-2</v>
      </c>
      <c r="K78" s="118">
        <f t="shared" si="46"/>
        <v>0.39019454833180578</v>
      </c>
      <c r="L78" s="118">
        <f t="shared" si="47"/>
        <v>0.22728361678262227</v>
      </c>
      <c r="M78" s="119">
        <f t="shared" si="48"/>
        <v>13.882999999999999</v>
      </c>
      <c r="N78" s="120">
        <f t="shared" si="49"/>
        <v>7.3099325397654189</v>
      </c>
      <c r="O78" s="120">
        <f t="shared" si="50"/>
        <v>15.541285147568495</v>
      </c>
      <c r="P78" s="233">
        <f t="shared" si="51"/>
        <v>56</v>
      </c>
      <c r="Q78" s="234">
        <f t="shared" si="52"/>
        <v>119</v>
      </c>
      <c r="R78" s="234">
        <f t="shared" si="53"/>
        <v>253</v>
      </c>
      <c r="T78">
        <v>522</v>
      </c>
      <c r="U78">
        <v>1510</v>
      </c>
      <c r="V78" t="s">
        <v>1058</v>
      </c>
      <c r="W78">
        <v>1627.922</v>
      </c>
      <c r="X78">
        <v>891.29</v>
      </c>
      <c r="Y78">
        <v>1.8260000000000001</v>
      </c>
      <c r="Z78">
        <v>13.882999999999999</v>
      </c>
      <c r="AA78">
        <v>123.44192200000001</v>
      </c>
      <c r="AB78">
        <v>3.4844219999999999</v>
      </c>
      <c r="AC78">
        <v>48.166364999999999</v>
      </c>
      <c r="AD78" s="1">
        <v>370</v>
      </c>
      <c r="AE78">
        <v>119</v>
      </c>
      <c r="AF78">
        <v>253</v>
      </c>
      <c r="AG78">
        <v>70</v>
      </c>
      <c r="AH78">
        <v>13.187756</v>
      </c>
      <c r="AI78">
        <v>27</v>
      </c>
      <c r="AJ78">
        <v>0</v>
      </c>
      <c r="AK78">
        <v>56</v>
      </c>
      <c r="AL78">
        <v>20203</v>
      </c>
      <c r="AM78" t="s">
        <v>1059</v>
      </c>
      <c r="AN78" t="s">
        <v>1060</v>
      </c>
      <c r="AO78">
        <v>1474.326</v>
      </c>
      <c r="AR78" t="s">
        <v>154</v>
      </c>
      <c r="AS78" t="s">
        <v>263</v>
      </c>
      <c r="AT78" t="s">
        <v>820</v>
      </c>
      <c r="AU78" t="s">
        <v>1058</v>
      </c>
      <c r="AV78" t="s">
        <v>776</v>
      </c>
      <c r="AW78">
        <v>3</v>
      </c>
      <c r="BB78">
        <v>0.86987536404136823</v>
      </c>
      <c r="BC78" t="s">
        <v>71</v>
      </c>
      <c r="BF78" t="s">
        <v>154</v>
      </c>
      <c r="BG78" t="s">
        <v>263</v>
      </c>
      <c r="BH78" t="s">
        <v>1058</v>
      </c>
      <c r="BI78">
        <v>1510</v>
      </c>
      <c r="BJ78">
        <v>3</v>
      </c>
      <c r="BK78" t="s">
        <v>820</v>
      </c>
      <c r="BL78" t="s">
        <v>818</v>
      </c>
      <c r="BM78">
        <v>0.86987536404136823</v>
      </c>
      <c r="BN78" t="s">
        <v>71</v>
      </c>
      <c r="BO78" t="s">
        <v>705</v>
      </c>
      <c r="BP78">
        <v>1627.922</v>
      </c>
    </row>
    <row r="79" spans="1:68" ht="16.5">
      <c r="A79" s="303" t="str">
        <f t="shared" si="36"/>
        <v>시영운수</v>
      </c>
      <c r="B79" s="110" t="str">
        <f t="shared" si="37"/>
        <v>허종대</v>
      </c>
      <c r="C79" s="111" t="str">
        <f t="shared" si="38"/>
        <v>C</v>
      </c>
      <c r="D79" s="112">
        <f t="shared" si="39"/>
        <v>0.86285714285714288</v>
      </c>
      <c r="E79" s="113">
        <f t="shared" si="40"/>
        <v>1365</v>
      </c>
      <c r="F79" s="114" t="str">
        <f t="shared" si="41"/>
        <v>28-1</v>
      </c>
      <c r="G79" s="115" t="str">
        <f t="shared" si="42"/>
        <v>73아1038</v>
      </c>
      <c r="H79" s="116">
        <f t="shared" si="43"/>
        <v>1</v>
      </c>
      <c r="I79" s="117">
        <f t="shared" si="44"/>
        <v>2902.8119999999999</v>
      </c>
      <c r="J79" s="118">
        <f t="shared" si="45"/>
        <v>6.0650281048040593E-2</v>
      </c>
      <c r="K79" s="118">
        <f t="shared" si="46"/>
        <v>0.36705742164508021</v>
      </c>
      <c r="L79" s="118">
        <f t="shared" si="47"/>
        <v>0.1560555764548307</v>
      </c>
      <c r="M79" s="119">
        <f t="shared" si="48"/>
        <v>13.603</v>
      </c>
      <c r="N79" s="120">
        <f t="shared" si="49"/>
        <v>1.722467731289522</v>
      </c>
      <c r="O79" s="120">
        <f t="shared" si="50"/>
        <v>10.782647997872408</v>
      </c>
      <c r="P79" s="233">
        <f t="shared" si="51"/>
        <v>87</v>
      </c>
      <c r="Q79" s="234">
        <f t="shared" si="52"/>
        <v>50</v>
      </c>
      <c r="R79" s="234">
        <f t="shared" si="53"/>
        <v>313</v>
      </c>
      <c r="T79">
        <v>522</v>
      </c>
      <c r="U79">
        <v>1365</v>
      </c>
      <c r="V79" t="s">
        <v>1061</v>
      </c>
      <c r="W79">
        <v>2902.8119999999999</v>
      </c>
      <c r="X79">
        <v>1601.915</v>
      </c>
      <c r="Y79">
        <v>1.8120000000000001</v>
      </c>
      <c r="Z79">
        <v>13.603</v>
      </c>
      <c r="AA79">
        <v>252.70021399999999</v>
      </c>
      <c r="AB79">
        <v>15.326339000000001</v>
      </c>
      <c r="AC79">
        <v>92.755488999999997</v>
      </c>
      <c r="AD79" s="1">
        <v>453</v>
      </c>
      <c r="AE79">
        <v>50</v>
      </c>
      <c r="AF79">
        <v>313</v>
      </c>
      <c r="AG79">
        <v>92</v>
      </c>
      <c r="AH79">
        <v>11.487176</v>
      </c>
      <c r="AI79">
        <v>211.8</v>
      </c>
      <c r="AJ79">
        <v>0</v>
      </c>
      <c r="AK79">
        <v>87</v>
      </c>
      <c r="AL79">
        <v>55431</v>
      </c>
      <c r="AM79" t="s">
        <v>1062</v>
      </c>
      <c r="AN79" t="s">
        <v>1063</v>
      </c>
      <c r="AO79">
        <v>2902.8119999999999</v>
      </c>
      <c r="AR79" t="s">
        <v>154</v>
      </c>
      <c r="AS79" t="s">
        <v>263</v>
      </c>
      <c r="AT79" t="s">
        <v>825</v>
      </c>
      <c r="AU79" t="s">
        <v>1061</v>
      </c>
      <c r="AV79" t="s">
        <v>776</v>
      </c>
      <c r="AW79">
        <v>1</v>
      </c>
      <c r="BB79">
        <v>0.86285714285714288</v>
      </c>
      <c r="BC79" t="s">
        <v>71</v>
      </c>
      <c r="BF79" t="s">
        <v>154</v>
      </c>
      <c r="BG79" t="s">
        <v>263</v>
      </c>
      <c r="BH79" t="s">
        <v>1061</v>
      </c>
      <c r="BI79">
        <v>1365</v>
      </c>
      <c r="BJ79">
        <v>1</v>
      </c>
      <c r="BK79" t="s">
        <v>825</v>
      </c>
      <c r="BL79" t="s">
        <v>702</v>
      </c>
      <c r="BM79">
        <v>0.86285714285714288</v>
      </c>
      <c r="BN79" t="s">
        <v>71</v>
      </c>
      <c r="BO79" t="s">
        <v>705</v>
      </c>
      <c r="BP79">
        <v>2902.8119999999999</v>
      </c>
    </row>
    <row r="80" spans="1:68" ht="16.5">
      <c r="A80" s="303" t="str">
        <f t="shared" si="36"/>
        <v>시영운수</v>
      </c>
      <c r="B80" s="110" t="str">
        <f t="shared" si="37"/>
        <v>황관순</v>
      </c>
      <c r="C80" s="111" t="str">
        <f t="shared" si="38"/>
        <v>C</v>
      </c>
      <c r="D80" s="112">
        <f t="shared" si="39"/>
        <v>0.8861904761904762</v>
      </c>
      <c r="E80" s="113">
        <f t="shared" si="40"/>
        <v>1623</v>
      </c>
      <c r="F80" s="114" t="str">
        <f t="shared" si="41"/>
        <v>28-1</v>
      </c>
      <c r="G80" s="115" t="str">
        <f t="shared" si="42"/>
        <v>73아1037</v>
      </c>
      <c r="H80" s="116">
        <f t="shared" si="43"/>
        <v>1</v>
      </c>
      <c r="I80" s="117">
        <f t="shared" si="44"/>
        <v>1792.1980000000001</v>
      </c>
      <c r="J80" s="118">
        <f t="shared" si="45"/>
        <v>2.8698786776603757E-2</v>
      </c>
      <c r="K80" s="118">
        <f t="shared" si="46"/>
        <v>0.36770899046824573</v>
      </c>
      <c r="L80" s="118">
        <f t="shared" si="47"/>
        <v>9.373964260645308E-2</v>
      </c>
      <c r="M80" s="119">
        <f t="shared" si="48"/>
        <v>11.608000000000001</v>
      </c>
      <c r="N80" s="120">
        <f t="shared" si="49"/>
        <v>0</v>
      </c>
      <c r="O80" s="120">
        <f t="shared" si="50"/>
        <v>2.6782755030415166</v>
      </c>
      <c r="P80" s="233">
        <f t="shared" si="51"/>
        <v>76</v>
      </c>
      <c r="Q80" s="234">
        <f t="shared" si="52"/>
        <v>0</v>
      </c>
      <c r="R80" s="234">
        <f t="shared" si="53"/>
        <v>48</v>
      </c>
      <c r="T80">
        <v>522</v>
      </c>
      <c r="U80">
        <v>1623</v>
      </c>
      <c r="V80" t="s">
        <v>1064</v>
      </c>
      <c r="W80">
        <v>1792.1980000000001</v>
      </c>
      <c r="X80">
        <v>963.06399999999996</v>
      </c>
      <c r="Y80">
        <v>1.861</v>
      </c>
      <c r="Z80">
        <v>11.608000000000001</v>
      </c>
      <c r="AA80">
        <v>149.192474</v>
      </c>
      <c r="AB80">
        <v>4.2816429999999999</v>
      </c>
      <c r="AC80">
        <v>54.859414000000001</v>
      </c>
      <c r="AD80" s="1">
        <v>168</v>
      </c>
      <c r="AE80">
        <v>0</v>
      </c>
      <c r="AF80">
        <v>48</v>
      </c>
      <c r="AG80">
        <v>64</v>
      </c>
      <c r="AH80">
        <v>12.012656</v>
      </c>
      <c r="AI80">
        <v>0</v>
      </c>
      <c r="AJ80">
        <v>0</v>
      </c>
      <c r="AK80">
        <v>76</v>
      </c>
      <c r="AL80">
        <v>27084</v>
      </c>
      <c r="AM80" t="s">
        <v>1065</v>
      </c>
      <c r="AN80" t="s">
        <v>1066</v>
      </c>
      <c r="AO80">
        <v>1792.1980000000001</v>
      </c>
      <c r="AR80" t="s">
        <v>154</v>
      </c>
      <c r="AS80" t="s">
        <v>263</v>
      </c>
      <c r="AT80" t="s">
        <v>823</v>
      </c>
      <c r="AU80" t="s">
        <v>1064</v>
      </c>
      <c r="AV80" t="s">
        <v>776</v>
      </c>
      <c r="AW80">
        <v>1</v>
      </c>
      <c r="BB80">
        <v>0.8861904761904762</v>
      </c>
      <c r="BC80" t="s">
        <v>71</v>
      </c>
      <c r="BF80" t="s">
        <v>154</v>
      </c>
      <c r="BG80" t="s">
        <v>263</v>
      </c>
      <c r="BH80" t="s">
        <v>1064</v>
      </c>
      <c r="BI80">
        <v>1623</v>
      </c>
      <c r="BJ80">
        <v>1</v>
      </c>
      <c r="BK80" t="s">
        <v>823</v>
      </c>
      <c r="BL80" t="s">
        <v>702</v>
      </c>
      <c r="BM80">
        <v>0.8861904761904762</v>
      </c>
      <c r="BN80" t="s">
        <v>71</v>
      </c>
      <c r="BO80" t="s">
        <v>705</v>
      </c>
      <c r="BP80">
        <v>1792.1980000000001</v>
      </c>
    </row>
    <row r="81" spans="1:68" ht="16.5">
      <c r="A81" s="303" t="str">
        <f t="shared" si="36"/>
        <v>시영운수</v>
      </c>
      <c r="B81" s="110" t="str">
        <f t="shared" si="37"/>
        <v>황운화</v>
      </c>
      <c r="C81" s="111" t="str">
        <f t="shared" si="38"/>
        <v>B</v>
      </c>
      <c r="D81" s="112">
        <f t="shared" si="39"/>
        <v>0.91681818181818175</v>
      </c>
      <c r="E81" s="113">
        <f t="shared" si="40"/>
        <v>164</v>
      </c>
      <c r="F81" s="114" t="str">
        <f t="shared" si="41"/>
        <v>15</v>
      </c>
      <c r="G81" s="115" t="str">
        <f t="shared" si="42"/>
        <v>70바1520</v>
      </c>
      <c r="H81" s="116">
        <f t="shared" si="43"/>
        <v>1</v>
      </c>
      <c r="I81" s="117">
        <f t="shared" si="44"/>
        <v>905.49300000000005</v>
      </c>
      <c r="J81" s="118">
        <f t="shared" si="45"/>
        <v>2.941111531713745E-2</v>
      </c>
      <c r="K81" s="118">
        <f t="shared" si="46"/>
        <v>0.3203372687601444</v>
      </c>
      <c r="L81" s="118">
        <f t="shared" si="47"/>
        <v>0.11595893065987257</v>
      </c>
      <c r="M81" s="119">
        <f t="shared" si="48"/>
        <v>12.053000000000001</v>
      </c>
      <c r="N81" s="120">
        <f t="shared" si="49"/>
        <v>3.9757347654813451</v>
      </c>
      <c r="O81" s="120">
        <f t="shared" si="50"/>
        <v>0.77305953773248381</v>
      </c>
      <c r="P81" s="233">
        <f t="shared" si="51"/>
        <v>14</v>
      </c>
      <c r="Q81" s="234">
        <f t="shared" si="52"/>
        <v>36</v>
      </c>
      <c r="R81" s="234">
        <f t="shared" si="53"/>
        <v>7</v>
      </c>
      <c r="T81">
        <v>522</v>
      </c>
      <c r="U81">
        <v>164</v>
      </c>
      <c r="V81" t="s">
        <v>1067</v>
      </c>
      <c r="W81">
        <v>905.49300000000005</v>
      </c>
      <c r="X81">
        <v>448.95499999999998</v>
      </c>
      <c r="Y81">
        <v>2.0169999999999999</v>
      </c>
      <c r="Z81">
        <v>12.053000000000001</v>
      </c>
      <c r="AA81">
        <v>82.611624000000006</v>
      </c>
      <c r="AB81">
        <v>2.4297</v>
      </c>
      <c r="AC81">
        <v>26.463581999999999</v>
      </c>
      <c r="AD81" s="1">
        <v>105</v>
      </c>
      <c r="AE81">
        <v>36</v>
      </c>
      <c r="AF81">
        <v>7</v>
      </c>
      <c r="AG81">
        <v>62</v>
      </c>
      <c r="AH81">
        <v>10.960842</v>
      </c>
      <c r="AI81">
        <v>0</v>
      </c>
      <c r="AJ81">
        <v>0</v>
      </c>
      <c r="AK81">
        <v>14</v>
      </c>
      <c r="AL81">
        <v>3294</v>
      </c>
      <c r="AM81" t="s">
        <v>1068</v>
      </c>
      <c r="AN81" t="s">
        <v>1069</v>
      </c>
      <c r="AO81">
        <v>905.49300000000005</v>
      </c>
      <c r="AR81" t="s">
        <v>154</v>
      </c>
      <c r="AS81" t="s">
        <v>262</v>
      </c>
      <c r="AT81" t="s">
        <v>789</v>
      </c>
      <c r="AU81" t="s">
        <v>1067</v>
      </c>
      <c r="AV81" t="s">
        <v>776</v>
      </c>
      <c r="AW81">
        <v>1</v>
      </c>
      <c r="BB81">
        <v>0.91681818181818175</v>
      </c>
      <c r="BC81" t="s">
        <v>70</v>
      </c>
      <c r="BF81" t="s">
        <v>154</v>
      </c>
      <c r="BG81" t="s">
        <v>262</v>
      </c>
      <c r="BH81" t="s">
        <v>1067</v>
      </c>
      <c r="BI81">
        <v>164</v>
      </c>
      <c r="BJ81">
        <v>1</v>
      </c>
      <c r="BK81" t="s">
        <v>789</v>
      </c>
      <c r="BL81" t="s">
        <v>702</v>
      </c>
      <c r="BM81">
        <v>0.91681818181818175</v>
      </c>
      <c r="BN81" t="s">
        <v>70</v>
      </c>
      <c r="BO81" t="s">
        <v>703</v>
      </c>
      <c r="BP81">
        <v>905.49300000000005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81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4" t="s">
        <v>759</v>
      </c>
      <c r="B4" s="35"/>
      <c r="C4" s="103"/>
      <c r="D4" s="107"/>
      <c r="E4" s="11"/>
      <c r="F4" s="8"/>
      <c r="H4" s="11"/>
    </row>
    <row r="5" spans="1:18" ht="26.25">
      <c r="A5" s="171" t="s">
        <v>760</v>
      </c>
    </row>
    <row r="6" spans="1:18" ht="17.25">
      <c r="A6" s="172" t="s">
        <v>761</v>
      </c>
    </row>
    <row r="7" spans="1:18" ht="17.25">
      <c r="A7" s="172"/>
    </row>
    <row r="8" spans="1:18" ht="17.25">
      <c r="A8" s="174" t="s">
        <v>762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763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76</v>
      </c>
      <c r="C13" s="237" t="s">
        <v>67</v>
      </c>
      <c r="D13" s="237" t="s">
        <v>686</v>
      </c>
      <c r="E13" s="238" t="s">
        <v>672</v>
      </c>
      <c r="F13" s="236" t="s">
        <v>677</v>
      </c>
      <c r="G13" s="238" t="s">
        <v>675</v>
      </c>
      <c r="H13" s="238" t="s">
        <v>679</v>
      </c>
      <c r="I13" s="239" t="s">
        <v>681</v>
      </c>
      <c r="J13" s="238" t="s">
        <v>12</v>
      </c>
      <c r="K13" s="238" t="s">
        <v>13</v>
      </c>
      <c r="L13" s="238" t="s">
        <v>14</v>
      </c>
      <c r="M13" s="238" t="s">
        <v>116</v>
      </c>
      <c r="N13" s="238" t="s">
        <v>7</v>
      </c>
      <c r="O13" s="238" t="s">
        <v>8</v>
      </c>
      <c r="P13" s="238" t="s">
        <v>708</v>
      </c>
      <c r="Q13" s="240" t="s">
        <v>710</v>
      </c>
      <c r="R13" s="240" t="s">
        <v>711</v>
      </c>
    </row>
    <row r="14" spans="1:18" ht="16.5">
      <c r="A14" s="304" t="s">
        <v>154</v>
      </c>
      <c r="B14" s="241" t="s">
        <v>864</v>
      </c>
      <c r="C14" s="242" t="s">
        <v>69</v>
      </c>
      <c r="D14" s="243">
        <v>0.81959602654384422</v>
      </c>
      <c r="E14" s="244">
        <v>9263</v>
      </c>
      <c r="F14" s="245" t="s">
        <v>263</v>
      </c>
      <c r="G14" s="246" t="s">
        <v>821</v>
      </c>
      <c r="H14" s="247">
        <v>5</v>
      </c>
      <c r="I14" s="248">
        <v>938.25</v>
      </c>
      <c r="J14" s="249">
        <v>3.3165828718881359E-2</v>
      </c>
      <c r="K14" s="249">
        <v>0.42130264296674064</v>
      </c>
      <c r="L14" s="249">
        <v>0.18225419664268586</v>
      </c>
      <c r="M14" s="250">
        <v>15.569000000000001</v>
      </c>
      <c r="N14" s="251">
        <v>0</v>
      </c>
      <c r="O14" s="251">
        <v>12.043698374633626</v>
      </c>
      <c r="P14" s="252">
        <v>37</v>
      </c>
      <c r="Q14" s="253">
        <v>0</v>
      </c>
      <c r="R14" s="253">
        <v>113</v>
      </c>
    </row>
    <row r="15" spans="1:18" ht="16.5">
      <c r="A15" s="304" t="s">
        <v>154</v>
      </c>
      <c r="B15" s="241" t="s">
        <v>933</v>
      </c>
      <c r="C15" s="242" t="s">
        <v>69</v>
      </c>
      <c r="D15" s="243">
        <v>0.83772727272727265</v>
      </c>
      <c r="E15" s="244">
        <v>6427</v>
      </c>
      <c r="F15" s="245" t="s">
        <v>262</v>
      </c>
      <c r="G15" s="246" t="s">
        <v>809</v>
      </c>
      <c r="H15" s="247">
        <v>1</v>
      </c>
      <c r="I15" s="248">
        <v>1917.693</v>
      </c>
      <c r="J15" s="249">
        <v>3.7473486567890651E-2</v>
      </c>
      <c r="K15" s="249">
        <v>0.36589373434968009</v>
      </c>
      <c r="L15" s="249">
        <v>0.2101483396977514</v>
      </c>
      <c r="M15" s="250">
        <v>12.914999999999999</v>
      </c>
      <c r="N15" s="251">
        <v>5.214598999944204E-2</v>
      </c>
      <c r="O15" s="251">
        <v>3.3894893499637324</v>
      </c>
      <c r="P15" s="252">
        <v>30</v>
      </c>
      <c r="Q15" s="253">
        <v>1</v>
      </c>
      <c r="R15" s="253">
        <v>65</v>
      </c>
    </row>
    <row r="16" spans="1:18" ht="16.5">
      <c r="A16" s="304" t="s">
        <v>154</v>
      </c>
      <c r="B16" s="241" t="s">
        <v>990</v>
      </c>
      <c r="C16" s="242" t="s">
        <v>69</v>
      </c>
      <c r="D16" s="243">
        <v>0.84987225599216376</v>
      </c>
      <c r="E16" s="244">
        <v>4863</v>
      </c>
      <c r="F16" s="245" t="s">
        <v>262</v>
      </c>
      <c r="G16" s="246" t="s">
        <v>809</v>
      </c>
      <c r="H16" s="247">
        <v>7</v>
      </c>
      <c r="I16" s="248">
        <v>1078.8440000000001</v>
      </c>
      <c r="J16" s="249">
        <v>2.9801536304246912E-2</v>
      </c>
      <c r="K16" s="249">
        <v>0.39306918843964866</v>
      </c>
      <c r="L16" s="249">
        <v>0.15850299023769887</v>
      </c>
      <c r="M16" s="250">
        <v>12.667</v>
      </c>
      <c r="N16" s="251">
        <v>0.6488426500958433</v>
      </c>
      <c r="O16" s="251">
        <v>4.6345903578274523</v>
      </c>
      <c r="P16" s="252">
        <v>29</v>
      </c>
      <c r="Q16" s="253">
        <v>7</v>
      </c>
      <c r="R16" s="253">
        <v>50</v>
      </c>
    </row>
    <row r="17" spans="1:18" ht="16.5">
      <c r="A17" s="304" t="s">
        <v>154</v>
      </c>
      <c r="B17" s="241" t="s">
        <v>1043</v>
      </c>
      <c r="C17" s="242" t="s">
        <v>69</v>
      </c>
      <c r="D17" s="243">
        <v>0.81043478260869573</v>
      </c>
      <c r="E17" s="244">
        <v>7836</v>
      </c>
      <c r="F17" s="245" t="s">
        <v>262</v>
      </c>
      <c r="G17" s="246" t="s">
        <v>785</v>
      </c>
      <c r="H17" s="247">
        <v>1</v>
      </c>
      <c r="I17" s="248">
        <v>1073.999</v>
      </c>
      <c r="J17" s="249">
        <v>2.3410006731795947E-2</v>
      </c>
      <c r="K17" s="249">
        <v>0.35158325050368616</v>
      </c>
      <c r="L17" s="249">
        <v>0.17411561835718656</v>
      </c>
      <c r="M17" s="250">
        <v>21.132000000000001</v>
      </c>
      <c r="N17" s="251">
        <v>0</v>
      </c>
      <c r="O17" s="251">
        <v>8.1936761579852497</v>
      </c>
      <c r="P17" s="252">
        <v>22</v>
      </c>
      <c r="Q17" s="253">
        <v>0</v>
      </c>
      <c r="R17" s="253">
        <v>88</v>
      </c>
    </row>
  </sheetData>
  <phoneticPr fontId="2" type="noConversion"/>
  <conditionalFormatting sqref="C14:D1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24"/>
  <sheetViews>
    <sheetView showGridLines="0" workbookViewId="0"/>
  </sheetViews>
  <sheetFormatPr defaultRowHeight="13.5"/>
  <cols>
    <col min="1" max="16384" width="9.140625" style="310"/>
  </cols>
  <sheetData>
    <row r="1" spans="1:12">
      <c r="A1" s="305"/>
      <c r="B1" s="306"/>
      <c r="C1" s="307"/>
      <c r="D1" s="308"/>
      <c r="E1" s="308"/>
      <c r="F1" s="309"/>
      <c r="G1" s="308"/>
      <c r="H1" s="308"/>
      <c r="I1" s="308"/>
      <c r="J1" s="308"/>
      <c r="K1" s="308"/>
      <c r="L1" s="308"/>
    </row>
    <row r="2" spans="1:12" ht="41.25">
      <c r="A2" s="326" t="s">
        <v>769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</row>
    <row r="4" spans="1:12" ht="17.25">
      <c r="A4" s="311" t="s">
        <v>770</v>
      </c>
      <c r="B4" s="312"/>
      <c r="C4" s="312"/>
      <c r="D4" s="312"/>
      <c r="E4" s="312"/>
      <c r="F4" s="312"/>
      <c r="G4" s="312"/>
      <c r="H4" s="312"/>
      <c r="I4" s="312"/>
      <c r="J4" s="312"/>
      <c r="K4" s="312"/>
      <c r="L4" s="312"/>
    </row>
    <row r="5" spans="1:12" ht="26.25">
      <c r="A5" s="313" t="s">
        <v>771</v>
      </c>
    </row>
    <row r="6" spans="1:12" ht="26.25">
      <c r="A6" s="313" t="s">
        <v>772</v>
      </c>
    </row>
    <row r="7" spans="1:12" ht="26.25">
      <c r="A7" s="313"/>
    </row>
    <row r="8" spans="1:12" ht="17.25">
      <c r="A8" s="314" t="s">
        <v>773</v>
      </c>
    </row>
    <row r="9" spans="1:12" ht="40.5">
      <c r="A9" s="315" t="s">
        <v>0</v>
      </c>
      <c r="B9" s="316" t="s">
        <v>76</v>
      </c>
      <c r="C9" s="317" t="s">
        <v>67</v>
      </c>
      <c r="D9" s="317" t="s">
        <v>686</v>
      </c>
      <c r="E9" s="318" t="s">
        <v>672</v>
      </c>
      <c r="F9" s="316" t="s">
        <v>677</v>
      </c>
      <c r="G9" s="318" t="s">
        <v>675</v>
      </c>
      <c r="H9" s="318" t="s">
        <v>679</v>
      </c>
      <c r="I9" s="319" t="s">
        <v>681</v>
      </c>
      <c r="J9" s="318" t="s">
        <v>12</v>
      </c>
      <c r="K9" s="318" t="s">
        <v>13</v>
      </c>
      <c r="L9" s="318" t="s">
        <v>708</v>
      </c>
    </row>
    <row r="10" spans="1:12" ht="16.5">
      <c r="A10" s="304" t="s">
        <v>154</v>
      </c>
      <c r="B10" s="241" t="s">
        <v>861</v>
      </c>
      <c r="C10" s="242" t="s">
        <v>71</v>
      </c>
      <c r="D10" s="243">
        <v>0.87157346838969685</v>
      </c>
      <c r="E10" s="244">
        <v>1840</v>
      </c>
      <c r="F10" s="245" t="s">
        <v>262</v>
      </c>
      <c r="G10" s="246" t="s">
        <v>805</v>
      </c>
      <c r="H10" s="247">
        <v>9</v>
      </c>
      <c r="I10" s="248">
        <v>1288.124</v>
      </c>
      <c r="J10" s="249">
        <v>4.516082295046929E-2</v>
      </c>
      <c r="K10" s="249">
        <v>0.40565540041792214</v>
      </c>
      <c r="L10" s="320">
        <v>32</v>
      </c>
    </row>
    <row r="11" spans="1:12" ht="16.5">
      <c r="A11" s="304" t="s">
        <v>154</v>
      </c>
      <c r="B11" s="241" t="s">
        <v>864</v>
      </c>
      <c r="C11" s="242" t="s">
        <v>69</v>
      </c>
      <c r="D11" s="243">
        <v>0.81959602654384422</v>
      </c>
      <c r="E11" s="244">
        <v>9263</v>
      </c>
      <c r="F11" s="245" t="s">
        <v>263</v>
      </c>
      <c r="G11" s="246" t="s">
        <v>821</v>
      </c>
      <c r="H11" s="247">
        <v>5</v>
      </c>
      <c r="I11" s="248">
        <v>938.25</v>
      </c>
      <c r="J11" s="249">
        <v>3.3165828718881359E-2</v>
      </c>
      <c r="K11" s="249">
        <v>0.42130264296674064</v>
      </c>
      <c r="L11" s="320">
        <v>37</v>
      </c>
    </row>
    <row r="12" spans="1:12" ht="16.5">
      <c r="A12" s="304" t="s">
        <v>154</v>
      </c>
      <c r="B12" s="241" t="s">
        <v>885</v>
      </c>
      <c r="C12" s="242" t="s">
        <v>70</v>
      </c>
      <c r="D12" s="243">
        <v>0.94565217391304346</v>
      </c>
      <c r="E12" s="244">
        <v>3731</v>
      </c>
      <c r="F12" s="245" t="s">
        <v>262</v>
      </c>
      <c r="G12" s="246" t="s">
        <v>803</v>
      </c>
      <c r="H12" s="247">
        <v>1</v>
      </c>
      <c r="I12" s="248">
        <v>2281.2550000000001</v>
      </c>
      <c r="J12" s="249">
        <v>2.5900200701015754E-2</v>
      </c>
      <c r="K12" s="249">
        <v>0.31887234070725717</v>
      </c>
      <c r="L12" s="320">
        <v>30</v>
      </c>
    </row>
    <row r="13" spans="1:12" ht="16.5">
      <c r="A13" s="304" t="s">
        <v>154</v>
      </c>
      <c r="B13" s="241" t="s">
        <v>891</v>
      </c>
      <c r="C13" s="242" t="s">
        <v>71</v>
      </c>
      <c r="D13" s="243">
        <v>0.86813751412782691</v>
      </c>
      <c r="E13" s="244">
        <v>8282</v>
      </c>
      <c r="F13" s="245" t="s">
        <v>262</v>
      </c>
      <c r="G13" s="246" t="s">
        <v>787</v>
      </c>
      <c r="H13" s="247">
        <v>2</v>
      </c>
      <c r="I13" s="248">
        <v>2061.2930000000001</v>
      </c>
      <c r="J13" s="249">
        <v>1.1448322798053462E-2</v>
      </c>
      <c r="K13" s="249">
        <v>0.39062862475982446</v>
      </c>
      <c r="L13" s="320">
        <v>36</v>
      </c>
    </row>
    <row r="14" spans="1:12" ht="16.5">
      <c r="A14" s="304" t="s">
        <v>154</v>
      </c>
      <c r="B14" s="241" t="s">
        <v>921</v>
      </c>
      <c r="C14" s="242" t="s">
        <v>70</v>
      </c>
      <c r="D14" s="243">
        <v>0.90709037833166084</v>
      </c>
      <c r="E14" s="244">
        <v>5174</v>
      </c>
      <c r="F14" s="245" t="s">
        <v>262</v>
      </c>
      <c r="G14" s="246" t="s">
        <v>799</v>
      </c>
      <c r="H14" s="247">
        <v>8</v>
      </c>
      <c r="I14" s="248">
        <v>1997.5469999999998</v>
      </c>
      <c r="J14" s="249">
        <v>2.3778889289883573E-2</v>
      </c>
      <c r="K14" s="249">
        <v>0.3752013710490813</v>
      </c>
      <c r="L14" s="320">
        <v>44</v>
      </c>
    </row>
    <row r="15" spans="1:12" ht="16.5">
      <c r="A15" s="304" t="s">
        <v>154</v>
      </c>
      <c r="B15" s="241" t="s">
        <v>933</v>
      </c>
      <c r="C15" s="242" t="s">
        <v>69</v>
      </c>
      <c r="D15" s="243">
        <v>0.83772727272727265</v>
      </c>
      <c r="E15" s="244">
        <v>6427</v>
      </c>
      <c r="F15" s="245" t="s">
        <v>262</v>
      </c>
      <c r="G15" s="246" t="s">
        <v>809</v>
      </c>
      <c r="H15" s="247">
        <v>1</v>
      </c>
      <c r="I15" s="248">
        <v>1917.693</v>
      </c>
      <c r="J15" s="249">
        <v>3.7473486567890651E-2</v>
      </c>
      <c r="K15" s="249">
        <v>0.36589373434968009</v>
      </c>
      <c r="L15" s="320">
        <v>30</v>
      </c>
    </row>
    <row r="16" spans="1:12" ht="16.5">
      <c r="A16" s="304" t="s">
        <v>154</v>
      </c>
      <c r="B16" s="241" t="s">
        <v>972</v>
      </c>
      <c r="C16" s="242" t="s">
        <v>71</v>
      </c>
      <c r="D16" s="243">
        <v>0.85904761904761906</v>
      </c>
      <c r="E16" s="244">
        <v>6556</v>
      </c>
      <c r="F16" s="245" t="s">
        <v>263</v>
      </c>
      <c r="G16" s="246" t="s">
        <v>821</v>
      </c>
      <c r="H16" s="247">
        <v>1</v>
      </c>
      <c r="I16" s="248">
        <v>1797.596</v>
      </c>
      <c r="J16" s="249">
        <v>4.0794512323098206E-2</v>
      </c>
      <c r="K16" s="249">
        <v>0.39428557065986708</v>
      </c>
      <c r="L16" s="320">
        <v>67</v>
      </c>
    </row>
    <row r="17" spans="1:12" ht="16.5">
      <c r="A17" s="304" t="s">
        <v>154</v>
      </c>
      <c r="B17" s="241" t="s">
        <v>978</v>
      </c>
      <c r="C17" s="242" t="s">
        <v>71</v>
      </c>
      <c r="D17" s="243">
        <v>0.89087795151478233</v>
      </c>
      <c r="E17" s="244">
        <v>1288</v>
      </c>
      <c r="F17" s="245" t="s">
        <v>262</v>
      </c>
      <c r="G17" s="246" t="s">
        <v>811</v>
      </c>
      <c r="H17" s="247">
        <v>8</v>
      </c>
      <c r="I17" s="248">
        <v>1273.4839999999999</v>
      </c>
      <c r="J17" s="249">
        <v>1.7869540175933861E-2</v>
      </c>
      <c r="K17" s="249">
        <v>0.4297425287118038</v>
      </c>
      <c r="L17" s="320">
        <v>38</v>
      </c>
    </row>
    <row r="18" spans="1:12" ht="16.5">
      <c r="A18" s="304" t="s">
        <v>154</v>
      </c>
      <c r="B18" s="241" t="s">
        <v>995</v>
      </c>
      <c r="C18" s="242" t="s">
        <v>70</v>
      </c>
      <c r="D18" s="243">
        <v>0.94652173913043491</v>
      </c>
      <c r="E18" s="244">
        <v>3603</v>
      </c>
      <c r="F18" s="245" t="s">
        <v>262</v>
      </c>
      <c r="G18" s="246" t="s">
        <v>779</v>
      </c>
      <c r="H18" s="247">
        <v>1</v>
      </c>
      <c r="I18" s="248">
        <v>2140.4769999999999</v>
      </c>
      <c r="J18" s="249">
        <v>2.3462901955306582E-2</v>
      </c>
      <c r="K18" s="249">
        <v>0.31456111310504709</v>
      </c>
      <c r="L18" s="320">
        <v>31</v>
      </c>
    </row>
    <row r="19" spans="1:12" ht="16.5">
      <c r="A19" s="304" t="s">
        <v>154</v>
      </c>
      <c r="B19" s="241" t="s">
        <v>1001</v>
      </c>
      <c r="C19" s="242" t="s">
        <v>70</v>
      </c>
      <c r="D19" s="243">
        <v>0.90735844416041733</v>
      </c>
      <c r="E19" s="244">
        <v>7585</v>
      </c>
      <c r="F19" s="245" t="s">
        <v>262</v>
      </c>
      <c r="G19" s="246" t="s">
        <v>791</v>
      </c>
      <c r="H19" s="247">
        <v>8</v>
      </c>
      <c r="I19" s="248">
        <v>2751.373</v>
      </c>
      <c r="J19" s="249">
        <v>3.1834638444237694E-2</v>
      </c>
      <c r="K19" s="249">
        <v>0.37006049127274704</v>
      </c>
      <c r="L19" s="320">
        <v>31</v>
      </c>
    </row>
    <row r="20" spans="1:12" ht="16.5">
      <c r="A20" s="304" t="s">
        <v>154</v>
      </c>
      <c r="B20" s="241" t="s">
        <v>1031</v>
      </c>
      <c r="C20" s="242" t="s">
        <v>71</v>
      </c>
      <c r="D20" s="243">
        <v>0.88227272727272721</v>
      </c>
      <c r="E20" s="244">
        <v>7721</v>
      </c>
      <c r="F20" s="245" t="s">
        <v>262</v>
      </c>
      <c r="G20" s="246" t="s">
        <v>799</v>
      </c>
      <c r="H20" s="247">
        <v>1</v>
      </c>
      <c r="I20" s="248">
        <v>2085.8150000000001</v>
      </c>
      <c r="J20" s="249">
        <v>3.8570172089870548E-2</v>
      </c>
      <c r="K20" s="249">
        <v>0.38392551500244354</v>
      </c>
      <c r="L20" s="320">
        <v>61</v>
      </c>
    </row>
    <row r="21" spans="1:12" ht="16.5">
      <c r="A21" s="304" t="s">
        <v>154</v>
      </c>
      <c r="B21" s="241" t="s">
        <v>1034</v>
      </c>
      <c r="C21" s="242" t="s">
        <v>71</v>
      </c>
      <c r="D21" s="243">
        <v>0.85988019000208549</v>
      </c>
      <c r="E21" s="244">
        <v>2097</v>
      </c>
      <c r="F21" s="245" t="s">
        <v>262</v>
      </c>
      <c r="G21" s="246" t="s">
        <v>785</v>
      </c>
      <c r="H21" s="247">
        <v>9</v>
      </c>
      <c r="I21" s="248">
        <v>1472.1909999999998</v>
      </c>
      <c r="J21" s="249">
        <v>5.3701125840218744E-2</v>
      </c>
      <c r="K21" s="249">
        <v>0.35156980066478127</v>
      </c>
      <c r="L21" s="320">
        <v>33</v>
      </c>
    </row>
    <row r="22" spans="1:12" ht="16.5">
      <c r="A22" s="304" t="s">
        <v>154</v>
      </c>
      <c r="B22" s="241" t="s">
        <v>1058</v>
      </c>
      <c r="C22" s="242" t="s">
        <v>71</v>
      </c>
      <c r="D22" s="243">
        <v>0.86987536404136823</v>
      </c>
      <c r="E22" s="244">
        <v>1510</v>
      </c>
      <c r="F22" s="245" t="s">
        <v>263</v>
      </c>
      <c r="G22" s="246" t="s">
        <v>820</v>
      </c>
      <c r="H22" s="247">
        <v>3</v>
      </c>
      <c r="I22" s="248">
        <v>1627.922</v>
      </c>
      <c r="J22" s="249">
        <v>2.8227217654631136E-2</v>
      </c>
      <c r="K22" s="249">
        <v>0.39019454833180578</v>
      </c>
      <c r="L22" s="320">
        <v>56</v>
      </c>
    </row>
    <row r="23" spans="1:12" ht="16.5">
      <c r="A23" s="304" t="s">
        <v>154</v>
      </c>
      <c r="B23" s="241" t="s">
        <v>1061</v>
      </c>
      <c r="C23" s="242" t="s">
        <v>71</v>
      </c>
      <c r="D23" s="243">
        <v>0.86285714285714288</v>
      </c>
      <c r="E23" s="244">
        <v>1365</v>
      </c>
      <c r="F23" s="245" t="s">
        <v>263</v>
      </c>
      <c r="G23" s="246" t="s">
        <v>825</v>
      </c>
      <c r="H23" s="247">
        <v>1</v>
      </c>
      <c r="I23" s="248">
        <v>2902.8119999999999</v>
      </c>
      <c r="J23" s="249">
        <v>6.0650281048040593E-2</v>
      </c>
      <c r="K23" s="249">
        <v>0.36705742164508021</v>
      </c>
      <c r="L23" s="320">
        <v>87</v>
      </c>
    </row>
    <row r="24" spans="1:12" ht="16.5">
      <c r="A24" s="304" t="s">
        <v>154</v>
      </c>
      <c r="B24" s="241" t="s">
        <v>1064</v>
      </c>
      <c r="C24" s="242" t="s">
        <v>71</v>
      </c>
      <c r="D24" s="243">
        <v>0.8861904761904762</v>
      </c>
      <c r="E24" s="244">
        <v>1623</v>
      </c>
      <c r="F24" s="245" t="s">
        <v>263</v>
      </c>
      <c r="G24" s="246" t="s">
        <v>823</v>
      </c>
      <c r="H24" s="247">
        <v>1</v>
      </c>
      <c r="I24" s="248">
        <v>1792.1980000000001</v>
      </c>
      <c r="J24" s="249">
        <v>2.8698786776603757E-2</v>
      </c>
      <c r="K24" s="249">
        <v>0.36770899046824573</v>
      </c>
      <c r="L24" s="320">
        <v>76</v>
      </c>
    </row>
  </sheetData>
  <mergeCells count="1">
    <mergeCell ref="A2:L2"/>
  </mergeCells>
  <phoneticPr fontId="2" type="noConversion"/>
  <conditionalFormatting sqref="C10:D24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2024-03-27T08:06:35Z</dcterms:modified>
</cp:coreProperties>
</file>