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6965B1D-6D4F-4D69-910C-BFD4521FD77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운전자별!$A$1:$R$122</definedName>
    <definedName name="_xlnm.Print_Area" localSheetId="1">종합!$A$1:$L$87</definedName>
    <definedName name="_xlnm.Print_Area" localSheetId="4">차량별!$A$1:$T$55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7" l="1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52" i="60"/>
  <c r="B52" i="60"/>
  <c r="C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0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F50" i="60" l="1"/>
  <c r="F47" i="60"/>
  <c r="F48" i="60"/>
  <c r="F45" i="60"/>
  <c r="F43" i="60"/>
  <c r="F44" i="60"/>
  <c r="F51" i="60"/>
  <c r="F46" i="60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8" i="12"/>
  <c r="B37" i="12"/>
  <c r="B36" i="12"/>
  <c r="B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J77" i="12" s="1"/>
  <c r="E68" i="12"/>
  <c r="G68" i="12"/>
  <c r="G77" i="12" s="1"/>
  <c r="I65" i="12"/>
  <c r="H65" i="12"/>
  <c r="H76" i="12" s="1"/>
  <c r="D65" i="12"/>
  <c r="J65" i="12"/>
  <c r="G65" i="12"/>
  <c r="G76" i="12" s="1"/>
  <c r="F65" i="12"/>
  <c r="F76" i="12" s="1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E71" i="12"/>
  <c r="K71" i="12"/>
  <c r="H71" i="12"/>
  <c r="H78" i="12" s="1"/>
  <c r="I71" i="12"/>
  <c r="D71" i="12"/>
  <c r="D78" i="12" s="1"/>
  <c r="G71" i="12"/>
  <c r="G78" i="12" s="1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E79" i="12" l="1"/>
  <c r="E78" i="12"/>
  <c r="F78" i="12"/>
  <c r="D79" i="12"/>
  <c r="D76" i="12"/>
  <c r="I78" i="12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O22" i="12" s="1"/>
  <c r="I36" i="12"/>
  <c r="G37" i="12"/>
  <c r="E36" i="12"/>
  <c r="H36" i="12"/>
  <c r="F36" i="12"/>
  <c r="G36" i="12"/>
  <c r="N26" i="12"/>
  <c r="O26" i="12" s="1"/>
  <c r="N24" i="12"/>
  <c r="O24" i="12" s="1"/>
  <c r="N21" i="12"/>
  <c r="N23" i="12"/>
  <c r="O23" i="12" s="1"/>
  <c r="N25" i="12"/>
  <c r="O25" i="12" s="1"/>
  <c r="F39" i="12" a="1"/>
  <c r="H39" i="12" a="1"/>
  <c r="G39" i="12" a="1"/>
  <c r="I39" i="12" a="1"/>
  <c r="E39" i="12" a="1"/>
  <c r="D39" i="12" a="1"/>
  <c r="O21" i="12" l="1"/>
  <c r="J27" i="12"/>
  <c r="F39" i="12"/>
  <c r="E39" i="12"/>
  <c r="D39" i="12"/>
  <c r="I39" i="12"/>
  <c r="H39" i="12"/>
  <c r="G39" i="12"/>
  <c r="E20" i="12"/>
  <c r="F20" i="12" s="1"/>
  <c r="G20" i="12" s="1"/>
  <c r="H20" i="12" s="1"/>
  <c r="I20" i="12" s="1"/>
  <c r="N38" i="12"/>
  <c r="J32" i="12"/>
  <c r="K29" i="12"/>
  <c r="J28" i="12"/>
  <c r="K28" i="12"/>
  <c r="K30" i="12"/>
  <c r="J30" i="12"/>
  <c r="K27" i="12"/>
  <c r="J29" i="12"/>
  <c r="K32" i="12"/>
  <c r="J31" i="12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<sst xmlns="http://schemas.openxmlformats.org/spreadsheetml/2006/main" count="5340" uniqueCount="1230">
  <si>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</si>
  <si>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</si>
  <si>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</si>
  <si>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</si>
  <si>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</si>
  <si>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</si>
  <si>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</si>
  <si>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</si>
  <si>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</si>
  <si>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</si>
  <si>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</si>
  <si>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</si>
  <si>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</si>
  <si>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</si>
  <si>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</si>
  <si>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</si>
  <si>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</si>
  <si>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</si>
  <si>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</si>
  <si>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</si>
  <si>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</si>
  <si>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</si>
  <si>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</si>
  <si>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</si>
  <si>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</si>
  <si>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</si>
  <si>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</si>
  <si>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</si>
  <si>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</si>
  <si>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</si>
  <si>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</si>
  <si>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</si>
  <si>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</si>
  <si>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</si>
  <si>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</si>
  <si>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</si>
  <si>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</si>
  <si>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</si>
  <si>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</si>
  <si>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</si>
  <si>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</si>
  <si>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</si>
  <si>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</si>
  <si>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</si>
  <si>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</si>
  <si>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</si>
  <si>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</si>
  <si>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</si>
  <si>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</si>
  <si>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</si>
  <si>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</si>
  <si>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</si>
  <si>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</si>
  <si>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</si>
  <si>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</si>
  <si>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</si>
  <si>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</si>
  <si>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</si>
  <si>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</si>
  <si>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</si>
  <si>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</si>
  <si>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</si>
  <si>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</si>
  <si>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</si>
  <si>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</si>
  <si>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</si>
  <si>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</si>
  <si>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</si>
  <si>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</si>
  <si>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</si>
  <si>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</si>
  <si>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</si>
  <si>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</si>
  <si>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</si>
  <si>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</si>
  <si>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</si>
  <si>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</si>
  <si>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</si>
  <si>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</si>
  <si>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</si>
  <si>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</si>
  <si>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</si>
  <si>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</si>
  <si>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</si>
  <si>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</si>
  <si>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</si>
  <si>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</si>
  <si>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</si>
  <si>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</si>
  <si>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</si>
  <si>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</si>
  <si>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</si>
  <si>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</si>
  <si>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</si>
  <si>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</si>
  <si>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</si>
  <si>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</si>
  <si>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</si>
  <si>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</si>
  <si>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</si>
  <si>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</si>
  <si>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</si>
  <si>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</si>
  <si>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</si>
  <si>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</si>
  <si>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</si>
  <si>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</si>
  <si>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</si>
  <si>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</si>
  <si>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</si>
  <si>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</si>
  <si>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</si>
  <si>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</si>
  <si>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</si>
  <si>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</si>
  <si>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</si>
  <si>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</si>
  <si>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</si>
  <si>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</si>
  <si>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</si>
  <si>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</si>
  <si>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</si>
  <si>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</si>
  <si>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</si>
  <si>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</si>
  <si>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</si>
  <si>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</si>
  <si>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</si>
  <si>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</si>
  <si>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</si>
  <si>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</si>
  <si>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</si>
  <si>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</si>
  <si>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</si>
  <si>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</si>
  <si>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</si>
  <si>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</si>
  <si>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</si>
  <si>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</si>
  <si>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</si>
  <si>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</si>
  <si>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</si>
  <si>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</si>
  <si>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</si>
  <si>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</si>
  <si>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</si>
  <si>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</si>
  <si>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</si>
  <si>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</si>
  <si>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</si>
  <si>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</si>
  <si>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</si>
  <si>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</si>
  <si>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</si>
  <si>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</si>
  <si>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</si>
  <si>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</si>
  <si>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</si>
  <si>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</si>
  <si>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</si>
  <si>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</si>
  <si>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</si>
  <si>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</si>
  <si>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</si>
  <si>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</si>
  <si>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</si>
  <si>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</si>
  <si>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</si>
  <si>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</si>
  <si>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</si>
  <si>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</si>
  <si>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</si>
  <si>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</si>
  <si>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</si>
  <si>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</si>
  <si>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</si>
  <si>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</si>
  <si>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</si>
  <si>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</si>
  <si>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</si>
  <si>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</si>
  <si>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</si>
  <si>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</si>
  <si>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</si>
  <si>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</si>
  <si>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</si>
  <si>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</si>
  <si>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</si>
  <si>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</si>
  <si>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</si>
  <si>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</si>
  <si>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</si>
  <si>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</si>
  <si>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</si>
  <si>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</si>
  <si>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</si>
  <si>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</si>
  <si>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</si>
  <si>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</si>
  <si>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</si>
  <si>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</si>
  <si>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</si>
  <si>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</si>
  <si>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</si>
  <si>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</si>
  <si>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</si>
  <si>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</si>
  <si>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</si>
  <si>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</si>
  <si>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</si>
  <si>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</si>
  <si>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</si>
  <si>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</si>
  <si>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</si>
  <si>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</si>
  <si>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</si>
  <si>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</si>
  <si>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</si>
  <si>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</si>
  <si>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</si>
  <si>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</si>
  <si>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</si>
  <si>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</si>
  <si>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</si>
  <si>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</si>
  <si>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</si>
  <si>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</si>
  <si>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</si>
  <si>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</si>
  <si>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</si>
  <si>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</si>
  <si>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</si>
  <si>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</si>
  <si>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</si>
  <si>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</si>
  <si>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</si>
  <si>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</si>
  <si>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</si>
  <si>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</si>
  <si>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</si>
  <si>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</si>
  <si>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</si>
  <si>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</si>
  <si>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</si>
  <si>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</si>
  <si>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</si>
  <si>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</si>
  <si>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</si>
  <si>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</si>
  <si>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</si>
  <si>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</si>
  <si>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</si>
  <si>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</si>
  <si>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</si>
  <si>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</si>
  <si>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</si>
  <si>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</si>
  <si>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</si>
  <si>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</si>
  <si>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</si>
  <si>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</si>
  <si>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</si>
  <si>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</si>
  <si>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</si>
  <si>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</si>
  <si>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</si>
  <si>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</si>
  <si>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</si>
  <si>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</si>
  <si>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</si>
  <si>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</si>
  <si>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</si>
  <si>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</si>
  <si>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</si>
  <si>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</si>
  <si>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</si>
  <si>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</si>
  <si>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</si>
  <si>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</si>
  <si>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</si>
  <si>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</si>
  <si>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</si>
  <si>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</si>
  <si>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</si>
  <si>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</si>
  <si>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</si>
  <si>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</si>
  <si>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</si>
  <si>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</si>
  <si>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</si>
  <si>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</si>
  <si>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</si>
  <si>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</si>
  <si>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</si>
  <si>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</si>
  <si>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</si>
  <si>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</si>
  <si>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</si>
  <si>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</si>
  <si>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</si>
  <si>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</si>
  <si>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</si>
  <si>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</si>
  <si>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</si>
  <si>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</si>
  <si>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</si>
  <si>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</si>
  <si>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</si>
  <si>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</si>
  <si>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</si>
  <si>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</si>
  <si>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</si>
  <si>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</si>
  <si>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</si>
  <si>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</si>
  <si>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</si>
  <si>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</si>
  <si>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</si>
  <si>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</si>
  <si>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</si>
  <si>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</si>
  <si>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</si>
  <si>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</si>
  <si>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</si>
  <si>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</si>
  <si>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</si>
  <si>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</si>
  <si>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</si>
  <si>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</si>
  <si>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</si>
  <si>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</si>
  <si>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</si>
  <si>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</si>
  <si>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</si>
  <si>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</si>
  <si>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</si>
  <si>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</si>
  <si>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</si>
  <si>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</si>
  <si>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</si>
  <si>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</si>
  <si>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</si>
  <si>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</si>
  <si>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</si>
  <si>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</si>
  <si>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</si>
  <si>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</si>
  <si>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</si>
  <si>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</si>
  <si>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</si>
  <si>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</si>
  <si>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</si>
  <si>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</si>
  <si>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</si>
  <si>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</si>
  <si>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</si>
  <si>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</si>
  <si>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</si>
  <si>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</si>
  <si>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</si>
  <si>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</si>
  <si>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</si>
  <si>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</si>
  <si>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</si>
  <si>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</si>
  <si>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</si>
  <si>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</si>
  <si>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</si>
  <si>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</si>
  <si>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</si>
  <si>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</si>
  <si>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</si>
  <si>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</si>
  <si>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</si>
  <si>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</si>
  <si>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</si>
  <si>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</si>
  <si>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</si>
  <si>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</si>
  <si>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</si>
  <si>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</si>
  <si>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</si>
  <si>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</si>
  <si>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</si>
  <si>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</si>
  <si>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</si>
  <si>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</si>
  <si>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</si>
  <si>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</si>
  <si>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</si>
  <si>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</si>
  <si>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</si>
  <si>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</si>
  <si>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</si>
  <si>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</si>
  <si>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</si>
  <si>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</si>
  <si>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</si>
  <si>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</si>
  <si>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</si>
  <si>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</si>
  <si>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</si>
  <si>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</si>
  <si>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</si>
  <si>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</si>
  <si>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</si>
  <si>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</si>
  <si>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</si>
  <si>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</si>
  <si>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</si>
  <si>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</si>
  <si>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</si>
  <si>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</si>
  <si>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</si>
  <si>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</si>
  <si>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</si>
  <si>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</si>
  <si>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</si>
  <si>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</si>
  <si>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</si>
  <si>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</si>
  <si>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</si>
  <si>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</si>
  <si>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</si>
  <si>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</si>
  <si>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</si>
  <si>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</si>
  <si>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</si>
  <si>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</si>
  <si>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</si>
  <si>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</si>
  <si>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</si>
  <si>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</si>
  <si>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</si>
  <si>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</si>
  <si>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</si>
  <si>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</si>
  <si>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</si>
  <si>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</si>
  <si>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</si>
  <si>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</si>
  <si>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</si>
  <si>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</si>
  <si>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</si>
  <si>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</si>
  <si>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</si>
  <si>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</si>
  <si>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</si>
  <si>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</si>
  <si>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</si>
  <si>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</si>
  <si>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</si>
  <si>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</si>
  <si>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</si>
  <si>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</si>
  <si>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</si>
  <si>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</si>
  <si>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</si>
  <si>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</si>
  <si>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</si>
  <si>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</si>
  <si>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</si>
  <si>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</si>
  <si>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</si>
  <si>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</si>
  <si>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</si>
  <si>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</si>
  <si>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</si>
  <si>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</si>
  <si>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</si>
  <si>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</si>
  <si>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</si>
  <si>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</si>
  <si>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</si>
  <si>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</si>
  <si>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</si>
  <si>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</si>
  <si>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</si>
  <si>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</si>
  <si>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</si>
  <si>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</si>
  <si>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</si>
  <si>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</si>
  <si>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</si>
  <si>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</si>
  <si>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</si>
  <si>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</si>
  <si>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</si>
  <si>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</si>
  <si>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</si>
  <si>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</si>
  <si>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</si>
  <si>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</si>
  <si>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</si>
  <si>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</si>
  <si>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</si>
  <si>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</si>
  <si>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</si>
  <si>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</si>
  <si>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</si>
  <si>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</si>
  <si>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</si>
  <si>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</si>
  <si>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</si>
  <si>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</si>
  <si>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</si>
  <si>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</si>
  <si>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</si>
  <si>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</si>
  <si>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</si>
  <si>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</si>
  <si>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</si>
  <si>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</si>
  <si>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</si>
  <si>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</si>
  <si>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</si>
  <si>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</si>
  <si>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</si>
  <si>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</si>
  <si>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</si>
  <si>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</si>
  <si>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</si>
  <si>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</si>
  <si>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</si>
  <si>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</si>
  <si>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</si>
  <si>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</si>
  <si>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</si>
  <si>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</si>
  <si>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</si>
  <si>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</si>
  <si>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</si>
  <si>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</si>
  <si>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</si>
  <si>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</si>
  <si>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</si>
  <si>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</si>
  <si>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</si>
  <si>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</si>
  <si>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</si>
  <si>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</si>
  <si>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</si>
  <si>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</si>
  <si>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</si>
  <si>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</si>
  <si>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</si>
  <si>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</si>
  <si>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</si>
  <si>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</si>
  <si>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</si>
  <si>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</si>
  <si>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</si>
  <si>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</si>
  <si>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</si>
  <si>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</si>
  <si>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</si>
  <si>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</si>
  <si>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</si>
  <si>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</si>
  <si>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</si>
  <si>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</si>
  <si>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</si>
  <si>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</si>
  <si>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</si>
  <si>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</si>
  <si>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</si>
  <si>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</si>
  <si>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</si>
  <si>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</si>
  <si>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</si>
  <si>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</si>
  <si>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</si>
  <si>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</si>
  <si>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</si>
  <si>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</si>
  <si>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</si>
  <si>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</si>
  <si>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</si>
  <si>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</si>
  <si>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</si>
  <si>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</si>
  <si>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</si>
  <si>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</si>
  <si>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</si>
  <si>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</si>
  <si>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</si>
  <si>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</si>
  <si>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</si>
  <si>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</si>
  <si>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</si>
  <si>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</si>
  <si>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</si>
  <si>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</si>
  <si>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</si>
  <si>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</si>
  <si>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</si>
  <si>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</si>
  <si>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</si>
  <si>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</si>
  <si>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</si>
  <si>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</si>
  <si>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</si>
  <si>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</si>
  <si>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</si>
  <si>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</si>
  <si>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</si>
  <si>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</si>
  <si>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</si>
  <si>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</si>
  <si>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</si>
  <si>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</si>
  <si>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</si>
  <si>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</si>
  <si>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</si>
  <si>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</si>
  <si>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</si>
  <si>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</si>
  <si>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</si>
  <si>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</si>
  <si>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</si>
  <si>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</si>
  <si>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</si>
  <si>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</si>
  <si>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</si>
  <si>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</si>
  <si>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</si>
  <si>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</si>
  <si>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</si>
  <si>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</si>
  <si>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</si>
  <si>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</si>
  <si>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</si>
  <si>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</si>
  <si>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</si>
  <si>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</si>
  <si>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</si>
  <si>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</si>
  <si>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</si>
  <si>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</si>
  <si>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</si>
  <si>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</si>
  <si>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</si>
  <si>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</si>
  <si>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</si>
  <si>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</si>
  <si>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</si>
  <si>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</si>
  <si>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</si>
  <si>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</si>
  <si>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</si>
  <si>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</si>
  <si>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</si>
  <si>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</si>
  <si>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</si>
  <si>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</si>
  <si>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</si>
  <si>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</si>
  <si>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</si>
  <si>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</si>
  <si>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</si>
  <si>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</si>
  <si>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</si>
  <si>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</si>
  <si>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</si>
  <si>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</si>
  <si>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</si>
  <si>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</si>
  <si>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</si>
  <si>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</si>
  <si>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</si>
  <si>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</si>
  <si>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</si>
  <si>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</si>
  <si>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</si>
  <si>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</si>
  <si>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</si>
  <si>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</si>
  <si>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</si>
  <si>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</si>
  <si>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</si>
  <si>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</si>
  <si>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</si>
  <si>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</si>
  <si>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</si>
  <si>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</si>
  <si>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</si>
  <si>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</si>
  <si>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</si>
  <si>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</si>
  <si>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</si>
  <si>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</si>
  <si>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</si>
  <si>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</si>
  <si>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</si>
  <si>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</si>
  <si>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</si>
  <si>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</si>
  <si>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</si>
  <si>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</si>
  <si>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</si>
  <si>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</si>
  <si>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</si>
  <si>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</si>
  <si>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</si>
  <si>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</si>
  <si>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</si>
  <si>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</si>
  <si>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</si>
  <si>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</si>
  <si>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</si>
  <si>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</si>
  <si>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</si>
  <si>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</si>
  <si>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</si>
  <si>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</si>
  <si>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</si>
  <si>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</si>
  <si>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</si>
  <si>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</si>
  <si>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</si>
  <si>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</si>
  <si>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</si>
  <si>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</si>
  <si>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</si>
  <si>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</si>
  <si>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</si>
  <si>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</si>
  <si>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</si>
  <si>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</si>
  <si>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</si>
  <si>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</si>
  <si>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</si>
  <si>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</si>
  <si>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</si>
  <si>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</si>
  <si>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</si>
  <si>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</si>
  <si>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</si>
  <si>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</si>
  <si>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</si>
  <si>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</si>
  <si>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</si>
  <si>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</si>
  <si>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</si>
  <si>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</si>
  <si>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</si>
  <si>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</si>
  <si>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</si>
  <si>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</si>
  <si>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</si>
  <si>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</si>
  <si>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</si>
  <si>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</si>
  <si>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</si>
  <si>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</si>
  <si>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</si>
  <si>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</si>
  <si>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</si>
  <si>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</si>
  <si>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</si>
  <si>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</si>
  <si>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</si>
  <si>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</si>
  <si>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</si>
  <si>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</si>
  <si>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</si>
  <si>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</si>
  <si>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</si>
  <si>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</si>
  <si>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</si>
  <si>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</si>
  <si>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</si>
  <si>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신화여객34B3</t>
  </si>
  <si>
    <t>71바5104</t>
  </si>
  <si>
    <t>신화여객34S3</t>
  </si>
  <si>
    <t>71바5106</t>
  </si>
  <si>
    <t>신화여객34B2</t>
  </si>
  <si>
    <t>71바6152</t>
  </si>
  <si>
    <t>신화여객34B1</t>
  </si>
  <si>
    <t>71바6154</t>
  </si>
  <si>
    <t>신화여객34B5</t>
  </si>
  <si>
    <t>71바6156</t>
  </si>
  <si>
    <t>신화여객34A1</t>
  </si>
  <si>
    <t>71바6158</t>
  </si>
  <si>
    <t>71바6160</t>
  </si>
  <si>
    <t>신화여객34C2</t>
  </si>
  <si>
    <t>71바6161</t>
  </si>
  <si>
    <t>신화여객34C3</t>
  </si>
  <si>
    <t>71바6173</t>
  </si>
  <si>
    <t>신화여객34A5</t>
  </si>
  <si>
    <t>72바1094</t>
  </si>
  <si>
    <t>신화여객34S1</t>
  </si>
  <si>
    <t>72바1095</t>
  </si>
  <si>
    <t>신화여객34B4</t>
  </si>
  <si>
    <t>72바1096</t>
  </si>
  <si>
    <t>신화여객34C1</t>
  </si>
  <si>
    <t>72바1097</t>
  </si>
  <si>
    <t>신화여객34A6</t>
  </si>
  <si>
    <t>72바1098</t>
  </si>
  <si>
    <t>신화여객34A4</t>
  </si>
  <si>
    <t>72바1100</t>
  </si>
  <si>
    <t>신화여객34A3</t>
  </si>
  <si>
    <t>72바1108</t>
  </si>
  <si>
    <t>신화여객34B7</t>
  </si>
  <si>
    <t>72바1110</t>
  </si>
  <si>
    <t>신화여객34B6</t>
  </si>
  <si>
    <t>72바1113</t>
  </si>
  <si>
    <t>신화여객34S2</t>
  </si>
  <si>
    <t>72바1114</t>
  </si>
  <si>
    <t>신화여객34B8</t>
  </si>
  <si>
    <t>72바1472</t>
  </si>
  <si>
    <t>신화여객34D1</t>
  </si>
  <si>
    <t>72바1473</t>
  </si>
  <si>
    <t>71바6162</t>
  </si>
  <si>
    <t>3737</t>
  </si>
  <si>
    <t>신화여객37A4</t>
  </si>
  <si>
    <t>71바6164</t>
  </si>
  <si>
    <t>신화여객37A2</t>
  </si>
  <si>
    <t>71바6165</t>
  </si>
  <si>
    <t>신화여객37S3</t>
  </si>
  <si>
    <t>71바6166</t>
  </si>
  <si>
    <t>신화여객37B2</t>
  </si>
  <si>
    <t>71바6167</t>
  </si>
  <si>
    <t>신화여객37S1</t>
  </si>
  <si>
    <t>71바6168</t>
  </si>
  <si>
    <t>신화여객37B1</t>
  </si>
  <si>
    <t>71바6169</t>
  </si>
  <si>
    <t>신화여객37A3</t>
  </si>
  <si>
    <t>71바6170</t>
  </si>
  <si>
    <t>신화여객37C1</t>
  </si>
  <si>
    <t>71바6171</t>
  </si>
  <si>
    <t>신화여객37A1</t>
  </si>
  <si>
    <t>NEW</t>
  </si>
  <si>
    <t>new</t>
  </si>
  <si>
    <t>71바6172</t>
  </si>
  <si>
    <t>신화여객37S2</t>
  </si>
  <si>
    <t>71바5101</t>
  </si>
  <si>
    <t>526526</t>
  </si>
  <si>
    <t>신화여객526B5</t>
  </si>
  <si>
    <t>71바5102</t>
  </si>
  <si>
    <t>신화여객526B3</t>
  </si>
  <si>
    <t>71바5105</t>
  </si>
  <si>
    <t>신화여객526A2</t>
  </si>
  <si>
    <t>71바5107</t>
  </si>
  <si>
    <t>신화여객526C2</t>
  </si>
  <si>
    <t>71바5108</t>
  </si>
  <si>
    <t>신화여객526A3</t>
  </si>
  <si>
    <t>71바6155</t>
  </si>
  <si>
    <t>신화여객526B2</t>
  </si>
  <si>
    <t>72바1102</t>
  </si>
  <si>
    <t>신화여객526C1</t>
  </si>
  <si>
    <t>72바1103</t>
  </si>
  <si>
    <t>신화여객526B4</t>
  </si>
  <si>
    <t>72바1109</t>
  </si>
  <si>
    <t>신화여객526A1</t>
  </si>
  <si>
    <t>72바1111</t>
  </si>
  <si>
    <t>신화여객526B1</t>
  </si>
  <si>
    <t>72바1112</t>
  </si>
  <si>
    <t>신화여객526D1</t>
  </si>
  <si>
    <t>71바6151</t>
  </si>
  <si>
    <t>555555</t>
  </si>
  <si>
    <t>신화여객555B2</t>
  </si>
  <si>
    <t>71바6153</t>
  </si>
  <si>
    <t>신화여객555A1</t>
  </si>
  <si>
    <t>71바6157</t>
  </si>
  <si>
    <t>신화여객555S3</t>
  </si>
  <si>
    <t>71바6159</t>
  </si>
  <si>
    <t>신화여객555S2</t>
  </si>
  <si>
    <t>72바1104</t>
  </si>
  <si>
    <t>신화여객555A2</t>
  </si>
  <si>
    <t>72바1105</t>
  </si>
  <si>
    <t>신화여객555S1</t>
  </si>
  <si>
    <t>72바1106</t>
  </si>
  <si>
    <t>신화여객555C1</t>
  </si>
  <si>
    <t>73아2101</t>
  </si>
  <si>
    <t>신화여객555B1</t>
  </si>
  <si>
    <t>강상규</t>
  </si>
  <si>
    <t>5246572</t>
  </si>
  <si>
    <t>52465721284.741</t>
  </si>
  <si>
    <t>강희성</t>
  </si>
  <si>
    <t>5244223</t>
  </si>
  <si>
    <t>52442231487.28</t>
  </si>
  <si>
    <t>고동윤</t>
  </si>
  <si>
    <t>5245283</t>
  </si>
  <si>
    <t>52452831707.824</t>
  </si>
  <si>
    <t>고성윤</t>
  </si>
  <si>
    <t>5242021</t>
  </si>
  <si>
    <t>5242021629.27</t>
  </si>
  <si>
    <t>고한석</t>
  </si>
  <si>
    <t>5242677</t>
  </si>
  <si>
    <t>52426771842.89</t>
  </si>
  <si>
    <t>곽태용</t>
  </si>
  <si>
    <t>5244181</t>
  </si>
  <si>
    <t>52441811707.503</t>
  </si>
  <si>
    <t>곽현용</t>
  </si>
  <si>
    <t>5243788</t>
  </si>
  <si>
    <t>52437882426.008</t>
  </si>
  <si>
    <t>권기홍</t>
  </si>
  <si>
    <t>524484</t>
  </si>
  <si>
    <t>524484695.194</t>
  </si>
  <si>
    <t>권오선</t>
  </si>
  <si>
    <t>5243126</t>
  </si>
  <si>
    <t>5243126735.269</t>
  </si>
  <si>
    <t>김기홍</t>
  </si>
  <si>
    <t>5248820</t>
  </si>
  <si>
    <t>52488201690.683</t>
  </si>
  <si>
    <t>김대원</t>
  </si>
  <si>
    <t>5241321</t>
  </si>
  <si>
    <t>52413211528.174</t>
  </si>
  <si>
    <t>김동호</t>
  </si>
  <si>
    <t>524700</t>
  </si>
  <si>
    <t>5247002610.209</t>
  </si>
  <si>
    <t>김명규</t>
  </si>
  <si>
    <t>5249573</t>
  </si>
  <si>
    <t>5249573851.563</t>
  </si>
  <si>
    <t>김상식</t>
  </si>
  <si>
    <t>5245244</t>
  </si>
  <si>
    <t>5245244511.791</t>
  </si>
  <si>
    <t>김석준</t>
  </si>
  <si>
    <t>5244040</t>
  </si>
  <si>
    <t>52440401640.788</t>
  </si>
  <si>
    <t>김석호</t>
  </si>
  <si>
    <t>5249318</t>
  </si>
  <si>
    <t>52493181539.963</t>
  </si>
  <si>
    <t>김성윤</t>
  </si>
  <si>
    <t>5243596</t>
  </si>
  <si>
    <t>52435962353.785</t>
  </si>
  <si>
    <t>김성주</t>
  </si>
  <si>
    <t>5246098</t>
  </si>
  <si>
    <t>52460982264.018</t>
  </si>
  <si>
    <t>김순길</t>
  </si>
  <si>
    <t>5243718</t>
  </si>
  <si>
    <t>5243718449.017</t>
  </si>
  <si>
    <t>김용곤</t>
  </si>
  <si>
    <t>5248555</t>
  </si>
  <si>
    <t>52485552072.592</t>
  </si>
  <si>
    <t>김정식</t>
  </si>
  <si>
    <t>5244381</t>
  </si>
  <si>
    <t>52443811261.012</t>
  </si>
  <si>
    <t>김정철</t>
  </si>
  <si>
    <t>5248220</t>
  </si>
  <si>
    <t>5248220410.333</t>
  </si>
  <si>
    <t>김종용</t>
  </si>
  <si>
    <t>5246783</t>
  </si>
  <si>
    <t>52467831563.608</t>
  </si>
  <si>
    <t>김지훈</t>
  </si>
  <si>
    <t>5247466</t>
  </si>
  <si>
    <t>52474661899.119</t>
  </si>
  <si>
    <t>김진수A</t>
  </si>
  <si>
    <t>5244717</t>
  </si>
  <si>
    <t>52447171564.886</t>
  </si>
  <si>
    <t>김진수B</t>
  </si>
  <si>
    <t>5246853</t>
  </si>
  <si>
    <t>52468532410.332</t>
  </si>
  <si>
    <t>김창일</t>
  </si>
  <si>
    <t>5247670</t>
  </si>
  <si>
    <t>52476701187.888</t>
  </si>
  <si>
    <t>김철모</t>
  </si>
  <si>
    <t>5245539</t>
  </si>
  <si>
    <t>5245539424.098</t>
  </si>
  <si>
    <t>김춘길</t>
  </si>
  <si>
    <t>5243287</t>
  </si>
  <si>
    <t>5243287320.754</t>
  </si>
  <si>
    <t>김학광</t>
  </si>
  <si>
    <t>5249732</t>
  </si>
  <si>
    <t>5249732290.929</t>
  </si>
  <si>
    <t>김학순</t>
  </si>
  <si>
    <t>5246753</t>
  </si>
  <si>
    <t>52467531650.222</t>
  </si>
  <si>
    <t>김현배</t>
  </si>
  <si>
    <t>524715</t>
  </si>
  <si>
    <t>5247152451.42</t>
  </si>
  <si>
    <t>김형기</t>
  </si>
  <si>
    <t>5243435</t>
  </si>
  <si>
    <t>52434351799.149</t>
  </si>
  <si>
    <t>김형석</t>
  </si>
  <si>
    <t>5243437</t>
  </si>
  <si>
    <t>5243437423.583</t>
  </si>
  <si>
    <t>남윤기</t>
  </si>
  <si>
    <t>5245383</t>
  </si>
  <si>
    <t>52453831489.967</t>
  </si>
  <si>
    <t>모영완</t>
  </si>
  <si>
    <t>5243845</t>
  </si>
  <si>
    <t>52438451551.67</t>
  </si>
  <si>
    <t>모영춘</t>
  </si>
  <si>
    <t>5244347</t>
  </si>
  <si>
    <t>52443474071.805</t>
  </si>
  <si>
    <t>모환경</t>
  </si>
  <si>
    <t>5242135</t>
  </si>
  <si>
    <t>52421351732.099</t>
  </si>
  <si>
    <t>박상기</t>
  </si>
  <si>
    <t>5243129</t>
  </si>
  <si>
    <t>5243129435.348</t>
  </si>
  <si>
    <t>박상수</t>
  </si>
  <si>
    <t>5241132</t>
  </si>
  <si>
    <t>52411321677.822</t>
  </si>
  <si>
    <t>박영석</t>
  </si>
  <si>
    <t>5248946</t>
  </si>
  <si>
    <t>5248946321.317</t>
  </si>
  <si>
    <t>박영일</t>
  </si>
  <si>
    <t>524621</t>
  </si>
  <si>
    <t>5246211854.639</t>
  </si>
  <si>
    <t>박우열</t>
  </si>
  <si>
    <t>5249887</t>
  </si>
  <si>
    <t>52498871444.675</t>
  </si>
  <si>
    <t>박종완</t>
  </si>
  <si>
    <t>5248417</t>
  </si>
  <si>
    <t>52484171433.924</t>
  </si>
  <si>
    <t>박준수</t>
  </si>
  <si>
    <t>5244764</t>
  </si>
  <si>
    <t>52447641611.509</t>
  </si>
  <si>
    <t>박창수</t>
  </si>
  <si>
    <t>5247268</t>
  </si>
  <si>
    <t>5247268532.126</t>
  </si>
  <si>
    <t>박한웅</t>
  </si>
  <si>
    <t>5244677</t>
  </si>
  <si>
    <t>52446771610.338</t>
  </si>
  <si>
    <t>배수민</t>
  </si>
  <si>
    <t>5248503</t>
  </si>
  <si>
    <t>52485031762.151</t>
  </si>
  <si>
    <t>배태용</t>
  </si>
  <si>
    <t>5248596</t>
  </si>
  <si>
    <t>52485961452.032</t>
  </si>
  <si>
    <t>변장균</t>
  </si>
  <si>
    <t>5247114</t>
  </si>
  <si>
    <t>52471142291.324</t>
  </si>
  <si>
    <t>서낙준</t>
  </si>
  <si>
    <t>5241859</t>
  </si>
  <si>
    <t>52418591884.408</t>
  </si>
  <si>
    <t>서동욱</t>
  </si>
  <si>
    <t>5245217</t>
  </si>
  <si>
    <t>52452172157.104</t>
  </si>
  <si>
    <t>석응규</t>
  </si>
  <si>
    <t>5246767</t>
  </si>
  <si>
    <t>52467671946.48</t>
  </si>
  <si>
    <t>손철종</t>
  </si>
  <si>
    <t>5241035</t>
  </si>
  <si>
    <t>52410351673.027</t>
  </si>
  <si>
    <t>송동규</t>
  </si>
  <si>
    <t>5245612</t>
  </si>
  <si>
    <t>52456121487.225</t>
  </si>
  <si>
    <t>신종민</t>
  </si>
  <si>
    <t>524724</t>
  </si>
  <si>
    <t>5247241613.46</t>
  </si>
  <si>
    <t>신창균</t>
  </si>
  <si>
    <t>5246653</t>
  </si>
  <si>
    <t>52466531684.346</t>
  </si>
  <si>
    <t>엄인호</t>
  </si>
  <si>
    <t>5241313</t>
  </si>
  <si>
    <t>52413132078.932</t>
  </si>
  <si>
    <t>용일국</t>
  </si>
  <si>
    <t>5245527</t>
  </si>
  <si>
    <t>52455271543.061</t>
  </si>
  <si>
    <t>우수한</t>
  </si>
  <si>
    <t>524422</t>
  </si>
  <si>
    <t>5244221807.081</t>
  </si>
  <si>
    <t>우영삼</t>
  </si>
  <si>
    <t>524939</t>
  </si>
  <si>
    <t>5249391484.122</t>
  </si>
  <si>
    <t>유민규</t>
  </si>
  <si>
    <t>5244308</t>
  </si>
  <si>
    <t>52443081581.097</t>
  </si>
  <si>
    <t>유창희</t>
  </si>
  <si>
    <t>5243369</t>
  </si>
  <si>
    <t>52433691743.748</t>
  </si>
  <si>
    <t>윤대영</t>
  </si>
  <si>
    <t>5241006</t>
  </si>
  <si>
    <t>52410061619.619</t>
  </si>
  <si>
    <t>윤영철</t>
  </si>
  <si>
    <t>5249971</t>
  </si>
  <si>
    <t>52499712287.611</t>
  </si>
  <si>
    <t>윤완수</t>
  </si>
  <si>
    <t>524487</t>
  </si>
  <si>
    <t>5244872519.483</t>
  </si>
  <si>
    <t>윤종록</t>
  </si>
  <si>
    <t>5243223</t>
  </si>
  <si>
    <t>5243223705.483</t>
  </si>
  <si>
    <t>윤청락</t>
  </si>
  <si>
    <t>5243241</t>
  </si>
  <si>
    <t>5243241592.044</t>
  </si>
  <si>
    <t>윤택수</t>
  </si>
  <si>
    <t>5243873</t>
  </si>
  <si>
    <t>52438732422.104</t>
  </si>
  <si>
    <t>이강민</t>
  </si>
  <si>
    <t>5247118</t>
  </si>
  <si>
    <t>52471182273.243</t>
  </si>
  <si>
    <t>이경환</t>
  </si>
  <si>
    <t>5241016</t>
  </si>
  <si>
    <t>52410161827.863</t>
  </si>
  <si>
    <t>이기학</t>
  </si>
  <si>
    <t>5244500</t>
  </si>
  <si>
    <t>52445001955.887</t>
  </si>
  <si>
    <t>이덕선</t>
  </si>
  <si>
    <t>5243366</t>
  </si>
  <si>
    <t>52433661542.843</t>
  </si>
  <si>
    <t>이득희</t>
  </si>
  <si>
    <t>5247040</t>
  </si>
  <si>
    <t>52470402691.978</t>
  </si>
  <si>
    <t>이봉식</t>
  </si>
  <si>
    <t>5249340</t>
  </si>
  <si>
    <t>52493401826.958</t>
  </si>
  <si>
    <t>이상구</t>
  </si>
  <si>
    <t>5249205</t>
  </si>
  <si>
    <t>52492051886.705</t>
  </si>
  <si>
    <t>이성진</t>
  </si>
  <si>
    <t>5248309</t>
  </si>
  <si>
    <t>52483092367.49</t>
  </si>
  <si>
    <t>이승령</t>
  </si>
  <si>
    <t>5249821</t>
  </si>
  <si>
    <t>5249821322.949</t>
  </si>
  <si>
    <t>이영배</t>
  </si>
  <si>
    <t>5249914</t>
  </si>
  <si>
    <t>5249914639.184</t>
  </si>
  <si>
    <t>이옥선</t>
  </si>
  <si>
    <t>5244922</t>
  </si>
  <si>
    <t>52449221708.162</t>
  </si>
  <si>
    <t>이우빈</t>
  </si>
  <si>
    <t>5244242</t>
  </si>
  <si>
    <t>5244242428.84</t>
  </si>
  <si>
    <t>이재선</t>
  </si>
  <si>
    <t>524435</t>
  </si>
  <si>
    <t>524435485.857</t>
  </si>
  <si>
    <t>이재형</t>
  </si>
  <si>
    <t>5248439</t>
  </si>
  <si>
    <t>52484392371.293</t>
  </si>
  <si>
    <t>이정주</t>
  </si>
  <si>
    <t>5243430</t>
  </si>
  <si>
    <t>5243430368.97</t>
  </si>
  <si>
    <t>이주호</t>
  </si>
  <si>
    <t>5246611</t>
  </si>
  <si>
    <t>52466111766.672</t>
  </si>
  <si>
    <t>이진영</t>
  </si>
  <si>
    <t>5245352</t>
  </si>
  <si>
    <t>52453521615.838</t>
  </si>
  <si>
    <t>이희광</t>
  </si>
  <si>
    <t>5248788</t>
  </si>
  <si>
    <t>52487881418.197</t>
  </si>
  <si>
    <t>임종수</t>
  </si>
  <si>
    <t>5244430</t>
  </si>
  <si>
    <t>5244430482.341</t>
  </si>
  <si>
    <t>임창순</t>
  </si>
  <si>
    <t>5244947</t>
  </si>
  <si>
    <t>52449471498.728</t>
  </si>
  <si>
    <t>임호영</t>
  </si>
  <si>
    <t>5249144</t>
  </si>
  <si>
    <t>5249144323.879</t>
  </si>
  <si>
    <t>장문성</t>
  </si>
  <si>
    <t>5242502</t>
  </si>
  <si>
    <t>52425021794.455</t>
  </si>
  <si>
    <t>장병문</t>
  </si>
  <si>
    <t>5243330</t>
  </si>
  <si>
    <t>52433302312.084</t>
  </si>
  <si>
    <t>장세영</t>
  </si>
  <si>
    <t>5242321</t>
  </si>
  <si>
    <t>52423211254.819</t>
  </si>
  <si>
    <t>장진구</t>
  </si>
  <si>
    <t>5245915</t>
  </si>
  <si>
    <t>52459151208.762</t>
  </si>
  <si>
    <t>전명구</t>
  </si>
  <si>
    <t>5244814</t>
  </si>
  <si>
    <t>52448141925.687</t>
  </si>
  <si>
    <t>전영택</t>
  </si>
  <si>
    <t>524131</t>
  </si>
  <si>
    <t>5241311472.706</t>
  </si>
  <si>
    <t>정상호</t>
  </si>
  <si>
    <t>5244866</t>
  </si>
  <si>
    <t>52448661874.338</t>
  </si>
  <si>
    <t>정성수</t>
  </si>
  <si>
    <t>5245877</t>
  </si>
  <si>
    <t>52458771661.91</t>
  </si>
  <si>
    <t>정성환</t>
  </si>
  <si>
    <t>5246657</t>
  </si>
  <si>
    <t>5246657376.203</t>
  </si>
  <si>
    <t>정영환</t>
  </si>
  <si>
    <t>5244021</t>
  </si>
  <si>
    <t>52440211359.452</t>
  </si>
  <si>
    <t>정재호</t>
  </si>
  <si>
    <t>5248292</t>
  </si>
  <si>
    <t>52482921687.482</t>
  </si>
  <si>
    <t>정태성</t>
  </si>
  <si>
    <t>5247500</t>
  </si>
  <si>
    <t>52475004107.544</t>
  </si>
  <si>
    <t>정태훈</t>
  </si>
  <si>
    <t>5246505</t>
  </si>
  <si>
    <t>5246505967.081</t>
  </si>
  <si>
    <t>조성근</t>
  </si>
  <si>
    <t>5247970</t>
  </si>
  <si>
    <t>52479702398.14</t>
  </si>
  <si>
    <t>조집현</t>
  </si>
  <si>
    <t>5248805</t>
  </si>
  <si>
    <t>52488051499.685</t>
  </si>
  <si>
    <t>주상건</t>
  </si>
  <si>
    <t>524517</t>
  </si>
  <si>
    <t>524517462.254</t>
  </si>
  <si>
    <t>최동석</t>
  </si>
  <si>
    <t>5243626</t>
  </si>
  <si>
    <t>52436261573.617</t>
  </si>
  <si>
    <t>최용선</t>
  </si>
  <si>
    <t>5249291</t>
  </si>
  <si>
    <t>52492911343.83</t>
  </si>
  <si>
    <t>최중이</t>
  </si>
  <si>
    <t>524377</t>
  </si>
  <si>
    <t>524377435.912</t>
  </si>
  <si>
    <t>최진혁</t>
  </si>
  <si>
    <t>5242756</t>
  </si>
  <si>
    <t>52427561697.158</t>
  </si>
  <si>
    <t>한광목</t>
  </si>
  <si>
    <t>5242787</t>
  </si>
  <si>
    <t>52427871472.784</t>
  </si>
  <si>
    <t>한상천</t>
  </si>
  <si>
    <t>52464</t>
  </si>
  <si>
    <t>524641565.45</t>
  </si>
  <si>
    <t>한영남</t>
  </si>
  <si>
    <t>5243329</t>
  </si>
  <si>
    <t>5243329426.37</t>
  </si>
  <si>
    <t>한정규</t>
  </si>
  <si>
    <t>5248236</t>
  </si>
  <si>
    <t>52482361405.057</t>
  </si>
  <si>
    <t>한종현</t>
  </si>
  <si>
    <t>5241300</t>
  </si>
  <si>
    <t>5241300314.565</t>
  </si>
  <si>
    <t>한준수</t>
  </si>
  <si>
    <t>5241530</t>
  </si>
  <si>
    <t>52415301152.538</t>
  </si>
  <si>
    <t>홍성진</t>
  </si>
  <si>
    <t>5243453</t>
  </si>
  <si>
    <t>52434531719.969</t>
  </si>
  <si>
    <t>홍천수</t>
  </si>
  <si>
    <t>5244871</t>
  </si>
  <si>
    <t>52448711186.706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</si>
</sst>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189" fontId="81" fillId="0" borderId="0" xfId="2" applyNumberFormat="1" applyFont="1">
      <alignment vertical="center"/>
    </xf>
    <xf numFmtId="9" fontId="81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39" fillId="1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2.1056171949687608</c:v>
                </c:pt>
                <c:pt idx="1">
                  <c:v>2.5457783596186681</c:v>
                </c:pt>
                <c:pt idx="2">
                  <c:v>2.5982256672085726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0.2288135593220339</c:v>
                </c:pt>
                <c:pt idx="1">
                  <c:v>0.3135593220338983</c:v>
                </c:pt>
                <c:pt idx="2">
                  <c:v>0.23728813559322035</c:v>
                </c:pt>
                <c:pt idx="3">
                  <c:v>0.16101694915254236</c:v>
                </c:pt>
                <c:pt idx="4">
                  <c:v>5.9322033898305086E-2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7.5471698113207544E-2</c:v>
                </c:pt>
                <c:pt idx="1">
                  <c:v>0</c:v>
                </c:pt>
                <c:pt idx="2">
                  <c:v>0.10714285714285714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0.13207547169811321</c:v>
                </c:pt>
                <c:pt idx="1">
                  <c:v>0.17391304347826086</c:v>
                </c:pt>
                <c:pt idx="2">
                  <c:v>0.21428571428571427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0.26415094339622641</c:v>
                </c:pt>
                <c:pt idx="1">
                  <c:v>8.6956521739130432E-2</c:v>
                </c:pt>
                <c:pt idx="2">
                  <c:v>0.35714285714285715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0.30188679245283018</c:v>
                </c:pt>
                <c:pt idx="1">
                  <c:v>0.34782608695652173</c:v>
                </c:pt>
                <c:pt idx="2">
                  <c:v>0.2857142857142857</c:v>
                </c:pt>
                <c:pt idx="3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0.22641509433962265</c:v>
                </c:pt>
                <c:pt idx="1">
                  <c:v>0.39130434782608697</c:v>
                </c:pt>
                <c:pt idx="2">
                  <c:v>3.5714285714285712E-2</c:v>
                </c:pt>
                <c:pt idx="3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369794</xdr:colOff>
      <xdr:row>8</xdr:row>
      <xdr:rowOff>369794</xdr:rowOff>
    </xdr:from>
    <xdr:to>
      <xdr:col>3</xdr:col>
      <xdr:colOff>627529</xdr:colOff>
      <xdr:row>12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00735" y="2554941"/>
          <a:ext cx="1131794" cy="1557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123263</xdr:colOff>
      <xdr:row>8</xdr:row>
      <xdr:rowOff>818029</xdr:rowOff>
    </xdr:from>
    <xdr:to>
      <xdr:col>3</xdr:col>
      <xdr:colOff>280149</xdr:colOff>
      <xdr:row>10</xdr:row>
      <xdr:rowOff>134471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54204" y="3003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20.90%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8</xdr:row>
      <xdr:rowOff>123265</xdr:rowOff>
    </xdr:from>
    <xdr:to>
      <xdr:col>5</xdr:col>
      <xdr:colOff>425823</xdr:colOff>
      <xdr:row>8</xdr:row>
      <xdr:rowOff>302558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160059" y="2308412"/>
          <a:ext cx="918882" cy="17929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302556</xdr:colOff>
      <xdr:row>6</xdr:row>
      <xdr:rowOff>168087</xdr:rowOff>
    </xdr:from>
    <xdr:to>
      <xdr:col>5</xdr:col>
      <xdr:colOff>459442</xdr:colOff>
      <xdr:row>8</xdr:row>
      <xdr:rowOff>302559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81615" y="20058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2.06%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0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09" t="s">
        <v>39</v>
      </c>
      <c r="D4" s="309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10" t="s">
        <v>769</v>
      </c>
      <c r="D5" s="310"/>
      <c r="E5" s="63">
        <f>SUMIFS(숨김!BE:BE, 숨김!BD:BD, 종합!C5)</f>
        <v>4</v>
      </c>
      <c r="F5" s="64">
        <f>SUMIFS(숨김!BF:BF, 숨김!BD:BD, 종합!C5)</f>
        <v>52</v>
      </c>
      <c r="G5" s="95" t="str">
        <f>N20</f>
        <v>A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신화여객</v>
      </c>
      <c r="K10" s="206" t="s">
        <v>103</v>
      </c>
      <c r="X10" s="30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2.1056171949687608</v>
      </c>
      <c r="K11" s="202"/>
      <c r="M11" s="2"/>
      <c r="Y11" s="304"/>
      <c r="Z11" s="286"/>
      <c r="AA11" s="287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2.5457783596186681</v>
      </c>
      <c r="K12" s="296">
        <f>J12/J11-1</f>
        <v>0.20904139921617504</v>
      </c>
      <c r="M12" s="287"/>
      <c r="Y12" s="304"/>
      <c r="Z12" s="286"/>
      <c r="AA12" s="287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2.5982256672085726</v>
      </c>
      <c r="K13" s="296">
        <f>J13/J12-1</f>
        <v>2.0601678615007391E-2</v>
      </c>
      <c r="M13" s="287"/>
      <c r="Y13" s="304"/>
      <c r="Z13" s="286"/>
      <c r="AA13" s="287"/>
      <c r="AB13" s="39"/>
    </row>
    <row r="14" spans="1:28" ht="23.25" customHeight="1">
      <c r="G14" s="6"/>
      <c r="H14" s="299" t="s">
        <v>765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0.23394968155506546</v>
      </c>
      <c r="K14" s="197">
        <f ca="1">J14-I14</f>
        <v>5.4845203943125087E-2</v>
      </c>
      <c r="M14" s="287"/>
      <c r="Y14" s="304"/>
      <c r="Z14" s="286"/>
      <c r="AA14" s="287"/>
      <c r="AB14" s="39"/>
    </row>
    <row r="15" spans="1:28" ht="23.25" customHeight="1">
      <c r="H15" s="198" t="s">
        <v>122</v>
      </c>
      <c r="I15" s="199"/>
      <c r="J15" s="311" t="str">
        <f>SUMIFS(숨김!J:J,숨김!F:F,종합!C5)&amp;"위/(32개사)"</f>
        <v>4위/(32개사)</v>
      </c>
      <c r="K15" s="312"/>
      <c r="M15" s="287"/>
      <c r="X15" s="170"/>
      <c r="Y15" s="170"/>
      <c r="AB15" s="39"/>
    </row>
    <row r="16" spans="1:28" ht="9" customHeight="1">
      <c r="M16" s="287"/>
      <c r="X16" s="170"/>
      <c r="Y16" s="170"/>
      <c r="AB16" s="287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170"/>
      <c r="Y17" s="170"/>
      <c r="AB17" s="287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7"/>
      <c r="X18" s="170"/>
      <c r="Y18" s="170"/>
      <c r="AB18" s="287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신화여객</v>
      </c>
      <c r="Y19" s="170"/>
    </row>
    <row r="20" spans="2:28" ht="22.5" customHeight="1">
      <c r="B20" s="297" t="str">
        <f>C5</f>
        <v>신화여객</v>
      </c>
      <c r="C20" s="69">
        <v>3</v>
      </c>
      <c r="D20" s="70">
        <f>SUMIFS(숨김!AV:AV,숨김!$AS:$AS,종합!$N$19,숨김!$AT:$AT,"합계",숨김!AU:AU,종합!C20)</f>
        <v>1.7532945367687985E-2</v>
      </c>
      <c r="E20" s="70">
        <f>SUMIFS(숨김!AW:AW,숨김!$AS:$AS,종합!$N$19,숨김!$AT:$AT,"합계",숨김!AV:AV,종합!D20)</f>
        <v>0.33814010071941741</v>
      </c>
      <c r="F20" s="70">
        <f>SUMIFS(숨김!AX:AX,숨김!$AS:$AS,종합!$N$19,숨김!$AT:$AT,"합계",숨김!AW:AW,종합!E20)</f>
        <v>0.16512713522364519</v>
      </c>
      <c r="G20" s="71">
        <f>SUMIFS(숨김!AY:AY,숨김!$AS:$AS,종합!$N$19,숨김!$AT:$AT,"합계",숨김!AX:AX,종합!F20)</f>
        <v>8.9427058823529428</v>
      </c>
      <c r="H20" s="72">
        <f>SUMIFS(숨김!AZ:AZ,숨김!$AS:$AS,종합!$N$19,숨김!$AT:$AT,"합계",숨김!AY:AY,종합!G20)</f>
        <v>0.24930019585817856</v>
      </c>
      <c r="I20" s="72">
        <f>SUMIFS(숨김!BA:BA,숨김!$AS:$AS,종합!$N$19,숨김!$AT:$AT,"합계",숨김!AZ:AZ,종합!H20)</f>
        <v>10.325411408675549</v>
      </c>
      <c r="J20" s="73">
        <f>SUMIFS(숨김!BB:BB, 숨김!AU:AU, C20, 숨김!AT:AT, "합계", 숨김!AS:AS, 종합!$C$5)</f>
        <v>2.5982256672085726</v>
      </c>
      <c r="K20" s="74" t="str">
        <f>J26</f>
        <v>A</v>
      </c>
      <c r="M20" s="287"/>
      <c r="N20" s="39" t="str">
        <f>INDEX(숨김!L3:U36,MATCH(종합!C5,숨김!L3:L36,0),10)</f>
        <v>A</v>
      </c>
      <c r="O20" s="39">
        <f>VALUE(INDEX(숨김!L3:U36,MATCH(종합!C5,숨김!L3:L36,0),3))</f>
        <v>118</v>
      </c>
      <c r="Y20" s="170"/>
    </row>
    <row r="21" spans="2:28" ht="22.5" customHeight="1">
      <c r="B21" s="53" t="s">
        <v>119</v>
      </c>
      <c r="C21" s="53"/>
      <c r="D21" s="67">
        <f t="shared" ref="D21:I21" si="0">D20/D19-1</f>
        <v>-0.10107788171379073</v>
      </c>
      <c r="E21" s="67">
        <f t="shared" si="0"/>
        <v>-3.401992456691183E-2</v>
      </c>
      <c r="F21" s="67">
        <f t="shared" si="0"/>
        <v>-9.6779920982821732E-2</v>
      </c>
      <c r="G21" s="67">
        <f t="shared" si="0"/>
        <v>-0.17446223509665792</v>
      </c>
      <c r="H21" s="67">
        <f t="shared" si="0"/>
        <v>-0.32567042593799111</v>
      </c>
      <c r="I21" s="67">
        <f t="shared" si="0"/>
        <v>-0.16344298180036521</v>
      </c>
      <c r="J21" s="67">
        <f>J20/J19-1</f>
        <v>9.4746995393886424E-2</v>
      </c>
      <c r="K21" s="68" t="str">
        <f>J15</f>
        <v>4위/(32개사)</v>
      </c>
      <c r="M21" s="2"/>
      <c r="N21" s="289">
        <f>SUMIFS(숨김!O:O,숨김!L:L,종합!$N$19)</f>
        <v>0.2288135593220339</v>
      </c>
      <c r="O21" s="294">
        <f>ROUND(N21*$O$20, 0)</f>
        <v>27</v>
      </c>
      <c r="X21" s="170"/>
      <c r="Y21" s="170"/>
    </row>
    <row r="22" spans="2:28" ht="22.5" customHeight="1">
      <c r="M22" s="2"/>
      <c r="N22" s="289">
        <f>SUMIFS(숨김!P:P,숨김!L:L,종합!$N$19)</f>
        <v>0.3135593220338983</v>
      </c>
      <c r="O22" s="294">
        <f t="shared" ref="O22:O26" si="1">ROUND(N22*$O$20, 0)</f>
        <v>37</v>
      </c>
      <c r="X22" s="170"/>
      <c r="Y22" s="170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0.23728813559322035</v>
      </c>
      <c r="O23" s="294">
        <f t="shared" si="1"/>
        <v>28</v>
      </c>
      <c r="X23" s="170"/>
      <c r="Y23" s="170"/>
    </row>
    <row r="24" spans="2:28" ht="22.5" customHeight="1">
      <c r="B24" s="60"/>
      <c r="C24" s="60"/>
      <c r="M24" s="2"/>
      <c r="N24" s="289">
        <f>SUMIFS(숨김!R:R,숨김!L:L,종합!$N$19)</f>
        <v>0.16101694915254236</v>
      </c>
      <c r="O24" s="294">
        <f t="shared" si="1"/>
        <v>19</v>
      </c>
      <c r="X24" s="170"/>
      <c r="Y24" s="170"/>
    </row>
    <row r="25" spans="2:28" ht="22.5" customHeight="1" thickBot="1">
      <c r="H25" s="207" t="s">
        <v>101</v>
      </c>
      <c r="I25" s="208" t="s">
        <v>102</v>
      </c>
      <c r="J25" s="209" t="str">
        <f>J10</f>
        <v>신화여객</v>
      </c>
      <c r="K25" s="210" t="s">
        <v>131</v>
      </c>
      <c r="M25" s="2"/>
      <c r="N25" s="289">
        <f>SUMIFS(숨김!S:S,숨김!L:L,종합!$N$19)</f>
        <v>5.9322033898305086E-2</v>
      </c>
      <c r="O25" s="294">
        <f t="shared" si="1"/>
        <v>7</v>
      </c>
      <c r="X25" s="170"/>
      <c r="Y25" s="170"/>
    </row>
    <row r="26" spans="2:28" ht="22.5" customHeight="1" thickTop="1">
      <c r="H26" s="214" t="s">
        <v>124</v>
      </c>
      <c r="I26" s="215" t="str">
        <f>숨김!U36</f>
        <v>B</v>
      </c>
      <c r="J26" s="216" t="str">
        <f>INDEX(숨김!L3:U36,MATCH(종합!C5,숨김!L3:L36,0),10)</f>
        <v>A</v>
      </c>
      <c r="K26" s="217"/>
      <c r="M26" s="2"/>
      <c r="N26" s="289">
        <f>SUMIFS(숨김!T:T,숨김!L:L,종합!$N$19)</f>
        <v>0</v>
      </c>
      <c r="O26" s="294">
        <f t="shared" si="1"/>
        <v>0</v>
      </c>
      <c r="X26" s="170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306" t="str">
        <f>ROUND(N21*100,0)&amp;"%("&amp;O21&amp;"명)"</f>
        <v>23%(27명)</v>
      </c>
      <c r="K27" s="213">
        <f t="shared" ref="K27:K32" si="2">N21-I27</f>
        <v>5.4699911920382621E-2</v>
      </c>
      <c r="M27" s="2"/>
      <c r="X27" s="170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31%(37명)</v>
      </c>
      <c r="K28" s="188">
        <f t="shared" si="2"/>
        <v>0.14138836525876475</v>
      </c>
      <c r="L28" s="4"/>
      <c r="M28" s="2"/>
      <c r="X28" s="170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24%(28명)</v>
      </c>
      <c r="K29" s="188">
        <f t="shared" si="2"/>
        <v>1.0083881430018038E-3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16%(19명)</v>
      </c>
      <c r="K30" s="188">
        <f t="shared" si="2"/>
        <v>-6.1663963912052117E-2</v>
      </c>
      <c r="L30" s="4"/>
      <c r="M30" s="2"/>
      <c r="X30" s="170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6%(7명)</v>
      </c>
      <c r="K31" s="188">
        <f t="shared" si="2"/>
        <v>-7.0595401750067899E-2</v>
      </c>
      <c r="L31" s="4"/>
      <c r="M31" s="2"/>
      <c r="X31" s="170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0%(0명)</v>
      </c>
      <c r="K32" s="193">
        <f t="shared" si="2"/>
        <v>-6.4837299660029143E-2</v>
      </c>
      <c r="L32" s="4"/>
      <c r="M32" s="2"/>
      <c r="X32" s="170"/>
      <c r="Z32" s="39"/>
      <c r="AA32" s="39"/>
      <c r="AB32" s="39"/>
    </row>
    <row r="33" spans="2:28" ht="22.5" customHeight="1">
      <c r="L33" s="4"/>
      <c r="M33" s="2"/>
      <c r="X33" s="170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170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170"/>
      <c r="Z35" s="39"/>
      <c r="AA35" s="39"/>
      <c r="AB35" s="39"/>
    </row>
    <row r="36" spans="2:28" ht="22.5" customHeight="1">
      <c r="B36" s="298" t="str">
        <f>C5</f>
        <v>신화여객</v>
      </c>
      <c r="C36" s="77">
        <v>1</v>
      </c>
      <c r="D36" s="78">
        <f>SUMIFS(숨김!AV:AV,숨김!$AS:$AS,종합!$N$19,숨김!$AT:$AT,"합계",숨김!$AU:$AU,종합!$C36)</f>
        <v>5.4828237222044968E-2</v>
      </c>
      <c r="E36" s="78">
        <f>SUMIFS(숨김!AW:AW,숨김!$AS:$AS,종합!$N$19,숨김!$AT:$AT,"합계",숨김!$AU:$AU,종합!$C36)</f>
        <v>0.40777101704359775</v>
      </c>
      <c r="F36" s="78">
        <f>SUMIFS(숨김!AX:AX,숨김!$AS:$AS,종합!$N$19,숨김!$AT:$AT,"합계",숨김!$AU:$AU,종합!$C36)</f>
        <v>0.19333927527109684</v>
      </c>
      <c r="G36" s="79">
        <f>SUMIFS(숨김!AY:AY,숨김!$AS:$AS,종합!$N$19,숨김!$AT:$AT,"합계",숨김!$AU:$AU,종합!$C36)</f>
        <v>13.698489361702133</v>
      </c>
      <c r="H36" s="80">
        <f>SUMIFS(숨김!AZ:AZ,숨김!$AS:$AS,종합!$N$19,숨김!$AT:$AT,"합계",숨김!$AU:$AU,종합!$C36)</f>
        <v>5.1381181865553236</v>
      </c>
      <c r="I36" s="80">
        <f>SUMIFS(숨김!BA:BA,숨김!$AS:$AS,종합!$N$19,숨김!$AT:$AT,"합계",숨김!$AU:$AU,종합!$C36)</f>
        <v>44.676065790634944</v>
      </c>
      <c r="J36" s="81">
        <f>J11</f>
        <v>2.1056171949687608</v>
      </c>
      <c r="K36" s="83" t="s">
        <v>79</v>
      </c>
      <c r="L36" s="4"/>
      <c r="M36" s="2"/>
      <c r="N36" s="39">
        <f>SUMIFS(숨김!$C$4:$C$9,숨김!$B$4:$B$9,종합!K36)</f>
        <v>1</v>
      </c>
      <c r="X36" s="170"/>
      <c r="Z36" s="39"/>
      <c r="AA36" s="39"/>
      <c r="AB36" s="39"/>
    </row>
    <row r="37" spans="2:28" ht="22.5" customHeight="1">
      <c r="B37" s="297" t="str">
        <f>$C$5</f>
        <v>신화여객</v>
      </c>
      <c r="C37" s="69">
        <v>2</v>
      </c>
      <c r="D37" s="70">
        <f>SUMIFS(숨김!AV:AV,숨김!$AS:$AS,종합!$N$19,숨김!$AT:$AT,"합계",숨김!$AU:$AU,종합!$C37)</f>
        <v>4.5320507361612951E-2</v>
      </c>
      <c r="E37" s="70">
        <f>SUMIFS(숨김!AW:AW,숨김!$AS:$AS,종합!$N$19,숨김!$AT:$AT,"합계",숨김!$AU:$AU,종합!$C37)</f>
        <v>0.34263398007169621</v>
      </c>
      <c r="F37" s="70">
        <f>SUMIFS(숨김!AX:AX,숨김!$AS:$AS,종합!$N$19,숨김!$AT:$AT,"합계",숨김!$AU:$AU,종합!$C37)</f>
        <v>0.15336670532914615</v>
      </c>
      <c r="G37" s="71">
        <f>SUMIFS(숨김!AY:AY,숨김!$AS:$AS,종합!$N$19,숨김!$AT:$AT,"합계",숨김!$AU:$AU,종합!$C37)</f>
        <v>9.3989375000000006</v>
      </c>
      <c r="H37" s="72">
        <f>SUMIFS(숨김!AZ:AZ,숨김!$AS:$AS,종합!$N$19,숨김!$AT:$AT,"합계",숨김!$AU:$AU,종합!$C37)</f>
        <v>0.39028336211388148</v>
      </c>
      <c r="I37" s="72">
        <f>SUMIFS(숨김!BA:BA,숨김!$AS:$AS,종합!$N$19,숨김!$AT:$AT,"합계",숨김!$AU:$AU,종합!$C37)</f>
        <v>9.4129398920957144</v>
      </c>
      <c r="J37" s="73">
        <f>J12</f>
        <v>2.5457783596186681</v>
      </c>
      <c r="K37" s="74" t="s">
        <v>767</v>
      </c>
      <c r="M37" s="2"/>
      <c r="N37" s="39">
        <f>SUMIFS(숨김!$C$4:$C$9,숨김!$B$4:$B$9,종합!K37)</f>
        <v>5</v>
      </c>
      <c r="X37" s="170"/>
      <c r="Z37" s="39"/>
      <c r="AA37" s="39"/>
      <c r="AB37" s="39"/>
    </row>
    <row r="38" spans="2:28" ht="22.5" customHeight="1">
      <c r="B38" s="297" t="str">
        <f>$C$5</f>
        <v>신화여객</v>
      </c>
      <c r="C38" s="69">
        <v>3</v>
      </c>
      <c r="D38" s="70">
        <f>SUMIFS(숨김!AV:AV,숨김!$AS:$AS,종합!$N$19,숨김!$AT:$AT,"합계",숨김!$AU:$AU,종합!$C38)</f>
        <v>1.7532945367687985E-2</v>
      </c>
      <c r="E38" s="70">
        <f>SUMIFS(숨김!AW:AW,숨김!$AS:$AS,종합!$N$19,숨김!$AT:$AT,"합계",숨김!$AU:$AU,종합!$C38)</f>
        <v>0.33814010071941741</v>
      </c>
      <c r="F38" s="70">
        <f>SUMIFS(숨김!AX:AX,숨김!$AS:$AS,종합!$N$19,숨김!$AT:$AT,"합계",숨김!$AU:$AU,종합!$C38)</f>
        <v>0.16512713522364519</v>
      </c>
      <c r="G38" s="71">
        <f>SUMIFS(숨김!AY:AY,숨김!$AS:$AS,종합!$N$19,숨김!$AT:$AT,"합계",숨김!$AU:$AU,종합!$C38)</f>
        <v>8.9427058823529428</v>
      </c>
      <c r="H38" s="72">
        <f>SUMIFS(숨김!AZ:AZ,숨김!$AS:$AS,종합!$N$19,숨김!$AT:$AT,"합계",숨김!$AU:$AU,종합!$C38)</f>
        <v>0.24930019585817856</v>
      </c>
      <c r="I38" s="72">
        <f>SUMIFS(숨김!BA:BA,숨김!$AS:$AS,종합!$N$19,숨김!$AT:$AT,"합계",숨김!$AU:$AU,종합!$C38)</f>
        <v>10.325411408675549</v>
      </c>
      <c r="J38" s="73">
        <f>J13</f>
        <v>2.5982256672085726</v>
      </c>
      <c r="K38" s="74" t="str">
        <f>$J$26</f>
        <v>A</v>
      </c>
      <c r="M38" s="2"/>
      <c r="N38" s="39">
        <f>SUMIFS(숨김!$C$4:$C$9,숨김!$B$4:$B$9,종합!K38)</f>
        <v>5</v>
      </c>
      <c r="X38" s="170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-0.61313439790529323</v>
      </c>
      <c r="E39" s="67" cm="1">
        <f t="array" aca="1" ref="E39" ca="1">(INDIRECT(ADDRESS(ROW()-1,COLUMN()))/INDIRECT(ADDRESS(ROW()-2,COLUMN())))-1</f>
        <v>-1.3115684998138422E-2</v>
      </c>
      <c r="F39" s="67" cm="1">
        <f t="array" aca="1" ref="F39" ca="1">(INDIRECT(ADDRESS(ROW()-1,COLUMN()))/INDIRECT(ADDRESS(ROW()-2,COLUMN())))-1</f>
        <v>7.6681766549392405E-2</v>
      </c>
      <c r="G39" s="67" cm="1">
        <f t="array" aca="1" ref="G39" ca="1">(INDIRECT(ADDRESS(ROW()-1,COLUMN()))/INDIRECT(ADDRESS(ROW()-2,COLUMN())))-1</f>
        <v>-4.8540765128724184E-2</v>
      </c>
      <c r="H39" s="67" cm="1">
        <f t="array" aca="1" ref="H39" ca="1">(INDIRECT(ADDRESS(ROW()-1,COLUMN()))/INDIRECT(ADDRESS(ROW()-2,COLUMN())))-1</f>
        <v>-0.3612328373213235</v>
      </c>
      <c r="I39" s="67" cm="1">
        <f t="array" aca="1" ref="I39" ca="1">(INDIRECT(ADDRESS(ROW()-1,COLUMN()))/INDIRECT(ADDRESS(ROW()-2,COLUMN())))-1</f>
        <v>9.6937994615907463E-2</v>
      </c>
      <c r="J39" s="67" cm="1">
        <f t="array" aca="1" ref="J39" ca="1">(INDIRECT(ADDRESS(ROW()-1,COLUMN()))/INDIRECT(ADDRESS(ROW()-2,COLUMN())))-1</f>
        <v>2.0601678615007391E-2</v>
      </c>
      <c r="K39" s="75" t="str" cm="1">
        <f t="array" aca="1" ref="K39" ca="1">_xlfn.IFS(N39=0,"등급유지",N39&gt;0,N39&amp;"등급 상승",N39&lt;0,N39&amp;"등급 하락")</f>
        <v>등급유지</v>
      </c>
      <c r="M39" s="290"/>
      <c r="N39" s="39" cm="1">
        <f t="array" aca="1" ref="N39" ca="1">(INDIRECT(ADDRESS(ROW()-1,COLUMN()))-INDIRECT(ADDRESS(ROW()-2,COLUMN())))</f>
        <v>0</v>
      </c>
      <c r="O39" s="39" t="s">
        <v>335</v>
      </c>
      <c r="X39" s="305"/>
      <c r="Z39" s="291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305"/>
      <c r="Z40" s="291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305"/>
      <c r="Z41" s="291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305"/>
      <c r="Z42" s="291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>
      <c r="B44" s="48"/>
      <c r="C44" s="48"/>
      <c r="D44" s="49"/>
      <c r="M44" s="290"/>
      <c r="N44" s="255"/>
      <c r="P44" s="291"/>
      <c r="AA44" s="40"/>
    </row>
    <row r="45" spans="2:28" ht="25.5" customHeight="1">
      <c r="B45" s="48"/>
      <c r="C45" s="48"/>
      <c r="D45" s="49"/>
      <c r="M45" s="290"/>
      <c r="N45" s="255"/>
      <c r="P45" s="291"/>
      <c r="AA45" s="40"/>
    </row>
    <row r="46" spans="2:28" ht="25.5" customHeight="1">
      <c r="B46" s="48"/>
      <c r="C46" s="48"/>
      <c r="D46" s="49"/>
      <c r="M46" s="290"/>
      <c r="N46" s="255"/>
      <c r="P46" s="291"/>
      <c r="AA46" s="40"/>
    </row>
    <row r="47" spans="2:28" ht="25.5" customHeight="1">
      <c r="B47" s="48"/>
      <c r="C47" s="48"/>
      <c r="D47" s="49"/>
      <c r="M47" s="290"/>
      <c r="N47" s="255"/>
      <c r="P47" s="291"/>
      <c r="AA47" s="40"/>
    </row>
    <row r="48" spans="2:28" ht="25.5" customHeight="1">
      <c r="B48" s="48"/>
      <c r="C48" s="48"/>
      <c r="D48" s="49"/>
      <c r="M48" s="290"/>
      <c r="N48" s="255"/>
      <c r="P48" s="291"/>
      <c r="AA48" s="40"/>
    </row>
    <row r="49" spans="2:27" ht="25.5" customHeight="1">
      <c r="B49" s="48"/>
      <c r="C49" s="48"/>
      <c r="D49" s="49"/>
      <c r="M49" s="290"/>
      <c r="N49" s="255"/>
      <c r="P49" s="291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>
      <c r="B52" s="218" t="s">
        <v>101</v>
      </c>
      <c r="C52" s="219" t="str">
        <f>IFERROR(INDEX(숨김!$W$3:$AQ$440,MATCH(종합!$C$5&amp;1,숨김!$AQ$3:$AQ$440,0),2),"")</f>
        <v>34</v>
      </c>
      <c r="D52" s="219" t="str">
        <f>IFERROR(INDEX(숨김!$W$3:$AQ$440,MATCH(종합!$C$5&amp;2,숨김!$AQ$3:$AQ$440,0),2),"")</f>
        <v>37</v>
      </c>
      <c r="E52" s="219" t="str">
        <f>IFERROR(INDEX(숨김!$W$3:$AQ$440,MATCH(종합!$C$5&amp;3,숨김!$AQ$3:$AQ$440,0),2),"")</f>
        <v>526</v>
      </c>
      <c r="F52" s="219" t="str">
        <f>IFERROR(INDEX(숨김!$W$3:$AQ$440,MATCH(종합!$C$5&amp;4,숨김!$AQ$3:$AQ$440,0),2),"")</f>
        <v>555</v>
      </c>
      <c r="G52" s="219" t="str">
        <f>IFERROR(INDEX(숨김!$W$3:$AQ$440,MATCH(종합!$C$5&amp;5,숨김!$AQ$3:$AQ$440,0),2),"")</f>
        <v/>
      </c>
      <c r="H52" s="219" t="str">
        <f>IFERROR(INDEX(숨김!$W$3:$AQ$440,MATCH(종합!$C$5&amp;6,숨김!$AQ$3:$AQ$440,0),2),"")</f>
        <v/>
      </c>
      <c r="I52" s="219" t="str">
        <f>IFERROR(INDEX(숨김!$W$3:$AQ$440,MATCH(종합!$C$5&amp;7,숨김!$AQ$3:$AQ$440,0),2),"")</f>
        <v/>
      </c>
      <c r="J52" s="219" t="str">
        <f>IFERROR(INDEX(숨김!$W$3:$AQ$440,MATCH(종합!$C$5&amp;8,숨김!$AQ$3:$AQ$440,0),2),"")</f>
        <v/>
      </c>
      <c r="K52" s="220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>
      <c r="B53" s="223" t="s">
        <v>124</v>
      </c>
      <c r="C53" s="224" t="str">
        <f>IFERROR(INDEX(숨김!$W$3:$AO$1740,MATCH(종합!$C$5&amp;종합!C$52,숨김!$AN$3:$AN$1740,0),15),"")</f>
        <v>B</v>
      </c>
      <c r="D53" s="225" t="str">
        <f>IFERROR(INDEX(숨김!$W$3:$AO$1740,MATCH(종합!$C$5&amp;종합!D$52,숨김!$AN$3:$AN$1740,0),15),"")</f>
        <v>A</v>
      </c>
      <c r="E53" s="225" t="str">
        <f>IFERROR(INDEX(숨김!$W$3:$AO$1740,MATCH(종합!$C$5&amp;종합!E$52,숨김!$AN$3:$AN$1740,0),15),"")</f>
        <v>B</v>
      </c>
      <c r="F53" s="225" t="str">
        <f>IFERROR(INDEX(숨김!$W$3:$AO$1740,MATCH(종합!$C$5&amp;종합!F$52,숨김!$AN$3:$AN$1740,0),15),"")</f>
        <v>A</v>
      </c>
      <c r="G53" s="225" t="str">
        <f>IFERROR(INDEX(숨김!$W$3:$AO$1740,MATCH(종합!$C$5&amp;종합!G$52,숨김!$AN$3:$AN$1740,0),15),"")</f>
        <v/>
      </c>
      <c r="H53" s="225" t="str">
        <f>IFERROR(INDEX(숨김!$W$3:$AO$1740,MATCH(종합!$C$5&amp;종합!H$52,숨김!$AN$3:$AN$1740,0),15),"")</f>
        <v/>
      </c>
      <c r="I53" s="225" t="str">
        <f>IFERROR(INDEX(숨김!$W$3:$AO$1740,MATCH(종합!$C$5&amp;종합!I$52,숨김!$AN$3:$AN$1740,0),15),"")</f>
        <v/>
      </c>
      <c r="J53" s="225" t="str">
        <f>IFERROR(INDEX(숨김!$W$3:$AO$1740,MATCH(종합!$C$5&amp;종합!J$52,숨김!$AN$3:$AN$1740,0),15),"")</f>
        <v/>
      </c>
      <c r="K53" s="225" t="str">
        <f>IFERROR(INDEX(숨김!$W$3:$AO$1740,MATCH(종합!$C$5&amp;종합!K$52,숨김!$AN$3:$AN$1740,0),15),"")</f>
        <v/>
      </c>
      <c r="M53" s="292" t="str">
        <f>C52</f>
        <v>34</v>
      </c>
      <c r="N53" s="292" t="str">
        <f t="shared" ref="N53:U53" si="4">D52</f>
        <v>37</v>
      </c>
      <c r="O53" s="292" t="str">
        <f t="shared" si="4"/>
        <v>526</v>
      </c>
      <c r="P53" s="292" t="str">
        <f t="shared" si="4"/>
        <v>555</v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>
      <c r="B54" s="221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23%(12명)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39%(9명)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4%(1명)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36%(5명)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30%(16명)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35%(8명)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29%(8명)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36%(5명)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0.22641509433962265</v>
      </c>
      <c r="N55" s="295">
        <f>SUMIFS(숨김!$AC:$AC,숨김!$W:$W,종합!$C$5,숨김!$X:$X,종합!D$52)/SUMIFS(숨김!$AA:$AA,숨김!$W:$W,종합!$C$5,숨김!$X:$X,종합!D$52)</f>
        <v>0.39130434782608697</v>
      </c>
      <c r="O55" s="295">
        <f>SUMIFS(숨김!$AC:$AC,숨김!$W:$W,종합!$C$5,숨김!$X:$X,종합!E$52)/SUMIFS(숨김!$AA:$AA,숨김!$W:$W,종합!$C$5,숨김!$X:$X,종합!E$52)</f>
        <v>3.5714285714285712E-2</v>
      </c>
      <c r="P55" s="295">
        <f>SUMIFS(숨김!$AC:$AC,숨김!$W:$W,종합!$C$5,숨김!$X:$X,종합!F$52)/SUMIFS(숨김!$AA:$AA,숨김!$W:$W,종합!$C$5,숨김!$X:$X,종합!F$52)</f>
        <v>0.35714285714285715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26%(14명)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9%(2명)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36%(10명)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14%(2명)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0.30188679245283018</v>
      </c>
      <c r="N56" s="295">
        <f>SUMIFS(숨김!$AD:$AD,숨김!$W:$W,종합!$C$5,숨김!$X:$X,종합!D$52)/SUMIFS(숨김!$AA:$AA,숨김!$W:$W,종합!$C$5,숨김!$X:$X,종합!D$52)</f>
        <v>0.34782608695652173</v>
      </c>
      <c r="O56" s="295">
        <f>SUMIFS(숨김!$AD:$AD,숨김!$W:$W,종합!$C$5,숨김!$X:$X,종합!E$52)/SUMIFS(숨김!$AA:$AA,숨김!$W:$W,종합!$C$5,숨김!$X:$X,종합!E$52)</f>
        <v>0.2857142857142857</v>
      </c>
      <c r="P56" s="295">
        <f>SUMIFS(숨김!$AD:$AD,숨김!$W:$W,종합!$C$5,숨김!$X:$X,종합!F$52)/SUMIFS(숨김!$AA:$AA,숨김!$W:$W,종합!$C$5,숨김!$X:$X,종합!F$52)</f>
        <v>0.35714285714285715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13%(7명)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17%(4명)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21%(6명)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14%(2명)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0.26415094339622641</v>
      </c>
      <c r="N57" s="295">
        <f>SUMIFS(숨김!$AE:$AE,숨김!$W:$W,종합!$C$5,숨김!$X:$X,종합!D$52)/SUMIFS(숨김!$AA:$AA,숨김!$W:$W,종합!$C$5,숨김!$X:$X,종합!D$52)</f>
        <v>8.6956521739130432E-2</v>
      </c>
      <c r="O57" s="295">
        <f>SUMIFS(숨김!$AE:$AE,숨김!$W:$W,종합!$C$5,숨김!$X:$X,종합!E$52)/SUMIFS(숨김!$AA:$AA,숨김!$W:$W,종합!$C$5,숨김!$X:$X,종합!E$52)</f>
        <v>0.35714285714285715</v>
      </c>
      <c r="P57" s="295">
        <f>SUMIFS(숨김!$AE:$AE,숨김!$W:$W,종합!$C$5,숨김!$X:$X,종합!F$52)/SUMIFS(숨김!$AA:$AA,숨김!$W:$W,종합!$C$5,숨김!$X:$X,종합!F$52)</f>
        <v>0.14285714285714285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8%(4명)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11%(3명)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0.13207547169811321</v>
      </c>
      <c r="N58" s="295">
        <f>SUMIFS(숨김!$AF:$AF,숨김!$W:$W,종합!$C$5,숨김!$X:$X,종합!D$52)/SUMIFS(숨김!$AA:$AA,숨김!$W:$W,종합!$C$5,숨김!$X:$X,종합!D$52)</f>
        <v>0.17391304347826086</v>
      </c>
      <c r="O58" s="295">
        <f>SUMIFS(숨김!$AF:$AF,숨김!$W:$W,종합!$C$5,숨김!$X:$X,종합!E$52)/SUMIFS(숨김!$AA:$AA,숨김!$W:$W,종합!$C$5,숨김!$X:$X,종합!E$52)</f>
        <v>0.21428571428571427</v>
      </c>
      <c r="P58" s="295">
        <f>SUMIFS(숨김!$AF:$AF,숨김!$W:$W,종합!$C$5,숨김!$X:$X,종합!F$52)/SUMIFS(숨김!$AA:$AA,숨김!$W:$W,종합!$C$5,숨김!$X:$X,종합!F$52)</f>
        <v>0.14285714285714285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7.5471698113207544E-2</v>
      </c>
      <c r="N59" s="295">
        <f>SUMIFS(숨김!$AG:$AG,숨김!$W:$W,종합!$C$5,숨김!$X:$X,종합!D$52)/SUMIFS(숨김!$AA:$AA,숨김!$W:$W,종합!$C$5,숨김!$X:$X,종합!D$52)</f>
        <v>0</v>
      </c>
      <c r="O59" s="295">
        <f>SUMIFS(숨김!$AG:$AG,숨김!$W:$W,종합!$C$5,숨김!$X:$X,종합!E$52)/SUMIFS(숨김!$AA:$AA,숨김!$W:$W,종합!$C$5,숨김!$X:$X,종합!E$52)</f>
        <v>0.10714285714285714</v>
      </c>
      <c r="P59" s="295">
        <f>SUMIFS(숨김!$AG:$AG,숨김!$W:$W,종합!$C$5,숨김!$X:$X,종합!F$52)/SUMIFS(숨김!$AA:$AA,숨김!$W:$W,종합!$C$5,숨김!$X:$X,종합!F$52)</f>
        <v>0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0</v>
      </c>
      <c r="N60" s="295">
        <f>SUMIFS(숨김!$AH:$AH,숨김!$W:$W,종합!$C$5,숨김!$X:$X,종합!D$52)/SUMIFS(숨김!$AA:$AA,숨김!$W:$W,종합!$C$5,숨김!$X:$X,종합!D$52)</f>
        <v>0</v>
      </c>
      <c r="O60" s="295">
        <f>SUMIFS(숨김!$AH:$AH,숨김!$W:$W,종합!$C$5,숨김!$X:$X,종합!E$52)/SUMIFS(숨김!$AA:$AA,숨김!$W:$W,종합!$C$5,숨김!$X:$X,종합!E$52)</f>
        <v>0</v>
      </c>
      <c r="P60" s="295">
        <f>SUMIFS(숨김!$AH:$AH,숨김!$W:$W,종합!$C$5,숨김!$X:$X,종합!F$52)/SUMIFS(숨김!$AA:$AA,숨김!$W:$W,종합!$C$5,숨김!$X:$X,종합!F$52)</f>
        <v>0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0"/>
      <c r="N62" s="255"/>
      <c r="P62" s="291"/>
      <c r="AA62" s="40"/>
    </row>
    <row r="63" spans="2:27" ht="27" customHeight="1">
      <c r="B63" s="87" t="str">
        <f>M53</f>
        <v>34</v>
      </c>
      <c r="C63" s="66">
        <v>1</v>
      </c>
      <c r="D63" s="88">
        <f>SUMIFS(숨김!AV:AV,숨김!$AU:$AU,종합!$C63,숨김!$AT:$AT,종합!$B63,숨김!$AS:$AS,종합!$C$5)</f>
        <v>4.6093432011173052E-2</v>
      </c>
      <c r="E63" s="88">
        <f>SUMIFS(숨김!AW:AW,숨김!$AU:$AU,종합!$C63,숨김!$AT:$AT,종합!$B63,숨김!$AS:$AS,종합!$C$5)</f>
        <v>0.39834262285193178</v>
      </c>
      <c r="F63" s="88">
        <f>SUMIFS(숨김!AX:AX,숨김!$AU:$AU,종합!$C63,숨김!$AT:$AT,종합!$B63,숨김!$AS:$AS,종합!$C$5)</f>
        <v>0.18144216019233239</v>
      </c>
      <c r="G63" s="89">
        <f>SUMIFS(숨김!AY:AY,숨김!$AU:$AU,종합!$C63,숨김!$AT:$AT,종합!$B63,숨김!$AS:$AS,종합!$C$5)</f>
        <v>14.861500000000003</v>
      </c>
      <c r="H63" s="90">
        <f>SUMIFS(숨김!AZ:AZ,숨김!$AU:$AU,종합!$C63,숨김!$AT:$AT,종합!$B63,숨김!$AS:$AS,종합!$C$5)</f>
        <v>2.8379335488657516</v>
      </c>
      <c r="I63" s="90">
        <f>SUMIFS(숨김!BA:BA,숨김!$AU:$AU,종합!$C63,숨김!$AT:$AT,종합!$B63,숨김!$AS:$AS,종합!$C$5)</f>
        <v>52.626268556296338</v>
      </c>
      <c r="J63" s="91">
        <f>SUMIFS(숨김!BB:BB,숨김!$AU:$AU,종합!$C63,숨김!$AT:$AT,종합!$B63,숨김!$AS:$AS,종합!$C$5)</f>
        <v>1.9979524144783263</v>
      </c>
      <c r="K63" s="74"/>
      <c r="M63" s="290"/>
      <c r="N63" s="255"/>
      <c r="P63" s="291"/>
      <c r="AA63" s="40"/>
    </row>
    <row r="64" spans="2:27" ht="20.25" customHeight="1">
      <c r="B64" s="87" t="str">
        <f>M53</f>
        <v>34</v>
      </c>
      <c r="C64" s="66">
        <v>2</v>
      </c>
      <c r="D64" s="88">
        <f>SUMIFS(숨김!AV:AV,숨김!$AU:$AU,종합!$C64,숨김!$AT:$AT,종합!$B64,숨김!$AS:$AS,종합!$C$5)</f>
        <v>3.2536042933780693E-2</v>
      </c>
      <c r="E64" s="88">
        <f>SUMIFS(숨김!AW:AW,숨김!$AU:$AU,종합!$C64,숨김!$AT:$AT,종합!$B64,숨김!$AS:$AS,종합!$C$5)</f>
        <v>0.34085321523668716</v>
      </c>
      <c r="F64" s="88">
        <f>SUMIFS(숨김!AX:AX,숨김!$AU:$AU,종합!$C64,숨김!$AT:$AT,종합!$B64,숨김!$AS:$AS,종합!$C$5)</f>
        <v>0.14794132980281052</v>
      </c>
      <c r="G64" s="89">
        <f>SUMIFS(숨김!AY:AY,숨김!$AU:$AU,종합!$C64,숨김!$AT:$AT,종합!$B64,숨김!$AS:$AS,종합!$C$5)</f>
        <v>9.9478571428571421</v>
      </c>
      <c r="H64" s="90">
        <f>SUMIFS(숨김!AZ:AZ,숨김!$AU:$AU,종합!$C64,숨김!$AT:$AT,종합!$B64,숨김!$AS:$AS,종합!$C$5)</f>
        <v>0.11973053514178437</v>
      </c>
      <c r="I64" s="90">
        <f>SUMIFS(숨김!BA:BA,숨김!$AU:$AU,종합!$C64,숨김!$AT:$AT,종합!$B64,숨김!$AS:$AS,종합!$C$5)</f>
        <v>10.856708810332657</v>
      </c>
      <c r="J64" s="91">
        <f>SUMIFS(숨김!BB:BB,숨김!$AU:$AU,종합!$C64,숨김!$AT:$AT,종합!$B64,숨김!$AS:$AS,종합!$C$5)</f>
        <v>2.4081164826713342</v>
      </c>
      <c r="K64" s="74"/>
      <c r="M64" s="290"/>
      <c r="N64" s="255"/>
      <c r="P64" s="291"/>
      <c r="AA64" s="40"/>
    </row>
    <row r="65" spans="2:27" ht="20.25" customHeight="1">
      <c r="B65" s="87" t="str">
        <f>M53</f>
        <v>34</v>
      </c>
      <c r="C65" s="66">
        <v>3</v>
      </c>
      <c r="D65" s="88">
        <f>SUMIFS(숨김!AV:AV,숨김!$AU:$AU,종합!$C65,숨김!$AT:$AT,종합!$B65,숨김!$AS:$AS,종합!$C$5)</f>
        <v>1.313965513495702E-2</v>
      </c>
      <c r="E65" s="88">
        <f>SUMIFS(숨김!AW:AW,숨김!$AU:$AU,종합!$C65,숨김!$AT:$AT,종합!$B65,숨김!$AS:$AS,종합!$C$5)</f>
        <v>0.34325984401318044</v>
      </c>
      <c r="F65" s="88">
        <f>SUMIFS(숨김!AX:AX,숨김!$AU:$AU,종합!$C65,숨김!$AT:$AT,종합!$B65,숨김!$AS:$AS,종합!$C$5)</f>
        <v>0.16006381455569807</v>
      </c>
      <c r="G65" s="89">
        <f>SUMIFS(숨김!AY:AY,숨김!$AU:$AU,종합!$C65,숨김!$AT:$AT,종합!$B65,숨김!$AS:$AS,종합!$C$5)</f>
        <v>9.974045454545454</v>
      </c>
      <c r="H65" s="90">
        <f>SUMIFS(숨김!AZ:AZ,숨김!$AU:$AU,종합!$C65,숨김!$AT:$AT,종합!$B65,숨김!$AS:$AS,종합!$C$5)</f>
        <v>0.18459885862232692</v>
      </c>
      <c r="I65" s="90">
        <f>SUMIFS(숨김!BA:BA,숨김!$AU:$AU,종합!$C65,숨김!$AT:$AT,종합!$B65,숨김!$AS:$AS,종합!$C$5)</f>
        <v>12.628906042257604</v>
      </c>
      <c r="J65" s="91">
        <f>SUMIFS(숨김!BB:BB,숨김!$AU:$AU,종합!$C65,숨김!$AT:$AT,종합!$B65,숨김!$AS:$AS,종합!$C$5)</f>
        <v>2.4321949312344953</v>
      </c>
      <c r="K65" s="74" t="str">
        <f>INDEX(숨김!$W$3:$AQ$440,MATCH(종합!$C$5&amp;종합!$B65,숨김!$AN$3:$AN$440,0),15)</f>
        <v>B</v>
      </c>
      <c r="M65" s="290"/>
      <c r="N65" s="255"/>
      <c r="P65" s="291"/>
      <c r="AA65" s="40"/>
    </row>
    <row r="66" spans="2:27" ht="20.25" customHeight="1">
      <c r="B66" s="87" t="str">
        <f>N53</f>
        <v>37</v>
      </c>
      <c r="C66" s="66">
        <v>1</v>
      </c>
      <c r="D66" s="88">
        <f>SUMIFS(숨김!AV:AV,숨김!$AU:$AU,종합!$C66,숨김!$AT:$AT,종합!$B66,숨김!$AS:$AS,종합!$C$5)</f>
        <v>5.5668528773537534E-2</v>
      </c>
      <c r="E66" s="88">
        <f>SUMIFS(숨김!AW:AW,숨김!$AU:$AU,종합!$C66,숨김!$AT:$AT,종합!$B66,숨김!$AS:$AS,종합!$C$5)</f>
        <v>0.43006627302564793</v>
      </c>
      <c r="F66" s="88">
        <f>SUMIFS(숨김!AX:AX,숨김!$AU:$AU,종합!$C66,숨김!$AT:$AT,종합!$B66,숨김!$AS:$AS,종합!$C$5)</f>
        <v>0.18769873329373007</v>
      </c>
      <c r="G66" s="89">
        <f>SUMIFS(숨김!AY:AY,숨김!$AU:$AU,종합!$C66,숨김!$AT:$AT,종합!$B66,숨김!$AS:$AS,종합!$C$5)</f>
        <v>12.843333333333334</v>
      </c>
      <c r="H66" s="90">
        <f>SUMIFS(숨김!AZ:AZ,숨김!$AU:$AU,종합!$C66,숨김!$AT:$AT,종합!$B66,숨김!$AS:$AS,종합!$C$5)</f>
        <v>1.4267923743486903</v>
      </c>
      <c r="I66" s="90">
        <f>SUMIFS(숨김!BA:BA,숨김!$AU:$AU,종합!$C66,숨김!$AT:$AT,종합!$B66,숨김!$AS:$AS,종합!$C$5)</f>
        <v>20.31416625219747</v>
      </c>
      <c r="J66" s="91">
        <f>SUMIFS(숨김!BB:BB,숨김!$AU:$AU,종합!$C66,숨김!$AT:$AT,종합!$B66,숨김!$AS:$AS,종합!$C$5)</f>
        <v>2.0340970169745187</v>
      </c>
      <c r="K66" s="74"/>
    </row>
    <row r="67" spans="2:27" ht="20.25" customHeight="1">
      <c r="B67" s="87" t="str">
        <f>N53</f>
        <v>37</v>
      </c>
      <c r="C67" s="66">
        <v>2</v>
      </c>
      <c r="D67" s="88">
        <f>SUMIFS(숨김!AV:AV,숨김!$AU:$AU,종합!$C67,숨김!$AT:$AT,종합!$B67,숨김!$AS:$AS,종합!$C$5)</f>
        <v>6.4636694156460214E-2</v>
      </c>
      <c r="E67" s="88">
        <f>SUMIFS(숨김!AW:AW,숨김!$AU:$AU,종합!$C67,숨김!$AT:$AT,종합!$B67,숨김!$AS:$AS,종합!$C$5)</f>
        <v>0.34186068017833804</v>
      </c>
      <c r="F67" s="88">
        <f>SUMIFS(숨김!AX:AX,숨김!$AU:$AU,종합!$C67,숨김!$AT:$AT,종합!$B67,숨김!$AS:$AS,종합!$C$5)</f>
        <v>0.15105725641521098</v>
      </c>
      <c r="G67" s="89">
        <f>SUMIFS(숨김!AY:AY,숨김!$AU:$AU,종합!$C67,숨김!$AT:$AT,종합!$B67,숨김!$AS:$AS,종합!$C$5)</f>
        <v>9.2195555555555568</v>
      </c>
      <c r="H67" s="90">
        <f>SUMIFS(숨김!AZ:AZ,숨김!$AU:$AU,종합!$C67,숨김!$AT:$AT,종합!$B67,숨김!$AS:$AS,종합!$C$5)</f>
        <v>0.89334936589640901</v>
      </c>
      <c r="I67" s="90">
        <f>SUMIFS(숨김!BA:BA,숨김!$AU:$AU,종합!$C67,숨김!$AT:$AT,종합!$B67,숨김!$AS:$AS,종합!$C$5)</f>
        <v>5.6759267792812249</v>
      </c>
      <c r="J67" s="91">
        <f>SUMIFS(숨김!BB:BB,숨김!$AU:$AU,종합!$C67,숨김!$AT:$AT,종합!$B67,숨김!$AS:$AS,종합!$C$5)</f>
        <v>2.3339843364699844</v>
      </c>
      <c r="K67" s="74"/>
    </row>
    <row r="68" spans="2:27" ht="20.25" customHeight="1">
      <c r="B68" s="87" t="str">
        <f>N53</f>
        <v>37</v>
      </c>
      <c r="C68" s="66">
        <v>3</v>
      </c>
      <c r="D68" s="88">
        <f>SUMIFS(숨김!AV:AV,숨김!$AU:$AU,종합!$C68,숨김!$AT:$AT,종합!$B68,숨김!$AS:$AS,종합!$C$5)</f>
        <v>1.6056708841223215E-2</v>
      </c>
      <c r="E68" s="88">
        <f>SUMIFS(숨김!AW:AW,숨김!$AU:$AU,종합!$C68,숨김!$AT:$AT,종합!$B68,숨김!$AS:$AS,종합!$C$5)</f>
        <v>0.31704063963860846</v>
      </c>
      <c r="F68" s="88">
        <f>SUMIFS(숨김!AX:AX,숨김!$AU:$AU,종합!$C68,숨김!$AT:$AT,종합!$B68,숨김!$AS:$AS,종합!$C$5)</f>
        <v>0.15925147987381039</v>
      </c>
      <c r="G68" s="89">
        <f>SUMIFS(숨김!AY:AY,숨김!$AU:$AU,종합!$C68,숨김!$AT:$AT,종합!$B68,숨김!$AS:$AS,종합!$C$5)</f>
        <v>8.0173999999999985</v>
      </c>
      <c r="H68" s="90">
        <f>SUMIFS(숨김!AZ:AZ,숨김!$AU:$AU,종합!$C68,숨김!$AT:$AT,종합!$B68,숨김!$AS:$AS,종합!$C$5)</f>
        <v>0.68409974233730231</v>
      </c>
      <c r="I68" s="90">
        <f>SUMIFS(숨김!BA:BA,숨김!$AU:$AU,종합!$C68,숨김!$AT:$AT,종합!$B68,숨김!$AS:$AS,종합!$C$5)</f>
        <v>5.0613466443940984</v>
      </c>
      <c r="J68" s="91">
        <f>SUMIFS(숨김!BB:BB,숨김!$AU:$AU,종합!$C68,숨김!$AT:$AT,종합!$B68,숨김!$AS:$AS,종합!$C$5)</f>
        <v>2.5239715713613107</v>
      </c>
      <c r="K68" s="74" t="str">
        <f>INDEX(숨김!$W$3:$AQ$440,MATCH(종합!$C$5&amp;종합!$B68,숨김!$AN$3:$AN$440,0),15)</f>
        <v>A</v>
      </c>
    </row>
    <row r="69" spans="2:27" ht="20.25" customHeight="1">
      <c r="B69" s="87" t="str">
        <f>O53</f>
        <v>526</v>
      </c>
      <c r="C69" s="66">
        <v>1</v>
      </c>
      <c r="D69" s="88">
        <f>SUMIFS(숨김!AV:AV,숨김!$AU:$AU,종합!$C69,숨김!$AT:$AT,종합!$B69,숨김!$AS:$AS,종합!$C$5)</f>
        <v>7.528783385539542E-2</v>
      </c>
      <c r="E69" s="88">
        <f>SUMIFS(숨김!AW:AW,숨김!$AU:$AU,종합!$C69,숨김!$AT:$AT,종합!$B69,숨김!$AS:$AS,종합!$C$5)</f>
        <v>0.37697635753547887</v>
      </c>
      <c r="F69" s="88">
        <f>SUMIFS(숨김!AX:AX,숨김!$AU:$AU,종합!$C69,숨김!$AT:$AT,종합!$B69,숨김!$AS:$AS,종합!$C$5)</f>
        <v>0.22236692580751286</v>
      </c>
      <c r="G69" s="89">
        <f>SUMIFS(숨김!AY:AY,숨김!$AU:$AU,종합!$C69,숨김!$AT:$AT,종합!$B69,숨김!$AS:$AS,종합!$C$5)</f>
        <v>12.437000000000001</v>
      </c>
      <c r="H69" s="90">
        <f>SUMIFS(숨김!AZ:AZ,숨김!$AU:$AU,종합!$C69,숨김!$AT:$AT,종합!$B69,숨김!$AS:$AS,종합!$C$5)</f>
        <v>16.574081030124788</v>
      </c>
      <c r="I69" s="90">
        <f>SUMIFS(숨김!BA:BA,숨김!$AU:$AU,종합!$C69,숨김!$AT:$AT,종합!$B69,숨김!$AS:$AS,종합!$C$5)</f>
        <v>57.922087594240509</v>
      </c>
      <c r="J69" s="91">
        <f>SUMIFS(숨김!BB:BB,숨김!$AU:$AU,종합!$C69,숨김!$AT:$AT,종합!$B69,숨김!$AS:$AS,종합!$C$5)</f>
        <v>2.4970776092810869</v>
      </c>
      <c r="K69" s="74"/>
    </row>
    <row r="70" spans="2:27" ht="20.25" customHeight="1">
      <c r="B70" s="87" t="str">
        <f>O53</f>
        <v>526</v>
      </c>
      <c r="C70" s="66">
        <v>2</v>
      </c>
      <c r="D70" s="88">
        <f>SUMIFS(숨김!AV:AV,숨김!$AU:$AU,종합!$C70,숨김!$AT:$AT,종합!$B70,숨김!$AS:$AS,종합!$C$5)</f>
        <v>5.5053481647851898E-2</v>
      </c>
      <c r="E70" s="88">
        <f>SUMIFS(숨김!AW:AW,숨김!$AU:$AU,종합!$C70,숨김!$AT:$AT,종합!$B70,숨김!$AS:$AS,종합!$C$5)</f>
        <v>0.32869867971639855</v>
      </c>
      <c r="F70" s="88">
        <f>SUMIFS(숨김!AX:AX,숨김!$AU:$AU,종합!$C70,숨김!$AT:$AT,종합!$B70,숨김!$AS:$AS,종합!$C$5)</f>
        <v>0.16628660247426683</v>
      </c>
      <c r="G70" s="89">
        <f>SUMIFS(숨김!AY:AY,숨김!$AU:$AU,종합!$C70,숨김!$AT:$AT,종합!$B70,숨김!$AS:$AS,종합!$C$5)</f>
        <v>8.5447000000000006</v>
      </c>
      <c r="H70" s="90">
        <f>SUMIFS(숨김!AZ:AZ,숨김!$AU:$AU,종합!$C70,숨김!$AT:$AT,종합!$B70,숨김!$AS:$AS,종합!$C$5)</f>
        <v>0.82621628836629102</v>
      </c>
      <c r="I70" s="90">
        <f>SUMIFS(숨김!BA:BA,숨김!$AU:$AU,종합!$C70,숨김!$AT:$AT,종합!$B70,숨김!$AS:$AS,종합!$C$5)</f>
        <v>9.4098421647723995</v>
      </c>
      <c r="J70" s="91">
        <f>SUMIFS(숨김!BB:BB,숨김!$AU:$AU,종합!$C70,숨김!$AT:$AT,종합!$B70,숨김!$AS:$AS,종합!$C$5)</f>
        <v>2.9581533574159478</v>
      </c>
      <c r="K70" s="74"/>
    </row>
    <row r="71" spans="2:27" ht="20.25" customHeight="1">
      <c r="B71" s="87" t="str">
        <f>O53</f>
        <v>526</v>
      </c>
      <c r="C71" s="66">
        <v>3</v>
      </c>
      <c r="D71" s="88">
        <f>SUMIFS(숨김!AV:AV,숨김!$AU:$AU,종합!$C71,숨김!$AT:$AT,종합!$B71,숨김!$AS:$AS,종합!$C$5)</f>
        <v>2.5396568123423415E-2</v>
      </c>
      <c r="E71" s="88">
        <f>SUMIFS(숨김!AW:AW,숨김!$AU:$AU,종합!$C71,숨김!$AT:$AT,종합!$B71,숨김!$AS:$AS,종합!$C$5)</f>
        <v>0.32727467689262485</v>
      </c>
      <c r="F71" s="88">
        <f>SUMIFS(숨김!AX:AX,숨김!$AU:$AU,종합!$C71,숨김!$AT:$AT,종합!$B71,숨김!$AS:$AS,종합!$C$5)</f>
        <v>0.18686273504069811</v>
      </c>
      <c r="G71" s="89">
        <f>SUMIFS(숨김!AY:AY,숨김!$AU:$AU,종합!$C71,숨김!$AT:$AT,종합!$B71,숨김!$AS:$AS,종합!$C$5)</f>
        <v>8.0030909090909095</v>
      </c>
      <c r="H71" s="90">
        <f>SUMIFS(숨김!AZ:AZ,숨김!$AU:$AU,종합!$C71,숨김!$AT:$AT,종합!$B71,숨김!$AS:$AS,종합!$C$5)</f>
        <v>7.9595752836178105E-2</v>
      </c>
      <c r="I71" s="90">
        <f>SUMIFS(숨김!BA:BA,숨김!$AU:$AU,종합!$C71,숨김!$AT:$AT,종합!$B71,숨김!$AS:$AS,종합!$C$5)</f>
        <v>9.5257387732473138</v>
      </c>
      <c r="J71" s="91">
        <f>SUMIFS(숨김!BB:BB,숨김!$AU:$AU,종합!$C71,숨김!$AT:$AT,종합!$B71,숨김!$AS:$AS,종합!$C$5)</f>
        <v>3.0058031291820231</v>
      </c>
      <c r="K71" s="74" t="str">
        <f>INDEX(숨김!$W$3:$AQ$440,MATCH(종합!$C$5&amp;종합!$B71,숨김!$AN$3:$AN$440,0),15)</f>
        <v>B</v>
      </c>
    </row>
    <row r="72" spans="2:27" ht="20.25" customHeight="1">
      <c r="B72" s="87" t="str">
        <f>P53</f>
        <v>555</v>
      </c>
      <c r="C72" s="66">
        <v>1</v>
      </c>
      <c r="D72" s="88">
        <f>SUMIFS(숨김!AV:AV,숨김!$AU:$AU,종합!$C72,숨김!$AT:$AT,종합!$B72,숨김!$AS:$AS,종합!$C$5)</f>
        <v>5.064528083499175E-2</v>
      </c>
      <c r="E72" s="88">
        <f>SUMIFS(숨김!AW:AW,숨김!$AU:$AU,종합!$C72,숨김!$AT:$AT,종합!$B72,숨김!$AS:$AS,종합!$C$5)</f>
        <v>0.44066433005358108</v>
      </c>
      <c r="F72" s="88">
        <f>SUMIFS(숨김!AX:AX,숨김!$AU:$AU,종합!$C72,숨김!$AT:$AT,종합!$B72,숨김!$AS:$AS,종합!$C$5)</f>
        <v>0.19761694199132057</v>
      </c>
      <c r="G72" s="89">
        <f>SUMIFS(숨김!AY:AY,숨김!$AU:$AU,종합!$C72,숨김!$AT:$AT,종합!$B72,숨김!$AS:$AS,종합!$C$5)</f>
        <v>13.329875000000001</v>
      </c>
      <c r="H72" s="90">
        <f>SUMIFS(숨김!AZ:AZ,숨김!$AU:$AU,종합!$C72,숨김!$AT:$AT,종합!$B72,숨김!$AS:$AS,종합!$C$5)</f>
        <v>1.5003980410803177</v>
      </c>
      <c r="I72" s="90">
        <f>SUMIFS(숨김!BA:BA,숨김!$AU:$AU,종합!$C72,숨김!$AT:$AT,종합!$B72,숨김!$AS:$AS,종합!$C$5)</f>
        <v>36.169272777397467</v>
      </c>
      <c r="J72" s="91">
        <f>SUMIFS(숨김!BB:BB,숨김!$AU:$AU,종합!$C72,숨김!$AT:$AT,종합!$B72,숨김!$AS:$AS,종합!$C$5)</f>
        <v>2.2952981855852199</v>
      </c>
      <c r="K72" s="74"/>
      <c r="O72" s="289"/>
      <c r="P72" s="289"/>
      <c r="Q72" s="289"/>
      <c r="R72" s="289"/>
      <c r="S72" s="289"/>
      <c r="T72" s="289"/>
      <c r="U72" s="289"/>
    </row>
    <row r="73" spans="2:27" ht="20.25" customHeight="1">
      <c r="B73" s="87" t="str">
        <f>P53</f>
        <v>555</v>
      </c>
      <c r="C73" s="66">
        <v>2</v>
      </c>
      <c r="D73" s="88">
        <f>SUMIFS(숨김!AV:AV,숨김!$AU:$AU,종합!$C73,숨김!$AT:$AT,종합!$B73,숨김!$AS:$AS,종합!$C$5)</f>
        <v>4.6414910277854091E-2</v>
      </c>
      <c r="E73" s="88">
        <f>SUMIFS(숨김!AW:AW,숨김!$AU:$AU,종합!$C73,숨김!$AT:$AT,종합!$B73,숨김!$AS:$AS,종합!$C$5)</f>
        <v>0.36521569200135345</v>
      </c>
      <c r="F73" s="88">
        <f>SUMIFS(숨김!AX:AX,숨김!$AU:$AU,종합!$C73,숨김!$AT:$AT,종합!$B73,숨김!$AS:$AS,종합!$C$5)</f>
        <v>0.15675967788815776</v>
      </c>
      <c r="G73" s="89">
        <f>SUMIFS(숨김!AY:AY,숨김!$AU:$AU,종합!$C73,숨김!$AT:$AT,종합!$B73,숨김!$AS:$AS,종합!$C$5)</f>
        <v>9.2276250000000015</v>
      </c>
      <c r="H73" s="90">
        <f>SUMIFS(숨김!AZ:AZ,숨김!$AU:$AU,종합!$C73,숨김!$AT:$AT,종합!$B73,숨김!$AS:$AS,종합!$C$5)</f>
        <v>8.6269944263145756E-2</v>
      </c>
      <c r="I73" s="90">
        <f>SUMIFS(숨김!BA:BA,숨김!$AU:$AU,종합!$C73,숨김!$AT:$AT,종합!$B73,숨김!$AS:$AS,종합!$C$5)</f>
        <v>9.3315323044635985</v>
      </c>
      <c r="J73" s="91">
        <f>SUMIFS(숨김!BB:BB,숨김!$AU:$AU,종합!$C73,숨김!$AT:$AT,종합!$B73,숨김!$AS:$AS,종합!$C$5)</f>
        <v>2.7151271157905827</v>
      </c>
      <c r="K73" s="74"/>
    </row>
    <row r="74" spans="2:27" ht="20.25" customHeight="1">
      <c r="B74" s="87" t="str">
        <f>P53</f>
        <v>555</v>
      </c>
      <c r="C74" s="66">
        <v>3</v>
      </c>
      <c r="D74" s="88">
        <f>SUMIFS(숨김!AV:AV,숨김!$AU:$AU,종합!$C74,숨김!$AT:$AT,종합!$B74,숨김!$AS:$AS,종합!$C$5)</f>
        <v>2.1412612626079738E-2</v>
      </c>
      <c r="E74" s="88">
        <f>SUMIFS(숨김!AW:AW,숨김!$AU:$AU,종합!$C74,숨김!$AT:$AT,종합!$B74,숨김!$AS:$AS,종합!$C$5)</f>
        <v>0.36013476773000186</v>
      </c>
      <c r="F74" s="88">
        <f>SUMIFS(숨김!AX:AX,숨김!$AU:$AU,종합!$C74,숨김!$AT:$AT,종합!$B74,숨김!$AS:$AS,종합!$C$5)</f>
        <v>0.15997350338308211</v>
      </c>
      <c r="G74" s="89">
        <f>SUMIFS(숨김!AY:AY,숨김!$AU:$AU,종합!$C74,숨김!$AT:$AT,종합!$B74,숨김!$AS:$AS,종합!$C$5)</f>
        <v>8.5551250000000003</v>
      </c>
      <c r="H74" s="90">
        <f>SUMIFS(숨김!AZ:AZ,숨김!$AU:$AU,종합!$C74,숨김!$AT:$AT,종합!$B74,숨김!$AS:$AS,종합!$C$5)</f>
        <v>0.14001405324031396</v>
      </c>
      <c r="I74" s="90">
        <f>SUMIFS(숨김!BA:BA,숨김!$AU:$AU,종합!$C74,숨김!$AT:$AT,종합!$B74,숨김!$AS:$AS,종합!$C$5)</f>
        <v>10.644047068673229</v>
      </c>
      <c r="J74" s="91">
        <f>SUMIFS(숨김!BB:BB,숨김!$AU:$AU,종합!$C74,숨김!$AT:$AT,종합!$B74,숨김!$AS:$AS,종합!$C$5)</f>
        <v>2.7968513647915798</v>
      </c>
      <c r="K74" s="74" t="str">
        <f>INDEX(숨김!$W$3:$AQ$440,MATCH(종합!$C$5&amp;종합!$B74,숨김!$AN$3:$AN$440,0),15)</f>
        <v>A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34</v>
      </c>
      <c r="C76" s="54"/>
      <c r="D76" s="67">
        <f>(SUMIFS(D$63:D$74,$B$63:$B$74,$B76,$C$63:$C$74,MAX($C$63:$C$74))/SUMIFS(D$63:D$74,$B$63:$B$74,$B76,$C$63:$C$74,MAX($C$63:$C$74)-1))-1</f>
        <v>-0.59615079308508312</v>
      </c>
      <c r="E76" s="67">
        <f t="shared" ref="E76:J79" si="9">(SUMIFS(E$63:E$74,$B$63:$B$74,$B76,$C$63:$C$74,MAX($C$63:$C$74))/SUMIFS(E$63:E$74,$B$63:$B$74,$B76,$C$63:$C$74,MAX($C$63:$C$74)-1))-1</f>
        <v>7.0606016575849306E-3</v>
      </c>
      <c r="F76" s="67">
        <f t="shared" si="9"/>
        <v>8.1941163899536873E-2</v>
      </c>
      <c r="G76" s="67">
        <f t="shared" si="9"/>
        <v>2.6325580788135738E-3</v>
      </c>
      <c r="H76" s="67">
        <f t="shared" si="9"/>
        <v>0.54178596465576434</v>
      </c>
      <c r="I76" s="67">
        <f t="shared" si="9"/>
        <v>0.16323521823098841</v>
      </c>
      <c r="J76" s="86">
        <f>(SUMIFS(J$63:J$74,$B$63:$B$74,$B76,$C$63:$C$74,MAX($C$63:$C$74))/SUMIFS(J$63:J$74,$B$63:$B$74,$B76,$C$63:$C$74,MAX($C$63:$C$74)-1))-1</f>
        <v>9.9988720381378737E-3</v>
      </c>
      <c r="K76" s="55"/>
    </row>
    <row r="77" spans="2:27" ht="20.25" customHeight="1">
      <c r="B77" s="42" t="str">
        <f>D52</f>
        <v>37</v>
      </c>
      <c r="C77" s="54"/>
      <c r="D77" s="67">
        <f t="shared" ref="D77:D78" si="10">(SUMIFS(D$63:D$74,$B$63:$B$74,$B77,$C$63:$C$74,MAX($C$63:$C$74))/SUMIFS(D$63:D$74,$B$63:$B$74,$B77,$C$63:$C$74,MAX($C$63:$C$74)-1))-1</f>
        <v>-0.75158524038441399</v>
      </c>
      <c r="E77" s="67">
        <f t="shared" si="9"/>
        <v>-7.2602794000122373E-2</v>
      </c>
      <c r="F77" s="67">
        <f t="shared" si="9"/>
        <v>5.4245811509219699E-2</v>
      </c>
      <c r="G77" s="67">
        <f t="shared" si="9"/>
        <v>-0.13039192055534155</v>
      </c>
      <c r="H77" s="67">
        <f t="shared" si="9"/>
        <v>-0.23423044952759375</v>
      </c>
      <c r="I77" s="67">
        <f t="shared" si="9"/>
        <v>-0.10827837616413971</v>
      </c>
      <c r="J77" s="86">
        <f t="shared" si="9"/>
        <v>8.1400389849518362E-2</v>
      </c>
      <c r="K77" s="55"/>
    </row>
    <row r="78" spans="2:27" ht="20.25" customHeight="1">
      <c r="B78" s="42" t="str">
        <f>E52</f>
        <v>526</v>
      </c>
      <c r="C78" s="54"/>
      <c r="D78" s="67">
        <f t="shared" si="10"/>
        <v>-0.53869278811698273</v>
      </c>
      <c r="E78" s="67">
        <f t="shared" si="9"/>
        <v>-4.3322438197875845E-3</v>
      </c>
      <c r="F78" s="67">
        <f t="shared" si="9"/>
        <v>0.12373896790401662</v>
      </c>
      <c r="G78" s="67">
        <f t="shared" si="9"/>
        <v>-6.3385384028589731E-2</v>
      </c>
      <c r="H78" s="67">
        <f t="shared" si="9"/>
        <v>-0.90366232915406952</v>
      </c>
      <c r="I78" s="67">
        <f t="shared" si="9"/>
        <v>1.2316530548067695E-2</v>
      </c>
      <c r="J78" s="86">
        <f t="shared" si="9"/>
        <v>1.6107945061948792E-2</v>
      </c>
      <c r="K78" s="55"/>
    </row>
    <row r="79" spans="2:27" ht="20.25" customHeight="1">
      <c r="B79" s="42" t="str">
        <f>F52</f>
        <v>555</v>
      </c>
      <c r="C79" s="54"/>
      <c r="D79" s="67">
        <f t="shared" ref="D79:I79" si="11">(SUMIFS(D$63:D$74,$B$63:$B$74,$B79,$C$63:$C$74,MAX($C$63:$C$74))/SUMIFS(D$63:D$74,$B$63:$B$74,$B79,$C$63:$C$74,MAX($C$63:$C$74)-1))-1</f>
        <v>-0.53866952455800998</v>
      </c>
      <c r="E79" s="67">
        <f t="shared" si="11"/>
        <v>-1.3912119283562396E-2</v>
      </c>
      <c r="F79" s="67">
        <f t="shared" si="11"/>
        <v>2.0501608182796227E-2</v>
      </c>
      <c r="G79" s="67">
        <f t="shared" si="11"/>
        <v>-7.2878991073000998E-2</v>
      </c>
      <c r="H79" s="67">
        <f t="shared" si="11"/>
        <v>0.62297604845129717</v>
      </c>
      <c r="I79" s="67">
        <f t="shared" si="11"/>
        <v>0.14065372345995186</v>
      </c>
      <c r="J79" s="86">
        <f t="shared" si="9"/>
        <v>3.0099603265610231E-2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8TpJVAeWlcKAILL6mlzFY8yqXe0ym9ZLZf/U2VRYGKbsUNIBoihBHpFmQZxpBuJPzSLOQ9M6ohCAf3HV08S+Gg==" saltValue="X7DM6Myqa4R8Y0282+LuT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40" priority="1">
      <formula>$B63&lt;&gt;$B64</formula>
    </cfRule>
  </conditionalFormatting>
  <conditionalFormatting sqref="C53:K53">
    <cfRule type="containsText" dxfId="39" priority="2" operator="containsText" text="F">
      <formula>NOT(ISERROR(SEARCH("F",C53)))</formula>
    </cfRule>
    <cfRule type="containsText" dxfId="38" priority="3" operator="containsText" text="D">
      <formula>NOT(ISERROR(SEARCH("D",C53)))</formula>
    </cfRule>
    <cfRule type="containsText" dxfId="37" priority="4" operator="containsText" text="S">
      <formula>NOT(ISERROR(SEARCH("S",C53)))</formula>
    </cfRule>
    <cfRule type="containsText" dxfId="36" priority="5" operator="containsText" text="A">
      <formula>NOT(ISERROR(SEARCH("A",C53)))</formula>
    </cfRule>
  </conditionalFormatting>
  <conditionalFormatting sqref="D40:K40 D42:K43 D44:D49 D50:K51 D60:K60 D75:K75 K76:K79">
    <cfRule type="containsText" dxfId="35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34" priority="59" operator="containsText" text="개선">
      <formula>NOT(ISERROR(SEARCH("개선",D40)))</formula>
    </cfRule>
  </conditionalFormatting>
  <conditionalFormatting sqref="G4:G5">
    <cfRule type="containsText" dxfId="33" priority="10" operator="containsText" text="S">
      <formula>NOT(ISERROR(SEARCH("S",G4)))</formula>
    </cfRule>
    <cfRule type="containsText" dxfId="32" priority="11" operator="containsText" text="A">
      <formula>NOT(ISERROR(SEARCH("A",G4)))</formula>
    </cfRule>
  </conditionalFormatting>
  <conditionalFormatting sqref="G5">
    <cfRule type="containsText" dxfId="31" priority="6" operator="containsText" text="F">
      <formula>NOT(ISERROR(SEARCH("F",G5)))</formula>
    </cfRule>
    <cfRule type="containsText" dxfId="30" priority="7" operator="containsText" text="D">
      <formula>NOT(ISERROR(SEARCH("D",G5)))</formula>
    </cfRule>
  </conditionalFormatting>
  <conditionalFormatting sqref="K1:K14 J15 K17:K21 K23:K52 K54:K1048576">
    <cfRule type="containsText" dxfId="29" priority="12" operator="containsText" text="D">
      <formula>NOT(ISERROR(SEARCH("D",J1)))</formula>
    </cfRule>
    <cfRule type="containsText" dxfId="28" priority="13" operator="containsText" text="F">
      <formula>NOT(ISERROR(SEARCH("F",J1)))</formula>
    </cfRule>
    <cfRule type="containsText" dxfId="27" priority="14" operator="containsText" text="S">
      <formula>NOT(ISERROR(SEARCH("S",J1)))</formula>
    </cfRule>
    <cfRule type="containsText" dxfId="26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59" t="s">
        <v>130</v>
      </c>
      <c r="G2" s="259"/>
      <c r="L2" s="259" t="s">
        <v>132</v>
      </c>
      <c r="M2" s="259"/>
      <c r="W2" s="259" t="s">
        <v>650</v>
      </c>
      <c r="AA2" s="260">
        <f>SUM(AC2:AH2)</f>
        <v>0</v>
      </c>
      <c r="AO2" s="261" t="s">
        <v>652</v>
      </c>
      <c r="AP2" s="261">
        <f>MAX(AP4:AP440)</f>
        <v>12</v>
      </c>
      <c r="AQ2" s="261"/>
      <c r="AS2" s="259" t="s">
        <v>120</v>
      </c>
    </row>
    <row r="3" spans="2:58" ht="49.5">
      <c r="B3" s="258" t="s">
        <v>75</v>
      </c>
      <c r="C3" s="258" t="s">
        <v>334</v>
      </c>
      <c r="F3" s="258" t="s">
        <v>133</v>
      </c>
      <c r="G3" s="258" t="s">
        <v>134</v>
      </c>
      <c r="H3" s="258" t="s">
        <v>135</v>
      </c>
      <c r="I3" s="258" t="s">
        <v>109</v>
      </c>
      <c r="J3" s="258" t="s">
        <v>121</v>
      </c>
      <c r="L3" s="262" t="s">
        <v>38</v>
      </c>
      <c r="M3" s="262" t="s">
        <v>167</v>
      </c>
      <c r="N3" s="263" t="s">
        <v>168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167</v>
      </c>
      <c r="AA3" s="266" t="s">
        <v>128</v>
      </c>
      <c r="AB3" s="266" t="s">
        <v>339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333</v>
      </c>
      <c r="AJ3" s="265" t="s">
        <v>340</v>
      </c>
      <c r="AK3" s="265" t="s">
        <v>68</v>
      </c>
      <c r="AL3" s="265" t="s">
        <v>341</v>
      </c>
      <c r="AM3" s="265" t="s">
        <v>342</v>
      </c>
      <c r="AN3" s="268" t="s">
        <v>343</v>
      </c>
      <c r="AO3" s="261" t="s">
        <v>651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750</v>
      </c>
      <c r="BF3" s="266" t="s">
        <v>751</v>
      </c>
    </row>
    <row r="4" spans="2:58" ht="16.5">
      <c r="B4" s="264" t="s">
        <v>74</v>
      </c>
      <c r="C4" s="258">
        <v>6</v>
      </c>
      <c r="F4" s="258" t="s">
        <v>136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63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71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71</v>
      </c>
      <c r="AL4" s="260">
        <v>37</v>
      </c>
      <c r="AM4" s="260" t="s">
        <v>601</v>
      </c>
      <c r="AN4" s="272" t="s">
        <v>345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58">
        <v>5</v>
      </c>
      <c r="F5" s="258" t="s">
        <v>139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136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72</v>
      </c>
      <c r="AL5" s="260">
        <v>21</v>
      </c>
      <c r="AM5" s="260" t="s">
        <v>427</v>
      </c>
      <c r="AN5" s="272" t="s">
        <v>347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136</v>
      </c>
      <c r="BE5" s="266">
        <v>4</v>
      </c>
      <c r="BF5" s="266">
        <v>67</v>
      </c>
    </row>
    <row r="6" spans="2:58" ht="16.5">
      <c r="B6" s="264" t="s">
        <v>71</v>
      </c>
      <c r="C6" s="258">
        <v>4</v>
      </c>
      <c r="F6" s="258" t="s">
        <v>143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154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71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72</v>
      </c>
      <c r="AL6" s="260">
        <v>7</v>
      </c>
      <c r="AM6" s="260" t="s">
        <v>646</v>
      </c>
      <c r="AN6" s="272" t="s">
        <v>348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154</v>
      </c>
      <c r="BE6" s="266">
        <v>6</v>
      </c>
      <c r="BF6" s="266">
        <v>49</v>
      </c>
    </row>
    <row r="7" spans="2:58" ht="16.5">
      <c r="B7" s="264" t="s">
        <v>72</v>
      </c>
      <c r="C7" s="258">
        <v>3</v>
      </c>
      <c r="F7" s="258" t="s">
        <v>141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151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71</v>
      </c>
      <c r="AL7" s="260">
        <v>46</v>
      </c>
      <c r="AM7" s="260" t="s">
        <v>609</v>
      </c>
      <c r="AN7" s="272" t="s">
        <v>349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151</v>
      </c>
      <c r="BE7" s="266">
        <v>12</v>
      </c>
      <c r="BF7" s="266">
        <v>48</v>
      </c>
    </row>
    <row r="8" spans="2:58" ht="16.5">
      <c r="B8" s="264" t="s">
        <v>70</v>
      </c>
      <c r="C8" s="258">
        <v>2</v>
      </c>
      <c r="F8" s="258" t="s">
        <v>149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159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72</v>
      </c>
      <c r="W8" s="266" t="s">
        <v>136</v>
      </c>
      <c r="X8" s="266" t="s">
        <v>169</v>
      </c>
      <c r="Y8" s="267" t="s">
        <v>169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71</v>
      </c>
      <c r="AL8" s="260">
        <v>3</v>
      </c>
      <c r="AM8" s="260" t="s">
        <v>463</v>
      </c>
      <c r="AN8" s="272" t="s">
        <v>350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159</v>
      </c>
      <c r="BE8" s="266">
        <v>7</v>
      </c>
      <c r="BF8" s="266">
        <v>46</v>
      </c>
    </row>
    <row r="9" spans="2:58" ht="16.5">
      <c r="B9" s="264" t="s">
        <v>73</v>
      </c>
      <c r="C9" s="258">
        <v>1</v>
      </c>
      <c r="F9" s="258" t="s">
        <v>138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137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71</v>
      </c>
      <c r="W9" s="266" t="s">
        <v>136</v>
      </c>
      <c r="X9" s="266" t="s">
        <v>170</v>
      </c>
      <c r="Y9" s="267" t="s">
        <v>170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69</v>
      </c>
      <c r="AL9" s="260">
        <v>5</v>
      </c>
      <c r="AM9" s="260" t="s">
        <v>400</v>
      </c>
      <c r="AN9" s="272" t="s">
        <v>352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137</v>
      </c>
      <c r="BE9" s="266">
        <v>6</v>
      </c>
      <c r="BF9" s="266">
        <v>57</v>
      </c>
    </row>
    <row r="10" spans="2:58" ht="16.5">
      <c r="C10" s="258">
        <v>0</v>
      </c>
      <c r="F10" s="258" t="s">
        <v>145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144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71</v>
      </c>
      <c r="W10" s="266" t="s">
        <v>136</v>
      </c>
      <c r="X10" s="266" t="s">
        <v>171</v>
      </c>
      <c r="Y10" s="267" t="s">
        <v>171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71</v>
      </c>
      <c r="AL10" s="260">
        <v>64</v>
      </c>
      <c r="AM10" s="260" t="s">
        <v>712</v>
      </c>
      <c r="AN10" s="272" t="s">
        <v>353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136</v>
      </c>
      <c r="AT10" s="270" t="s">
        <v>169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144</v>
      </c>
      <c r="BE10" s="266">
        <v>5</v>
      </c>
      <c r="BF10" s="266">
        <v>106</v>
      </c>
    </row>
    <row r="11" spans="2:58" ht="16.5">
      <c r="F11" s="258" t="s">
        <v>144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160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71</v>
      </c>
      <c r="W11" s="266" t="s">
        <v>136</v>
      </c>
      <c r="X11" s="266" t="s">
        <v>172</v>
      </c>
      <c r="Y11" s="267" t="s">
        <v>172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74</v>
      </c>
      <c r="AL11" s="260">
        <v>6</v>
      </c>
      <c r="AM11" s="260" t="s">
        <v>579</v>
      </c>
      <c r="AN11" s="272" t="s">
        <v>355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136</v>
      </c>
      <c r="AT11" s="270" t="s">
        <v>170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160</v>
      </c>
      <c r="BE11" s="266">
        <v>4</v>
      </c>
      <c r="BF11" s="266">
        <v>26</v>
      </c>
    </row>
    <row r="12" spans="2:58" ht="16.5">
      <c r="F12" s="258" t="s">
        <v>150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149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69</v>
      </c>
      <c r="W12" s="266" t="s">
        <v>154</v>
      </c>
      <c r="X12" s="266" t="s">
        <v>173</v>
      </c>
      <c r="Y12" s="267" t="s">
        <v>173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71</v>
      </c>
      <c r="AL12" s="260">
        <v>30</v>
      </c>
      <c r="AM12" s="260" t="s">
        <v>444</v>
      </c>
      <c r="AN12" s="272" t="s">
        <v>356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136</v>
      </c>
      <c r="AT12" s="270" t="s">
        <v>171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149</v>
      </c>
      <c r="BE12" s="266">
        <v>8</v>
      </c>
      <c r="BF12" s="266">
        <v>60</v>
      </c>
    </row>
    <row r="13" spans="2:58" ht="16.5">
      <c r="F13" s="258" t="s">
        <v>137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152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71</v>
      </c>
      <c r="W13" s="266" t="s">
        <v>154</v>
      </c>
      <c r="X13" s="266" t="s">
        <v>174</v>
      </c>
      <c r="Y13" s="267" t="s">
        <v>174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71</v>
      </c>
      <c r="AL13" s="260">
        <v>53</v>
      </c>
      <c r="AM13" s="260" t="s">
        <v>642</v>
      </c>
      <c r="AN13" s="272" t="s">
        <v>358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136</v>
      </c>
      <c r="AT13" s="270" t="s">
        <v>172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152</v>
      </c>
      <c r="BE13" s="266">
        <v>4</v>
      </c>
      <c r="BF13" s="266">
        <v>48</v>
      </c>
    </row>
    <row r="14" spans="2:58" ht="16.5">
      <c r="F14" s="258" t="s">
        <v>146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147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71</v>
      </c>
      <c r="W14" s="266" t="s">
        <v>154</v>
      </c>
      <c r="X14" s="266" t="s">
        <v>175</v>
      </c>
      <c r="Y14" s="267" t="s">
        <v>175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71</v>
      </c>
      <c r="AL14" s="260">
        <v>35</v>
      </c>
      <c r="AM14" s="260" t="s">
        <v>448</v>
      </c>
      <c r="AN14" s="272" t="s">
        <v>359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136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147</v>
      </c>
      <c r="BE14" s="266">
        <v>4</v>
      </c>
      <c r="BF14" s="266">
        <v>44</v>
      </c>
    </row>
    <row r="15" spans="2:58" ht="16.5">
      <c r="F15" s="258" t="s">
        <v>156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139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71</v>
      </c>
      <c r="W15" s="266" t="s">
        <v>154</v>
      </c>
      <c r="X15" s="266" t="s">
        <v>176</v>
      </c>
      <c r="Y15" s="267" t="s">
        <v>176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72</v>
      </c>
      <c r="AL15" s="260">
        <v>27</v>
      </c>
      <c r="AM15" s="260" t="s">
        <v>713</v>
      </c>
      <c r="AN15" s="272" t="s">
        <v>361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136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139</v>
      </c>
      <c r="BE15" s="266">
        <v>3</v>
      </c>
      <c r="BF15" s="266">
        <v>62</v>
      </c>
    </row>
    <row r="16" spans="2:58" ht="16.5">
      <c r="F16" s="258" t="s">
        <v>153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157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72</v>
      </c>
      <c r="W16" s="266" t="s">
        <v>154</v>
      </c>
      <c r="X16" s="266" t="s">
        <v>177</v>
      </c>
      <c r="Y16" s="267" t="s">
        <v>177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72</v>
      </c>
      <c r="AL16" s="260">
        <v>20</v>
      </c>
      <c r="AM16" s="260" t="s">
        <v>572</v>
      </c>
      <c r="AN16" s="272" t="s">
        <v>363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154</v>
      </c>
      <c r="AT16" s="270" t="s">
        <v>173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>
      <c r="F17" s="258" t="s">
        <v>151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143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71</v>
      </c>
      <c r="W17" s="266" t="s">
        <v>154</v>
      </c>
      <c r="X17" s="266" t="s">
        <v>328</v>
      </c>
      <c r="Y17" s="267" t="s">
        <v>328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74</v>
      </c>
      <c r="AL17" s="260">
        <v>2</v>
      </c>
      <c r="AM17" s="260" t="s">
        <v>372</v>
      </c>
      <c r="AN17" s="272" t="s">
        <v>364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154</v>
      </c>
      <c r="AT17" s="270" t="s">
        <v>174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157</v>
      </c>
      <c r="BE17" s="266">
        <v>7</v>
      </c>
      <c r="BF17" s="266">
        <v>127</v>
      </c>
    </row>
    <row r="18" spans="6:58" ht="16.5">
      <c r="F18" s="258" t="s">
        <v>147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162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72</v>
      </c>
      <c r="W18" s="266" t="s">
        <v>151</v>
      </c>
      <c r="X18" s="266" t="s">
        <v>178</v>
      </c>
      <c r="Y18" s="267" t="s">
        <v>178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71</v>
      </c>
      <c r="AL18" s="260">
        <v>44</v>
      </c>
      <c r="AM18" s="260" t="s">
        <v>615</v>
      </c>
      <c r="AN18" s="272" t="s">
        <v>366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154</v>
      </c>
      <c r="AT18" s="270" t="s">
        <v>175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143</v>
      </c>
      <c r="BE18" s="266">
        <v>6</v>
      </c>
      <c r="BF18" s="266">
        <v>49</v>
      </c>
    </row>
    <row r="19" spans="6:58" ht="16.5">
      <c r="F19" s="258" t="s">
        <v>148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163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72</v>
      </c>
      <c r="W19" s="266" t="s">
        <v>151</v>
      </c>
      <c r="X19" s="266" t="s">
        <v>179</v>
      </c>
      <c r="Y19" s="267" t="s">
        <v>179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69</v>
      </c>
      <c r="AL19" s="260">
        <v>6</v>
      </c>
      <c r="AM19" s="260" t="s">
        <v>605</v>
      </c>
      <c r="AN19" s="272" t="s">
        <v>368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154</v>
      </c>
      <c r="AT19" s="270" t="s">
        <v>176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162</v>
      </c>
      <c r="BE19" s="266">
        <v>5</v>
      </c>
      <c r="BF19" s="266">
        <v>79</v>
      </c>
    </row>
    <row r="20" spans="6:58" ht="16.5">
      <c r="F20" s="258" t="s">
        <v>140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161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71</v>
      </c>
      <c r="W20" s="266" t="s">
        <v>151</v>
      </c>
      <c r="X20" s="266" t="s">
        <v>180</v>
      </c>
      <c r="Y20" s="267" t="s">
        <v>180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74</v>
      </c>
      <c r="AL20" s="260">
        <v>7</v>
      </c>
      <c r="AM20" s="260" t="s">
        <v>354</v>
      </c>
      <c r="AN20" s="272" t="s">
        <v>370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154</v>
      </c>
      <c r="AT20" s="270" t="s">
        <v>177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>
      <c r="F21" s="258" t="s">
        <v>155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145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71</v>
      </c>
      <c r="W21" s="266" t="s">
        <v>151</v>
      </c>
      <c r="X21" s="266" t="s">
        <v>181</v>
      </c>
      <c r="Y21" s="267" t="s">
        <v>181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74</v>
      </c>
      <c r="AL21" s="260">
        <v>5</v>
      </c>
      <c r="AM21" s="260" t="s">
        <v>587</v>
      </c>
      <c r="AN21" s="272" t="s">
        <v>371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154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163</v>
      </c>
      <c r="BE21" s="266">
        <v>4</v>
      </c>
      <c r="BF21" s="266">
        <v>43</v>
      </c>
    </row>
    <row r="22" spans="6:58" ht="16.5">
      <c r="F22" s="258" t="s">
        <v>152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142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72</v>
      </c>
      <c r="W22" s="266" t="s">
        <v>151</v>
      </c>
      <c r="X22" s="266" t="s">
        <v>182</v>
      </c>
      <c r="Y22" s="267" t="s">
        <v>182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74</v>
      </c>
      <c r="AL22" s="260">
        <v>1</v>
      </c>
      <c r="AM22" s="260" t="s">
        <v>622</v>
      </c>
      <c r="AN22" s="272" t="s">
        <v>373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151</v>
      </c>
      <c r="AT22" s="270" t="s">
        <v>178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161</v>
      </c>
      <c r="BE22" s="266">
        <v>6</v>
      </c>
      <c r="BF22" s="266">
        <v>51</v>
      </c>
    </row>
    <row r="23" spans="6:58" ht="16.5">
      <c r="F23" s="258" t="s">
        <v>160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155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71</v>
      </c>
      <c r="W23" s="266" t="s">
        <v>151</v>
      </c>
      <c r="X23" s="266" t="s">
        <v>183</v>
      </c>
      <c r="Y23" s="267" t="s">
        <v>183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69</v>
      </c>
      <c r="AL23" s="260">
        <v>25</v>
      </c>
      <c r="AM23" s="260" t="s">
        <v>556</v>
      </c>
      <c r="AN23" s="272" t="s">
        <v>375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151</v>
      </c>
      <c r="AT23" s="270" t="s">
        <v>179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145</v>
      </c>
      <c r="BE23" s="266">
        <v>5</v>
      </c>
      <c r="BF23" s="266">
        <v>70</v>
      </c>
    </row>
    <row r="24" spans="6:58" ht="16.5">
      <c r="F24" s="258" t="s">
        <v>159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148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71</v>
      </c>
      <c r="W24" s="266" t="s">
        <v>151</v>
      </c>
      <c r="X24" s="266" t="s">
        <v>184</v>
      </c>
      <c r="Y24" s="267" t="s">
        <v>184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71</v>
      </c>
      <c r="AL24" s="260">
        <v>17</v>
      </c>
      <c r="AM24" s="260" t="s">
        <v>545</v>
      </c>
      <c r="AN24" s="272" t="s">
        <v>377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151</v>
      </c>
      <c r="AT24" s="270" t="s">
        <v>180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142</v>
      </c>
      <c r="BE24" s="266">
        <v>2</v>
      </c>
      <c r="BF24" s="266">
        <v>61</v>
      </c>
    </row>
    <row r="25" spans="6:58" ht="16.5">
      <c r="F25" s="258" t="s">
        <v>142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141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69</v>
      </c>
      <c r="W25" s="266" t="s">
        <v>151</v>
      </c>
      <c r="X25" s="266" t="s">
        <v>185</v>
      </c>
      <c r="Y25" s="267" t="s">
        <v>185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74</v>
      </c>
      <c r="AL25" s="260">
        <v>11</v>
      </c>
      <c r="AM25" s="260" t="s">
        <v>603</v>
      </c>
      <c r="AN25" s="272" t="s">
        <v>379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151</v>
      </c>
      <c r="AT25" s="270" t="s">
        <v>181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155</v>
      </c>
      <c r="BE25" s="266">
        <v>3</v>
      </c>
      <c r="BF25" s="266">
        <v>33</v>
      </c>
    </row>
    <row r="26" spans="6:58" ht="16.5">
      <c r="F26" s="258" t="s">
        <v>154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150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71</v>
      </c>
      <c r="W26" s="266" t="s">
        <v>151</v>
      </c>
      <c r="X26" s="266" t="s">
        <v>186</v>
      </c>
      <c r="Y26" s="267" t="s">
        <v>186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69</v>
      </c>
      <c r="AL26" s="260">
        <v>28</v>
      </c>
      <c r="AM26" s="260" t="s">
        <v>435</v>
      </c>
      <c r="AN26" s="272" t="s">
        <v>380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151</v>
      </c>
      <c r="AT26" s="270" t="s">
        <v>182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148</v>
      </c>
      <c r="BE26" s="266">
        <v>4</v>
      </c>
      <c r="BF26" s="266">
        <v>47</v>
      </c>
    </row>
    <row r="27" spans="6:58" ht="16.5">
      <c r="F27" s="258" t="s">
        <v>63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153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71</v>
      </c>
      <c r="W27" s="266" t="s">
        <v>151</v>
      </c>
      <c r="X27" s="266" t="s">
        <v>187</v>
      </c>
      <c r="Y27" s="267" t="s">
        <v>187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71</v>
      </c>
      <c r="AL27" s="260">
        <v>51</v>
      </c>
      <c r="AM27" s="260" t="s">
        <v>492</v>
      </c>
      <c r="AN27" s="272" t="s">
        <v>382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151</v>
      </c>
      <c r="AT27" s="270" t="s">
        <v>183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141</v>
      </c>
      <c r="BE27" s="266">
        <v>4</v>
      </c>
      <c r="BF27" s="266">
        <v>52</v>
      </c>
    </row>
    <row r="28" spans="6:58" ht="16.5">
      <c r="F28" s="258" t="s">
        <v>157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164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70</v>
      </c>
      <c r="W28" s="266" t="s">
        <v>151</v>
      </c>
      <c r="X28" s="266" t="s">
        <v>188</v>
      </c>
      <c r="Y28" s="267" t="s">
        <v>188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71</v>
      </c>
      <c r="AL28" s="260">
        <v>40</v>
      </c>
      <c r="AM28" s="260" t="s">
        <v>360</v>
      </c>
      <c r="AN28" s="272" t="s">
        <v>383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151</v>
      </c>
      <c r="AT28" s="270" t="s">
        <v>184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150</v>
      </c>
      <c r="BE28" s="266">
        <v>6</v>
      </c>
      <c r="BF28" s="266">
        <v>61</v>
      </c>
    </row>
    <row r="29" spans="6:58" ht="16.5">
      <c r="F29" s="258" t="s">
        <v>161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166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70</v>
      </c>
      <c r="W29" s="266" t="s">
        <v>151</v>
      </c>
      <c r="X29" s="266" t="s">
        <v>189</v>
      </c>
      <c r="Y29" s="267" t="s">
        <v>189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71</v>
      </c>
      <c r="AL29" s="260">
        <v>55</v>
      </c>
      <c r="AM29" s="260" t="s">
        <v>392</v>
      </c>
      <c r="AN29" s="272" t="s">
        <v>385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151</v>
      </c>
      <c r="AT29" s="270" t="s">
        <v>185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153</v>
      </c>
      <c r="BE29" s="266">
        <v>7</v>
      </c>
      <c r="BF29" s="266">
        <v>34</v>
      </c>
    </row>
    <row r="30" spans="6:58" ht="16.5">
      <c r="F30" s="258" t="s">
        <v>158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138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71</v>
      </c>
      <c r="W30" s="266" t="s">
        <v>159</v>
      </c>
      <c r="X30" s="266" t="s">
        <v>190</v>
      </c>
      <c r="Y30" s="267" t="s">
        <v>190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70</v>
      </c>
      <c r="AL30" s="260">
        <v>11</v>
      </c>
      <c r="AM30" s="260" t="s">
        <v>714</v>
      </c>
      <c r="AN30" s="272" t="s">
        <v>387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151</v>
      </c>
      <c r="AT30" s="270" t="s">
        <v>186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164</v>
      </c>
      <c r="BE30" s="266">
        <v>3</v>
      </c>
      <c r="BF30" s="266">
        <v>45</v>
      </c>
    </row>
    <row r="31" spans="6:58" ht="16.5">
      <c r="F31" s="258" t="s">
        <v>165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158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72</v>
      </c>
      <c r="W31" s="266" t="s">
        <v>159</v>
      </c>
      <c r="X31" s="266" t="s">
        <v>191</v>
      </c>
      <c r="Y31" s="267" t="s">
        <v>191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71</v>
      </c>
      <c r="AL31" s="260">
        <v>61</v>
      </c>
      <c r="AM31" s="260" t="s">
        <v>715</v>
      </c>
      <c r="AN31" s="272" t="s">
        <v>389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151</v>
      </c>
      <c r="AT31" s="270" t="s">
        <v>187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166</v>
      </c>
      <c r="BE31" s="266">
        <v>5</v>
      </c>
      <c r="BF31" s="266">
        <v>42</v>
      </c>
    </row>
    <row r="32" spans="6:58" ht="16.5">
      <c r="F32" s="258" t="s">
        <v>163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140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71</v>
      </c>
      <c r="W32" s="266" t="s">
        <v>159</v>
      </c>
      <c r="X32" s="266" t="s">
        <v>192</v>
      </c>
      <c r="Y32" s="267" t="s">
        <v>192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71</v>
      </c>
      <c r="AL32" s="260">
        <v>48</v>
      </c>
      <c r="AM32" s="260" t="s">
        <v>480</v>
      </c>
      <c r="AN32" s="272" t="s">
        <v>391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151</v>
      </c>
      <c r="AT32" s="270" t="s">
        <v>188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138</v>
      </c>
      <c r="BE32" s="266">
        <v>6</v>
      </c>
      <c r="BF32" s="266">
        <v>73</v>
      </c>
    </row>
    <row r="33" spans="6:58" ht="16.5">
      <c r="F33" s="258" t="s">
        <v>162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146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71</v>
      </c>
      <c r="W33" s="266" t="s">
        <v>159</v>
      </c>
      <c r="X33" s="266" t="s">
        <v>193</v>
      </c>
      <c r="Y33" s="267" t="s">
        <v>193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71</v>
      </c>
      <c r="AL33" s="260">
        <v>45</v>
      </c>
      <c r="AM33" s="260" t="s">
        <v>521</v>
      </c>
      <c r="AN33" s="272" t="s">
        <v>393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151</v>
      </c>
      <c r="AT33" s="270" t="s">
        <v>189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158</v>
      </c>
      <c r="BE33" s="266">
        <v>3</v>
      </c>
      <c r="BF33" s="266">
        <v>54</v>
      </c>
    </row>
    <row r="34" spans="6:58" ht="16.5">
      <c r="F34" s="258" t="s">
        <v>164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156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71</v>
      </c>
      <c r="W34" s="266" t="s">
        <v>159</v>
      </c>
      <c r="X34" s="266" t="s">
        <v>329</v>
      </c>
      <c r="Y34" s="267" t="s">
        <v>329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71</v>
      </c>
      <c r="AL34" s="260">
        <v>50</v>
      </c>
      <c r="AM34" s="260" t="s">
        <v>388</v>
      </c>
      <c r="AN34" s="272" t="s">
        <v>395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151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140</v>
      </c>
      <c r="BE34" s="266">
        <v>4</v>
      </c>
      <c r="BF34" s="266">
        <v>55</v>
      </c>
    </row>
    <row r="35" spans="6:58" ht="16.5">
      <c r="F35" s="258" t="s">
        <v>166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165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71</v>
      </c>
      <c r="W35" s="266" t="s">
        <v>159</v>
      </c>
      <c r="X35" s="266" t="s">
        <v>194</v>
      </c>
      <c r="Y35" s="267" t="s">
        <v>194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71</v>
      </c>
      <c r="AL35" s="260">
        <v>38</v>
      </c>
      <c r="AM35" s="260" t="s">
        <v>398</v>
      </c>
      <c r="AN35" s="272" t="s">
        <v>397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151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146</v>
      </c>
      <c r="BE35" s="266">
        <v>4</v>
      </c>
      <c r="BF35" s="266">
        <v>34</v>
      </c>
    </row>
    <row r="36" spans="6:58" ht="16.5">
      <c r="L36" s="276" t="s">
        <v>100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71</v>
      </c>
      <c r="W36" s="266" t="s">
        <v>159</v>
      </c>
      <c r="X36" s="266" t="s">
        <v>195</v>
      </c>
      <c r="Y36" s="267" t="s">
        <v>195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70</v>
      </c>
      <c r="AL36" s="260">
        <v>1</v>
      </c>
      <c r="AM36" s="260" t="s">
        <v>634</v>
      </c>
      <c r="AN36" s="272" t="s">
        <v>399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159</v>
      </c>
      <c r="AT36" s="270" t="s">
        <v>190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156</v>
      </c>
      <c r="BE36" s="266">
        <v>10</v>
      </c>
      <c r="BF36" s="266">
        <v>52</v>
      </c>
    </row>
    <row r="37" spans="6:58" ht="16.5">
      <c r="W37" s="266" t="s">
        <v>137</v>
      </c>
      <c r="X37" s="266" t="s">
        <v>196</v>
      </c>
      <c r="Y37" s="267" t="s">
        <v>196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69</v>
      </c>
      <c r="AL37" s="260">
        <v>33</v>
      </c>
      <c r="AM37" s="260" t="s">
        <v>378</v>
      </c>
      <c r="AN37" s="272" t="s">
        <v>401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159</v>
      </c>
      <c r="AT37" s="270" t="s">
        <v>191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165</v>
      </c>
      <c r="BE37" s="266">
        <v>11</v>
      </c>
      <c r="BF37" s="266">
        <v>74</v>
      </c>
    </row>
    <row r="38" spans="6:58" ht="16.5">
      <c r="W38" s="266" t="s">
        <v>137</v>
      </c>
      <c r="X38" s="266" t="s">
        <v>197</v>
      </c>
      <c r="Y38" s="267" t="s">
        <v>197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71</v>
      </c>
      <c r="AL38" s="260">
        <v>68</v>
      </c>
      <c r="AM38" s="260" t="s">
        <v>716</v>
      </c>
      <c r="AN38" s="272" t="s">
        <v>403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159</v>
      </c>
      <c r="AT38" s="270" t="s">
        <v>192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137</v>
      </c>
      <c r="X39" s="266" t="s">
        <v>198</v>
      </c>
      <c r="Y39" s="267" t="s">
        <v>198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69</v>
      </c>
      <c r="AL39" s="260">
        <v>1</v>
      </c>
      <c r="AM39" s="260" t="s">
        <v>552</v>
      </c>
      <c r="AN39" s="272" t="s">
        <v>405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159</v>
      </c>
      <c r="AT39" s="270" t="s">
        <v>193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137</v>
      </c>
      <c r="X40" s="266" t="s">
        <v>199</v>
      </c>
      <c r="Y40" s="267" t="s">
        <v>199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71</v>
      </c>
      <c r="AL40" s="260">
        <v>20</v>
      </c>
      <c r="AM40" s="260" t="s">
        <v>452</v>
      </c>
      <c r="AN40" s="272" t="s">
        <v>406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159</v>
      </c>
      <c r="AT40" s="270" t="s">
        <v>194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137</v>
      </c>
      <c r="X41" s="266" t="s">
        <v>200</v>
      </c>
      <c r="Y41" s="267" t="s">
        <v>200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72</v>
      </c>
      <c r="AL41" s="260">
        <v>17</v>
      </c>
      <c r="AM41" s="260" t="s">
        <v>513</v>
      </c>
      <c r="AN41" s="272" t="s">
        <v>407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159</v>
      </c>
      <c r="AT41" s="270" t="s">
        <v>195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137</v>
      </c>
      <c r="X42" s="266" t="s">
        <v>201</v>
      </c>
      <c r="Y42" s="267" t="s">
        <v>201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72</v>
      </c>
      <c r="AL42" s="260">
        <v>31</v>
      </c>
      <c r="AM42" s="260" t="s">
        <v>717</v>
      </c>
      <c r="AN42" s="272" t="s">
        <v>409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159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144</v>
      </c>
      <c r="X43" s="266" t="s">
        <v>202</v>
      </c>
      <c r="Y43" s="267" t="s">
        <v>202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71</v>
      </c>
      <c r="AL43" s="260">
        <v>18</v>
      </c>
      <c r="AM43" s="260" t="s">
        <v>638</v>
      </c>
      <c r="AN43" s="272" t="s">
        <v>410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159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144</v>
      </c>
      <c r="X44" s="266" t="s">
        <v>203</v>
      </c>
      <c r="Y44" s="267" t="s">
        <v>203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71</v>
      </c>
      <c r="AL44" s="260">
        <v>10</v>
      </c>
      <c r="AM44" s="260" t="s">
        <v>415</v>
      </c>
      <c r="AN44" s="272" t="s">
        <v>412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137</v>
      </c>
      <c r="AT44" s="270" t="s">
        <v>196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144</v>
      </c>
      <c r="X45" s="266" t="s">
        <v>204</v>
      </c>
      <c r="Y45" s="267" t="s">
        <v>204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69</v>
      </c>
      <c r="AL45" s="260">
        <v>19</v>
      </c>
      <c r="AM45" s="260" t="s">
        <v>500</v>
      </c>
      <c r="AN45" s="272" t="s">
        <v>413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137</v>
      </c>
      <c r="AT45" s="270" t="s">
        <v>197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144</v>
      </c>
      <c r="X46" s="266" t="s">
        <v>205</v>
      </c>
      <c r="Y46" s="267" t="s">
        <v>205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69</v>
      </c>
      <c r="AL46" s="260">
        <v>35</v>
      </c>
      <c r="AM46" s="260" t="s">
        <v>517</v>
      </c>
      <c r="AN46" s="272" t="s">
        <v>414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137</v>
      </c>
      <c r="AT46" s="270" t="s">
        <v>198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144</v>
      </c>
      <c r="X47" s="266" t="s">
        <v>206</v>
      </c>
      <c r="Y47" s="267" t="s">
        <v>206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71</v>
      </c>
      <c r="AL47" s="260">
        <v>57</v>
      </c>
      <c r="AM47" s="260" t="s">
        <v>576</v>
      </c>
      <c r="AN47" s="272" t="s">
        <v>416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137</v>
      </c>
      <c r="AT47" s="270" t="s">
        <v>199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160</v>
      </c>
      <c r="X48" s="266" t="s">
        <v>207</v>
      </c>
      <c r="Y48" s="267" t="s">
        <v>207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70</v>
      </c>
      <c r="AL48" s="260">
        <v>8</v>
      </c>
      <c r="AM48" s="260" t="s">
        <v>718</v>
      </c>
      <c r="AN48" s="272" t="s">
        <v>418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137</v>
      </c>
      <c r="AT48" s="270" t="s">
        <v>200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160</v>
      </c>
      <c r="X49" s="266" t="s">
        <v>208</v>
      </c>
      <c r="Y49" s="267" t="s">
        <v>208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72</v>
      </c>
      <c r="AL49" s="260">
        <v>30</v>
      </c>
      <c r="AM49" s="260" t="s">
        <v>719</v>
      </c>
      <c r="AN49" s="272" t="s">
        <v>420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137</v>
      </c>
      <c r="AT49" s="270" t="s">
        <v>201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160</v>
      </c>
      <c r="X50" s="266" t="s">
        <v>209</v>
      </c>
      <c r="Y50" s="267" t="s">
        <v>209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69</v>
      </c>
      <c r="AL50" s="260">
        <v>15</v>
      </c>
      <c r="AM50" s="260" t="s">
        <v>585</v>
      </c>
      <c r="AN50" s="272" t="s">
        <v>422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137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160</v>
      </c>
      <c r="X51" s="266" t="s">
        <v>210</v>
      </c>
      <c r="Y51" s="267" t="s">
        <v>210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71</v>
      </c>
      <c r="AL51" s="260">
        <v>62</v>
      </c>
      <c r="AM51" s="260" t="s">
        <v>720</v>
      </c>
      <c r="AN51" s="272" t="s">
        <v>424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144</v>
      </c>
      <c r="AT51" s="270" t="s">
        <v>202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149</v>
      </c>
      <c r="X52" s="266" t="s">
        <v>211</v>
      </c>
      <c r="Y52" s="267" t="s">
        <v>211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71</v>
      </c>
      <c r="AL52" s="260">
        <v>23</v>
      </c>
      <c r="AM52" s="260" t="s">
        <v>617</v>
      </c>
      <c r="AN52" s="272" t="s">
        <v>426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144</v>
      </c>
      <c r="AT52" s="270" t="s">
        <v>203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149</v>
      </c>
      <c r="X53" s="266" t="s">
        <v>212</v>
      </c>
      <c r="Y53" s="267" t="s">
        <v>212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69</v>
      </c>
      <c r="AL53" s="260">
        <v>10</v>
      </c>
      <c r="AM53" s="260" t="s">
        <v>536</v>
      </c>
      <c r="AN53" s="272" t="s">
        <v>428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144</v>
      </c>
      <c r="AT53" s="270" t="s">
        <v>204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149</v>
      </c>
      <c r="X54" s="266" t="s">
        <v>213</v>
      </c>
      <c r="Y54" s="267" t="s">
        <v>213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69</v>
      </c>
      <c r="AL54" s="260">
        <v>9</v>
      </c>
      <c r="AM54" s="260" t="s">
        <v>367</v>
      </c>
      <c r="AN54" s="272" t="s">
        <v>430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144</v>
      </c>
      <c r="AT54" s="270" t="s">
        <v>205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149</v>
      </c>
      <c r="X55" s="266" t="s">
        <v>214</v>
      </c>
      <c r="Y55" s="267" t="s">
        <v>214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69</v>
      </c>
      <c r="AL55" s="260">
        <v>12</v>
      </c>
      <c r="AM55" s="260" t="s">
        <v>473</v>
      </c>
      <c r="AN55" s="272" t="s">
        <v>431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144</v>
      </c>
      <c r="AT55" s="270" t="s">
        <v>206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149</v>
      </c>
      <c r="X56" s="266" t="s">
        <v>215</v>
      </c>
      <c r="Y56" s="267" t="s">
        <v>215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69</v>
      </c>
      <c r="AL56" s="260">
        <v>23</v>
      </c>
      <c r="AM56" s="260" t="s">
        <v>595</v>
      </c>
      <c r="AN56" s="272" t="s">
        <v>432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144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149</v>
      </c>
      <c r="X57" s="266" t="s">
        <v>216</v>
      </c>
      <c r="Y57" s="267" t="s">
        <v>216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69</v>
      </c>
      <c r="AL57" s="260">
        <v>36</v>
      </c>
      <c r="AM57" s="260" t="s">
        <v>450</v>
      </c>
      <c r="AN57" s="272" t="s">
        <v>433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160</v>
      </c>
      <c r="AT57" s="270" t="s">
        <v>207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149</v>
      </c>
      <c r="X58" s="266" t="s">
        <v>217</v>
      </c>
      <c r="Y58" s="267" t="s">
        <v>217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71</v>
      </c>
      <c r="AL58" s="260">
        <v>13</v>
      </c>
      <c r="AM58" s="260" t="s">
        <v>648</v>
      </c>
      <c r="AN58" s="272" t="s">
        <v>434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160</v>
      </c>
      <c r="AT58" s="270" t="s">
        <v>208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152</v>
      </c>
      <c r="X59" s="266" t="s">
        <v>218</v>
      </c>
      <c r="Y59" s="267" t="s">
        <v>218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71</v>
      </c>
      <c r="AL59" s="260">
        <v>7</v>
      </c>
      <c r="AM59" s="260" t="s">
        <v>530</v>
      </c>
      <c r="AN59" s="272" t="s">
        <v>436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160</v>
      </c>
      <c r="AT59" s="270" t="s">
        <v>209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152</v>
      </c>
      <c r="X60" s="266" t="s">
        <v>219</v>
      </c>
      <c r="Y60" s="267" t="s">
        <v>219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71</v>
      </c>
      <c r="AL60" s="260">
        <v>65</v>
      </c>
      <c r="AM60" s="260" t="s">
        <v>721</v>
      </c>
      <c r="AN60" s="272" t="s">
        <v>437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160</v>
      </c>
      <c r="AT60" s="270" t="s">
        <v>210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152</v>
      </c>
      <c r="X61" s="266" t="s">
        <v>220</v>
      </c>
      <c r="Y61" s="267" t="s">
        <v>220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69</v>
      </c>
      <c r="AL61" s="260">
        <v>32</v>
      </c>
      <c r="AM61" s="260" t="s">
        <v>541</v>
      </c>
      <c r="AN61" s="272" t="s">
        <v>438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160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152</v>
      </c>
      <c r="X62" s="266" t="s">
        <v>98</v>
      </c>
      <c r="Y62" s="267" t="s">
        <v>98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72</v>
      </c>
      <c r="AL62" s="260">
        <v>15</v>
      </c>
      <c r="AM62" s="260" t="s">
        <v>570</v>
      </c>
      <c r="AN62" s="272" t="s">
        <v>440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160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147</v>
      </c>
      <c r="X63" s="266" t="s">
        <v>221</v>
      </c>
      <c r="Y63" s="267" t="s">
        <v>221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71</v>
      </c>
      <c r="AL63" s="260">
        <v>28</v>
      </c>
      <c r="AM63" s="260" t="s">
        <v>384</v>
      </c>
      <c r="AN63" s="272" t="s">
        <v>442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149</v>
      </c>
      <c r="AT63" s="270" t="s">
        <v>211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147</v>
      </c>
      <c r="X64" s="266" t="s">
        <v>222</v>
      </c>
      <c r="Y64" s="267" t="s">
        <v>222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69</v>
      </c>
      <c r="AL64" s="260">
        <v>18</v>
      </c>
      <c r="AM64" s="260" t="s">
        <v>402</v>
      </c>
      <c r="AN64" s="272" t="s">
        <v>443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149</v>
      </c>
      <c r="AT64" s="270" t="s">
        <v>212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147</v>
      </c>
      <c r="X65" s="266" t="s">
        <v>223</v>
      </c>
      <c r="Y65" s="267" t="s">
        <v>223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71</v>
      </c>
      <c r="AL65" s="260">
        <v>54</v>
      </c>
      <c r="AM65" s="260" t="s">
        <v>362</v>
      </c>
      <c r="AN65" s="272" t="s">
        <v>445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149</v>
      </c>
      <c r="AT65" s="270" t="s">
        <v>213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147</v>
      </c>
      <c r="X66" s="266" t="s">
        <v>224</v>
      </c>
      <c r="Y66" s="267" t="s">
        <v>224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72</v>
      </c>
      <c r="AL66" s="260">
        <v>25</v>
      </c>
      <c r="AM66" s="260" t="s">
        <v>722</v>
      </c>
      <c r="AN66" s="272" t="s">
        <v>447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149</v>
      </c>
      <c r="AT66" s="270" t="s">
        <v>214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139</v>
      </c>
      <c r="X67" s="266" t="s">
        <v>225</v>
      </c>
      <c r="Y67" s="267" t="s">
        <v>225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71</v>
      </c>
      <c r="AL67" s="260">
        <v>60</v>
      </c>
      <c r="AM67" s="260" t="s">
        <v>723</v>
      </c>
      <c r="AN67" s="272" t="s">
        <v>449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149</v>
      </c>
      <c r="AT67" s="270" t="s">
        <v>215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139</v>
      </c>
      <c r="X68" s="266" t="s">
        <v>226</v>
      </c>
      <c r="Y68" s="267" t="s">
        <v>226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71</v>
      </c>
      <c r="AL68" s="260">
        <v>24</v>
      </c>
      <c r="AM68" s="260" t="s">
        <v>470</v>
      </c>
      <c r="AN68" s="272" t="s">
        <v>451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149</v>
      </c>
      <c r="AT68" s="270" t="s">
        <v>216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139</v>
      </c>
      <c r="X69" s="266" t="s">
        <v>227</v>
      </c>
      <c r="Y69" s="267" t="s">
        <v>227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71</v>
      </c>
      <c r="AL69" s="260">
        <v>4</v>
      </c>
      <c r="AM69" s="260" t="s">
        <v>468</v>
      </c>
      <c r="AN69" s="272" t="s">
        <v>453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149</v>
      </c>
      <c r="AT69" s="270" t="s">
        <v>217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157</v>
      </c>
      <c r="X70" s="266" t="s">
        <v>228</v>
      </c>
      <c r="Y70" s="267" t="s">
        <v>228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71</v>
      </c>
      <c r="AL70" s="260">
        <v>47</v>
      </c>
      <c r="AM70" s="260" t="s">
        <v>396</v>
      </c>
      <c r="AN70" s="272" t="s">
        <v>454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149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157</v>
      </c>
      <c r="X71" s="266" t="s">
        <v>229</v>
      </c>
      <c r="Y71" s="267" t="s">
        <v>229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72</v>
      </c>
      <c r="AL71" s="260">
        <v>16</v>
      </c>
      <c r="AM71" s="260" t="s">
        <v>484</v>
      </c>
      <c r="AN71" s="272" t="s">
        <v>456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149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157</v>
      </c>
      <c r="X72" s="266" t="s">
        <v>230</v>
      </c>
      <c r="Y72" s="267" t="s">
        <v>230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72</v>
      </c>
      <c r="AL72" s="260">
        <v>2</v>
      </c>
      <c r="AM72" s="260" t="s">
        <v>417</v>
      </c>
      <c r="AN72" s="272" t="s">
        <v>458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152</v>
      </c>
      <c r="AT72" s="270" t="s">
        <v>218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157</v>
      </c>
      <c r="X73" s="266" t="s">
        <v>231</v>
      </c>
      <c r="Y73" s="267" t="s">
        <v>231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72</v>
      </c>
      <c r="AL73" s="260">
        <v>29</v>
      </c>
      <c r="AM73" s="260" t="s">
        <v>724</v>
      </c>
      <c r="AN73" s="272" t="s">
        <v>460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152</v>
      </c>
      <c r="AT73" s="270" t="s">
        <v>219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157</v>
      </c>
      <c r="X74" s="266" t="s">
        <v>232</v>
      </c>
      <c r="Y74" s="267" t="s">
        <v>232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72</v>
      </c>
      <c r="AL74" s="260">
        <v>8</v>
      </c>
      <c r="AM74" s="260" t="s">
        <v>408</v>
      </c>
      <c r="AN74" s="272" t="s">
        <v>462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152</v>
      </c>
      <c r="AT74" s="270" t="s">
        <v>220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157</v>
      </c>
      <c r="X75" s="266" t="s">
        <v>233</v>
      </c>
      <c r="Y75" s="267" t="s">
        <v>233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72</v>
      </c>
      <c r="AL75" s="260">
        <v>1</v>
      </c>
      <c r="AM75" s="260" t="s">
        <v>644</v>
      </c>
      <c r="AN75" s="272" t="s">
        <v>464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152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157</v>
      </c>
      <c r="X76" s="266" t="s">
        <v>234</v>
      </c>
      <c r="Y76" s="267" t="s">
        <v>234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71</v>
      </c>
      <c r="AL76" s="260">
        <v>67</v>
      </c>
      <c r="AM76" s="260" t="s">
        <v>725</v>
      </c>
      <c r="AN76" s="272" t="s">
        <v>465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152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143</v>
      </c>
      <c r="X77" s="266" t="s">
        <v>235</v>
      </c>
      <c r="Y77" s="267" t="s">
        <v>235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71</v>
      </c>
      <c r="AL77" s="260">
        <v>39</v>
      </c>
      <c r="AM77" s="260" t="s">
        <v>459</v>
      </c>
      <c r="AN77" s="272" t="s">
        <v>467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152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143</v>
      </c>
      <c r="X78" s="266" t="s">
        <v>236</v>
      </c>
      <c r="Y78" s="267" t="s">
        <v>236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71</v>
      </c>
      <c r="AL78" s="260">
        <v>32</v>
      </c>
      <c r="AM78" s="260" t="s">
        <v>564</v>
      </c>
      <c r="AN78" s="272" t="s">
        <v>469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147</v>
      </c>
      <c r="AT78" s="270" t="s">
        <v>221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143</v>
      </c>
      <c r="X79" s="266" t="s">
        <v>237</v>
      </c>
      <c r="Y79" s="267" t="s">
        <v>237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71</v>
      </c>
      <c r="AL79" s="260">
        <v>42</v>
      </c>
      <c r="AM79" s="260" t="s">
        <v>624</v>
      </c>
      <c r="AN79" s="272" t="s">
        <v>471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147</v>
      </c>
      <c r="AT79" s="270" t="s">
        <v>222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143</v>
      </c>
      <c r="X80" s="266" t="s">
        <v>238</v>
      </c>
      <c r="Y80" s="267" t="s">
        <v>238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69</v>
      </c>
      <c r="AL80" s="260">
        <v>4</v>
      </c>
      <c r="AM80" s="260" t="s">
        <v>620</v>
      </c>
      <c r="AN80" s="272" t="s">
        <v>472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147</v>
      </c>
      <c r="AT80" s="270" t="s">
        <v>223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143</v>
      </c>
      <c r="X81" s="266" t="s">
        <v>239</v>
      </c>
      <c r="Y81" s="267" t="s">
        <v>239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69</v>
      </c>
      <c r="AL81" s="260">
        <v>3</v>
      </c>
      <c r="AM81" s="260" t="s">
        <v>560</v>
      </c>
      <c r="AN81" s="272" t="s">
        <v>474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147</v>
      </c>
      <c r="AT81" s="270" t="s">
        <v>224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143</v>
      </c>
      <c r="X82" s="266" t="s">
        <v>240</v>
      </c>
      <c r="Y82" s="267" t="s">
        <v>240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69</v>
      </c>
      <c r="AL82" s="260">
        <v>38</v>
      </c>
      <c r="AM82" s="260" t="s">
        <v>597</v>
      </c>
      <c r="AN82" s="272" t="s">
        <v>475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147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162</v>
      </c>
      <c r="X83" s="266" t="s">
        <v>241</v>
      </c>
      <c r="Y83" s="267" t="s">
        <v>241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70</v>
      </c>
      <c r="AL83" s="260">
        <v>14</v>
      </c>
      <c r="AM83" s="260" t="s">
        <v>726</v>
      </c>
      <c r="AN83" s="272" t="s">
        <v>477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139</v>
      </c>
      <c r="AT83" s="270" t="s">
        <v>225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162</v>
      </c>
      <c r="X84" s="266" t="s">
        <v>242</v>
      </c>
      <c r="Y84" s="267" t="s">
        <v>242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71</v>
      </c>
      <c r="AL84" s="260">
        <v>63</v>
      </c>
      <c r="AM84" s="260" t="s">
        <v>727</v>
      </c>
      <c r="AN84" s="272" t="s">
        <v>479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139</v>
      </c>
      <c r="AT84" s="270" t="s">
        <v>226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162</v>
      </c>
      <c r="X85" s="266" t="s">
        <v>243</v>
      </c>
      <c r="Y85" s="267" t="s">
        <v>243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72</v>
      </c>
      <c r="AL85" s="260">
        <v>26</v>
      </c>
      <c r="AM85" s="260" t="s">
        <v>728</v>
      </c>
      <c r="AN85" s="272" t="s">
        <v>481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139</v>
      </c>
      <c r="AT85" s="270" t="s">
        <v>227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162</v>
      </c>
      <c r="X86" s="266" t="s">
        <v>244</v>
      </c>
      <c r="Y86" s="267" t="s">
        <v>244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71</v>
      </c>
      <c r="AL86" s="260">
        <v>2</v>
      </c>
      <c r="AM86" s="260" t="s">
        <v>476</v>
      </c>
      <c r="AN86" s="272" t="s">
        <v>483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139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162</v>
      </c>
      <c r="X87" s="266" t="s">
        <v>245</v>
      </c>
      <c r="Y87" s="267" t="s">
        <v>245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70</v>
      </c>
      <c r="AL87" s="260">
        <v>3</v>
      </c>
      <c r="AM87" s="260" t="s">
        <v>636</v>
      </c>
      <c r="AN87" s="272" t="s">
        <v>485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139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163</v>
      </c>
      <c r="X88" s="266" t="s">
        <v>246</v>
      </c>
      <c r="Y88" s="267" t="s">
        <v>246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71</v>
      </c>
      <c r="AL88" s="260">
        <v>25</v>
      </c>
      <c r="AM88" s="260" t="s">
        <v>630</v>
      </c>
      <c r="AN88" s="272" t="s">
        <v>487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157</v>
      </c>
      <c r="AT88" s="270" t="s">
        <v>228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163</v>
      </c>
      <c r="X89" s="266" t="s">
        <v>247</v>
      </c>
      <c r="Y89" s="267" t="s">
        <v>247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72</v>
      </c>
      <c r="AL89" s="260">
        <v>34</v>
      </c>
      <c r="AM89" s="260" t="s">
        <v>729</v>
      </c>
      <c r="AN89" s="272" t="s">
        <v>489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157</v>
      </c>
      <c r="AT89" s="270" t="s">
        <v>229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163</v>
      </c>
      <c r="X90" s="266" t="s">
        <v>248</v>
      </c>
      <c r="Y90" s="267" t="s">
        <v>248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70</v>
      </c>
      <c r="AL90" s="260">
        <v>6</v>
      </c>
      <c r="AM90" s="260" t="s">
        <v>730</v>
      </c>
      <c r="AN90" s="272" t="s">
        <v>491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157</v>
      </c>
      <c r="AT90" s="270" t="s">
        <v>230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163</v>
      </c>
      <c r="X91" s="266" t="s">
        <v>249</v>
      </c>
      <c r="Y91" s="267" t="s">
        <v>249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72</v>
      </c>
      <c r="AL91" s="260">
        <v>13</v>
      </c>
      <c r="AM91" s="260" t="s">
        <v>490</v>
      </c>
      <c r="AN91" s="272" t="s">
        <v>493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157</v>
      </c>
      <c r="AT91" s="270" t="s">
        <v>231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161</v>
      </c>
      <c r="X92" s="266" t="s">
        <v>250</v>
      </c>
      <c r="Y92" s="267" t="s">
        <v>250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71</v>
      </c>
      <c r="AL92" s="260">
        <v>11</v>
      </c>
      <c r="AM92" s="260" t="s">
        <v>482</v>
      </c>
      <c r="AN92" s="272" t="s">
        <v>495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157</v>
      </c>
      <c r="AT92" s="270" t="s">
        <v>232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161</v>
      </c>
      <c r="X93" s="266" t="s">
        <v>251</v>
      </c>
      <c r="Y93" s="267" t="s">
        <v>251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71</v>
      </c>
      <c r="AL93" s="260">
        <v>29</v>
      </c>
      <c r="AM93" s="260" t="s">
        <v>461</v>
      </c>
      <c r="AN93" s="272" t="s">
        <v>497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157</v>
      </c>
      <c r="AT93" s="270" t="s">
        <v>233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161</v>
      </c>
      <c r="X94" s="266" t="s">
        <v>252</v>
      </c>
      <c r="Y94" s="267" t="s">
        <v>252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71</v>
      </c>
      <c r="AL94" s="260">
        <v>69</v>
      </c>
      <c r="AM94" s="260" t="s">
        <v>731</v>
      </c>
      <c r="AN94" s="272" t="s">
        <v>499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157</v>
      </c>
      <c r="AT94" s="270" t="s">
        <v>234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161</v>
      </c>
      <c r="X95" s="266" t="s">
        <v>253</v>
      </c>
      <c r="Y95" s="267" t="s">
        <v>253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71</v>
      </c>
      <c r="AL95" s="260">
        <v>8</v>
      </c>
      <c r="AM95" s="260" t="s">
        <v>374</v>
      </c>
      <c r="AN95" s="272" t="s">
        <v>501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157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161</v>
      </c>
      <c r="X96" s="266" t="s">
        <v>254</v>
      </c>
      <c r="Y96" s="267" t="s">
        <v>254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72</v>
      </c>
      <c r="AL96" s="260">
        <v>24</v>
      </c>
      <c r="AM96" s="260" t="s">
        <v>732</v>
      </c>
      <c r="AN96" s="272" t="s">
        <v>503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157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161</v>
      </c>
      <c r="X97" s="266" t="s">
        <v>255</v>
      </c>
      <c r="Y97" s="267" t="s">
        <v>255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72</v>
      </c>
      <c r="AL97" s="260">
        <v>35</v>
      </c>
      <c r="AM97" s="260" t="s">
        <v>733</v>
      </c>
      <c r="AN97" s="272" t="s">
        <v>505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143</v>
      </c>
      <c r="AT97" s="270" t="s">
        <v>235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145</v>
      </c>
      <c r="X98" s="266" t="s">
        <v>256</v>
      </c>
      <c r="Y98" s="267" t="s">
        <v>256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71</v>
      </c>
      <c r="AL98" s="260">
        <v>31</v>
      </c>
      <c r="AM98" s="260" t="s">
        <v>548</v>
      </c>
      <c r="AN98" s="272" t="s">
        <v>507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143</v>
      </c>
      <c r="AT98" s="270" t="s">
        <v>236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145</v>
      </c>
      <c r="X99" s="266" t="s">
        <v>257</v>
      </c>
      <c r="Y99" s="267" t="s">
        <v>257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71</v>
      </c>
      <c r="AL99" s="260">
        <v>15</v>
      </c>
      <c r="AM99" s="260" t="s">
        <v>525</v>
      </c>
      <c r="AN99" s="272" t="s">
        <v>508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143</v>
      </c>
      <c r="AT99" s="270" t="s">
        <v>237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145</v>
      </c>
      <c r="X100" s="266" t="s">
        <v>258</v>
      </c>
      <c r="Y100" s="267" t="s">
        <v>258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71</v>
      </c>
      <c r="AL100" s="260">
        <v>58</v>
      </c>
      <c r="AM100" s="260" t="s">
        <v>734</v>
      </c>
      <c r="AN100" s="272" t="s">
        <v>510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143</v>
      </c>
      <c r="AT100" s="270" t="s">
        <v>238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145</v>
      </c>
      <c r="X101" s="266" t="s">
        <v>259</v>
      </c>
      <c r="Y101" s="267" t="s">
        <v>259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69</v>
      </c>
      <c r="AL101" s="260">
        <v>27</v>
      </c>
      <c r="AM101" s="260" t="s">
        <v>365</v>
      </c>
      <c r="AN101" s="272" t="s">
        <v>512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143</v>
      </c>
      <c r="AT101" s="270" t="s">
        <v>239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145</v>
      </c>
      <c r="X102" s="266" t="s">
        <v>260</v>
      </c>
      <c r="Y102" s="267" t="s">
        <v>260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70</v>
      </c>
      <c r="AL102" s="260">
        <v>2</v>
      </c>
      <c r="AM102" s="260" t="s">
        <v>386</v>
      </c>
      <c r="AN102" s="272" t="s">
        <v>514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143</v>
      </c>
      <c r="AT102" s="270" t="s">
        <v>240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142</v>
      </c>
      <c r="X103" s="266" t="s">
        <v>261</v>
      </c>
      <c r="Y103" s="267" t="s">
        <v>261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71</v>
      </c>
      <c r="AL103" s="260">
        <v>36</v>
      </c>
      <c r="AM103" s="260" t="s">
        <v>543</v>
      </c>
      <c r="AN103" s="272" t="s">
        <v>516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143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142</v>
      </c>
      <c r="X104" s="266" t="s">
        <v>262</v>
      </c>
      <c r="Y104" s="267" t="s">
        <v>262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72</v>
      </c>
      <c r="AL104" s="260">
        <v>18</v>
      </c>
      <c r="AM104" s="260" t="s">
        <v>554</v>
      </c>
      <c r="AN104" s="272" t="s">
        <v>518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162</v>
      </c>
      <c r="AT104" s="270" t="s">
        <v>241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155</v>
      </c>
      <c r="X105" s="266" t="s">
        <v>263</v>
      </c>
      <c r="Y105" s="267" t="s">
        <v>263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71</v>
      </c>
      <c r="AL105" s="260">
        <v>33</v>
      </c>
      <c r="AM105" s="260" t="s">
        <v>455</v>
      </c>
      <c r="AN105" s="272" t="s">
        <v>520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162</v>
      </c>
      <c r="AT105" s="270" t="s">
        <v>242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155</v>
      </c>
      <c r="X106" s="266" t="s">
        <v>264</v>
      </c>
      <c r="Y106" s="267" t="s">
        <v>264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72</v>
      </c>
      <c r="AL106" s="260">
        <v>11</v>
      </c>
      <c r="AM106" s="260" t="s">
        <v>394</v>
      </c>
      <c r="AN106" s="272" t="s">
        <v>522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162</v>
      </c>
      <c r="AT106" s="270" t="s">
        <v>243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155</v>
      </c>
      <c r="X107" s="266" t="s">
        <v>265</v>
      </c>
      <c r="Y107" s="267" t="s">
        <v>265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74</v>
      </c>
      <c r="AL107" s="260">
        <v>4</v>
      </c>
      <c r="AM107" s="260" t="s">
        <v>351</v>
      </c>
      <c r="AN107" s="272" t="s">
        <v>524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162</v>
      </c>
      <c r="AT107" s="270" t="s">
        <v>244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148</v>
      </c>
      <c r="X108" s="266" t="s">
        <v>266</v>
      </c>
      <c r="Y108" s="267" t="s">
        <v>266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72</v>
      </c>
      <c r="AL108" s="260">
        <v>6</v>
      </c>
      <c r="AM108" s="260" t="s">
        <v>421</v>
      </c>
      <c r="AN108" s="272" t="s">
        <v>526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162</v>
      </c>
      <c r="AT108" s="270" t="s">
        <v>245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148</v>
      </c>
      <c r="X109" s="266" t="s">
        <v>267</v>
      </c>
      <c r="Y109" s="267" t="s">
        <v>267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69</v>
      </c>
      <c r="AL109" s="260">
        <v>31</v>
      </c>
      <c r="AM109" s="260" t="s">
        <v>425</v>
      </c>
      <c r="AN109" s="272" t="s">
        <v>528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162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148</v>
      </c>
      <c r="X110" s="266" t="s">
        <v>268</v>
      </c>
      <c r="Y110" s="267" t="s">
        <v>268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69</v>
      </c>
      <c r="AL110" s="260">
        <v>22</v>
      </c>
      <c r="AM110" s="260" t="s">
        <v>411</v>
      </c>
      <c r="AN110" s="272" t="s">
        <v>529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162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148</v>
      </c>
      <c r="X111" s="266" t="s">
        <v>269</v>
      </c>
      <c r="Y111" s="267" t="s">
        <v>269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71</v>
      </c>
      <c r="AL111" s="260">
        <v>16</v>
      </c>
      <c r="AM111" s="260" t="s">
        <v>539</v>
      </c>
      <c r="AN111" s="272" t="s">
        <v>531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163</v>
      </c>
      <c r="AT111" s="270" t="s">
        <v>246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141</v>
      </c>
      <c r="X112" s="266" t="s">
        <v>270</v>
      </c>
      <c r="Y112" s="267" t="s">
        <v>270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71</v>
      </c>
      <c r="AL112" s="260">
        <v>1</v>
      </c>
      <c r="AM112" s="260" t="s">
        <v>506</v>
      </c>
      <c r="AN112" s="272" t="s">
        <v>533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163</v>
      </c>
      <c r="AT112" s="270" t="s">
        <v>247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141</v>
      </c>
      <c r="X113" s="266" t="s">
        <v>271</v>
      </c>
      <c r="Y113" s="267" t="s">
        <v>271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69</v>
      </c>
      <c r="AL113" s="260">
        <v>14</v>
      </c>
      <c r="AM113" s="260" t="s">
        <v>446</v>
      </c>
      <c r="AN113" s="272" t="s">
        <v>534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163</v>
      </c>
      <c r="AT113" s="270" t="s">
        <v>248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141</v>
      </c>
      <c r="X114" s="266" t="s">
        <v>272</v>
      </c>
      <c r="Y114" s="267" t="s">
        <v>272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71</v>
      </c>
      <c r="AL114" s="260">
        <v>41</v>
      </c>
      <c r="AM114" s="260" t="s">
        <v>498</v>
      </c>
      <c r="AN114" s="272" t="s">
        <v>535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163</v>
      </c>
      <c r="AT114" s="270" t="s">
        <v>249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141</v>
      </c>
      <c r="X115" s="266" t="s">
        <v>273</v>
      </c>
      <c r="Y115" s="267" t="s">
        <v>273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69</v>
      </c>
      <c r="AL115" s="260">
        <v>17</v>
      </c>
      <c r="AM115" s="260" t="s">
        <v>550</v>
      </c>
      <c r="AN115" s="272" t="s">
        <v>537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163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150</v>
      </c>
      <c r="X116" s="266" t="s">
        <v>274</v>
      </c>
      <c r="Y116" s="267" t="s">
        <v>274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71</v>
      </c>
      <c r="AL116" s="260">
        <v>12</v>
      </c>
      <c r="AM116" s="260" t="s">
        <v>376</v>
      </c>
      <c r="AN116" s="272" t="s">
        <v>538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161</v>
      </c>
      <c r="AT116" s="270" t="s">
        <v>250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150</v>
      </c>
      <c r="X117" s="266" t="s">
        <v>275</v>
      </c>
      <c r="Y117" s="267" t="s">
        <v>275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71</v>
      </c>
      <c r="AL117" s="260">
        <v>43</v>
      </c>
      <c r="AM117" s="260" t="s">
        <v>486</v>
      </c>
      <c r="AN117" s="272" t="s">
        <v>540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161</v>
      </c>
      <c r="AT117" s="270" t="s">
        <v>251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150</v>
      </c>
      <c r="X118" s="266" t="s">
        <v>276</v>
      </c>
      <c r="Y118" s="267" t="s">
        <v>276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71</v>
      </c>
      <c r="AL118" s="260">
        <v>9</v>
      </c>
      <c r="AM118" s="260" t="s">
        <v>346</v>
      </c>
      <c r="AN118" s="272" t="s">
        <v>542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161</v>
      </c>
      <c r="AT118" s="270" t="s">
        <v>252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150</v>
      </c>
      <c r="X119" s="266" t="s">
        <v>277</v>
      </c>
      <c r="Y119" s="267" t="s">
        <v>277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71</v>
      </c>
      <c r="AL119" s="260">
        <v>59</v>
      </c>
      <c r="AM119" s="260" t="s">
        <v>735</v>
      </c>
      <c r="AN119" s="272" t="s">
        <v>544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161</v>
      </c>
      <c r="AT119" s="270" t="s">
        <v>253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150</v>
      </c>
      <c r="X120" s="266" t="s">
        <v>278</v>
      </c>
      <c r="Y120" s="267" t="s">
        <v>278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71</v>
      </c>
      <c r="AL120" s="260">
        <v>26</v>
      </c>
      <c r="AM120" s="260" t="s">
        <v>457</v>
      </c>
      <c r="AN120" s="272" t="s">
        <v>546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161</v>
      </c>
      <c r="AT120" s="270" t="s">
        <v>254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150</v>
      </c>
      <c r="X121" s="266" t="s">
        <v>279</v>
      </c>
      <c r="Y121" s="267" t="s">
        <v>279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74</v>
      </c>
      <c r="AL121" s="260">
        <v>10</v>
      </c>
      <c r="AM121" s="260" t="s">
        <v>593</v>
      </c>
      <c r="AN121" s="272" t="s">
        <v>547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161</v>
      </c>
      <c r="AT121" s="270" t="s">
        <v>255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153</v>
      </c>
      <c r="X122" s="266" t="s">
        <v>280</v>
      </c>
      <c r="Y122" s="267" t="s">
        <v>280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71</v>
      </c>
      <c r="AL122" s="260">
        <v>49</v>
      </c>
      <c r="AM122" s="260" t="s">
        <v>478</v>
      </c>
      <c r="AN122" s="272" t="s">
        <v>549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161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153</v>
      </c>
      <c r="X123" s="266" t="s">
        <v>281</v>
      </c>
      <c r="Y123" s="267" t="s">
        <v>281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69</v>
      </c>
      <c r="AL123" s="260">
        <v>37</v>
      </c>
      <c r="AM123" s="260" t="s">
        <v>511</v>
      </c>
      <c r="AN123" s="272" t="s">
        <v>551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145</v>
      </c>
      <c r="AT123" s="270" t="s">
        <v>256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153</v>
      </c>
      <c r="X124" s="266" t="s">
        <v>282</v>
      </c>
      <c r="Y124" s="267" t="s">
        <v>282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69</v>
      </c>
      <c r="AL124" s="260">
        <v>7</v>
      </c>
      <c r="AM124" s="260" t="s">
        <v>581</v>
      </c>
      <c r="AN124" s="272" t="s">
        <v>553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145</v>
      </c>
      <c r="AT124" s="270" t="s">
        <v>257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153</v>
      </c>
      <c r="X125" s="266" t="s">
        <v>283</v>
      </c>
      <c r="Y125" s="267" t="s">
        <v>283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72</v>
      </c>
      <c r="AL125" s="260">
        <v>14</v>
      </c>
      <c r="AM125" s="260" t="s">
        <v>574</v>
      </c>
      <c r="AN125" s="272" t="s">
        <v>555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145</v>
      </c>
      <c r="AT125" s="270" t="s">
        <v>258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153</v>
      </c>
      <c r="X126" s="266" t="s">
        <v>284</v>
      </c>
      <c r="Y126" s="267" t="s">
        <v>284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72</v>
      </c>
      <c r="AL126" s="260">
        <v>3</v>
      </c>
      <c r="AM126" s="260" t="s">
        <v>419</v>
      </c>
      <c r="AN126" s="272" t="s">
        <v>557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145</v>
      </c>
      <c r="AT126" s="270" t="s">
        <v>259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153</v>
      </c>
      <c r="X127" s="266" t="s">
        <v>330</v>
      </c>
      <c r="Y127" s="267" t="s">
        <v>330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73</v>
      </c>
      <c r="AL127" s="260">
        <v>4</v>
      </c>
      <c r="AM127" s="260" t="s">
        <v>736</v>
      </c>
      <c r="AN127" s="272" t="s">
        <v>559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145</v>
      </c>
      <c r="AT127" s="270" t="s">
        <v>260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153</v>
      </c>
      <c r="X128" s="266" t="s">
        <v>338</v>
      </c>
      <c r="Y128" s="267" t="s">
        <v>338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74</v>
      </c>
      <c r="AL128" s="260">
        <v>8</v>
      </c>
      <c r="AM128" s="260" t="s">
        <v>628</v>
      </c>
      <c r="AN128" s="272" t="s">
        <v>561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145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164</v>
      </c>
      <c r="X129" s="266" t="s">
        <v>285</v>
      </c>
      <c r="Y129" s="267" t="s">
        <v>285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70</v>
      </c>
      <c r="AL129" s="260">
        <v>7</v>
      </c>
      <c r="AM129" s="260" t="s">
        <v>737</v>
      </c>
      <c r="AN129" s="272" t="s">
        <v>563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145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164</v>
      </c>
      <c r="X130" s="266" t="s">
        <v>190</v>
      </c>
      <c r="Y130" s="267" t="s">
        <v>190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72</v>
      </c>
      <c r="AL130" s="260">
        <v>32</v>
      </c>
      <c r="AM130" s="260" t="s">
        <v>738</v>
      </c>
      <c r="AN130" s="272" t="s">
        <v>565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142</v>
      </c>
      <c r="AT130" s="270" t="s">
        <v>261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164</v>
      </c>
      <c r="X131" s="266" t="s">
        <v>286</v>
      </c>
      <c r="Y131" s="267" t="s">
        <v>286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70</v>
      </c>
      <c r="AL131" s="260">
        <v>13</v>
      </c>
      <c r="AM131" s="260" t="s">
        <v>739</v>
      </c>
      <c r="AN131" s="272" t="s">
        <v>567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142</v>
      </c>
      <c r="AT131" s="270" t="s">
        <v>262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166</v>
      </c>
      <c r="X132" s="266" t="s">
        <v>287</v>
      </c>
      <c r="Y132" s="267" t="s">
        <v>287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70</v>
      </c>
      <c r="AL132" s="260">
        <v>5</v>
      </c>
      <c r="AM132" s="260" t="s">
        <v>640</v>
      </c>
      <c r="AN132" s="272" t="s">
        <v>569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142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166</v>
      </c>
      <c r="X133" s="266" t="s">
        <v>288</v>
      </c>
      <c r="Y133" s="267" t="s">
        <v>288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70</v>
      </c>
      <c r="AL133" s="260">
        <v>9</v>
      </c>
      <c r="AM133" s="260" t="s">
        <v>740</v>
      </c>
      <c r="AN133" s="272" t="s">
        <v>571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155</v>
      </c>
      <c r="AT133" s="270" t="s">
        <v>263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166</v>
      </c>
      <c r="X134" s="266" t="s">
        <v>289</v>
      </c>
      <c r="Y134" s="267" t="s">
        <v>289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70</v>
      </c>
      <c r="AL134" s="260">
        <v>10</v>
      </c>
      <c r="AM134" s="260" t="s">
        <v>741</v>
      </c>
      <c r="AN134" s="272" t="s">
        <v>573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155</v>
      </c>
      <c r="AT134" s="270" t="s">
        <v>264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166</v>
      </c>
      <c r="X135" s="266" t="s">
        <v>290</v>
      </c>
      <c r="Y135" s="267" t="s">
        <v>290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73</v>
      </c>
      <c r="AL135" s="260">
        <v>2</v>
      </c>
      <c r="AM135" s="260" t="s">
        <v>742</v>
      </c>
      <c r="AN135" s="272" t="s">
        <v>575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155</v>
      </c>
      <c r="AT135" s="270" t="s">
        <v>265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166</v>
      </c>
      <c r="X136" s="266" t="s">
        <v>291</v>
      </c>
      <c r="Y136" s="267" t="s">
        <v>291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72</v>
      </c>
      <c r="AL136" s="260">
        <v>19</v>
      </c>
      <c r="AM136" s="260" t="s">
        <v>566</v>
      </c>
      <c r="AN136" s="272" t="s">
        <v>577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155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138</v>
      </c>
      <c r="X137" s="266" t="s">
        <v>292</v>
      </c>
      <c r="Y137" s="267" t="s">
        <v>292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69</v>
      </c>
      <c r="AL137" s="260">
        <v>30</v>
      </c>
      <c r="AM137" s="260" t="s">
        <v>613</v>
      </c>
      <c r="AN137" s="272" t="s">
        <v>578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155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138</v>
      </c>
      <c r="X138" s="266" t="s">
        <v>293</v>
      </c>
      <c r="Y138" s="267" t="s">
        <v>293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69</v>
      </c>
      <c r="AL138" s="260">
        <v>24</v>
      </c>
      <c r="AM138" s="260" t="s">
        <v>344</v>
      </c>
      <c r="AN138" s="272" t="s">
        <v>580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148</v>
      </c>
      <c r="AT138" s="270" t="s">
        <v>266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138</v>
      </c>
      <c r="X139" s="266" t="s">
        <v>294</v>
      </c>
      <c r="Y139" s="267" t="s">
        <v>294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71</v>
      </c>
      <c r="AL139" s="260">
        <v>27</v>
      </c>
      <c r="AM139" s="260" t="s">
        <v>357</v>
      </c>
      <c r="AN139" s="272" t="s">
        <v>582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148</v>
      </c>
      <c r="AT139" s="270" t="s">
        <v>267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138</v>
      </c>
      <c r="X140" s="266" t="s">
        <v>295</v>
      </c>
      <c r="Y140" s="267" t="s">
        <v>295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71</v>
      </c>
      <c r="AL140" s="260">
        <v>6</v>
      </c>
      <c r="AM140" s="260" t="s">
        <v>504</v>
      </c>
      <c r="AN140" s="272" t="s">
        <v>584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148</v>
      </c>
      <c r="AT140" s="270" t="s">
        <v>268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138</v>
      </c>
      <c r="X141" s="266" t="s">
        <v>296</v>
      </c>
      <c r="Y141" s="267" t="s">
        <v>296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71</v>
      </c>
      <c r="AL141" s="260">
        <v>5</v>
      </c>
      <c r="AM141" s="260" t="s">
        <v>591</v>
      </c>
      <c r="AN141" s="272" t="s">
        <v>586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148</v>
      </c>
      <c r="AT141" s="270" t="s">
        <v>269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138</v>
      </c>
      <c r="X142" s="266" t="s">
        <v>331</v>
      </c>
      <c r="Y142" s="267" t="s">
        <v>331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69</v>
      </c>
      <c r="AL142" s="260">
        <v>2</v>
      </c>
      <c r="AM142" s="260" t="s">
        <v>429</v>
      </c>
      <c r="AN142" s="272" t="s">
        <v>588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148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158</v>
      </c>
      <c r="X143" s="266" t="s">
        <v>297</v>
      </c>
      <c r="Y143" s="267" t="s">
        <v>297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72</v>
      </c>
      <c r="AL143" s="260">
        <v>22</v>
      </c>
      <c r="AM143" s="260" t="s">
        <v>562</v>
      </c>
      <c r="AN143" s="272" t="s">
        <v>589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148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158</v>
      </c>
      <c r="X144" s="266" t="s">
        <v>298</v>
      </c>
      <c r="Y144" s="267" t="s">
        <v>298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71</v>
      </c>
      <c r="AL144" s="260">
        <v>19</v>
      </c>
      <c r="AM144" s="260" t="s">
        <v>439</v>
      </c>
      <c r="AN144" s="272" t="s">
        <v>590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141</v>
      </c>
      <c r="AT144" s="270" t="s">
        <v>270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158</v>
      </c>
      <c r="X145" s="266" t="s">
        <v>299</v>
      </c>
      <c r="Y145" s="267" t="s">
        <v>299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72</v>
      </c>
      <c r="AL145" s="260">
        <v>9</v>
      </c>
      <c r="AM145" s="260" t="s">
        <v>488</v>
      </c>
      <c r="AN145" s="272" t="s">
        <v>592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141</v>
      </c>
      <c r="AT145" s="270" t="s">
        <v>271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140</v>
      </c>
      <c r="X146" s="266" t="s">
        <v>300</v>
      </c>
      <c r="Y146" s="267" t="s">
        <v>300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71</v>
      </c>
      <c r="AL146" s="260">
        <v>14</v>
      </c>
      <c r="AM146" s="260" t="s">
        <v>519</v>
      </c>
      <c r="AN146" s="272" t="s">
        <v>594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141</v>
      </c>
      <c r="AT146" s="270" t="s">
        <v>272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140</v>
      </c>
      <c r="X147" s="266" t="s">
        <v>301</v>
      </c>
      <c r="Y147" s="267" t="s">
        <v>301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71</v>
      </c>
      <c r="AL147" s="260">
        <v>66</v>
      </c>
      <c r="AM147" s="260" t="s">
        <v>743</v>
      </c>
      <c r="AN147" s="272" t="s">
        <v>596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141</v>
      </c>
      <c r="AT147" s="270" t="s">
        <v>273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140</v>
      </c>
      <c r="X148" s="266" t="s">
        <v>302</v>
      </c>
      <c r="Y148" s="267" t="s">
        <v>302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71</v>
      </c>
      <c r="AL148" s="260">
        <v>56</v>
      </c>
      <c r="AM148" s="260" t="s">
        <v>502</v>
      </c>
      <c r="AN148" s="272" t="s">
        <v>598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141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140</v>
      </c>
      <c r="X149" s="266" t="s">
        <v>303</v>
      </c>
      <c r="Y149" s="267" t="s">
        <v>303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70</v>
      </c>
      <c r="AL149" s="260">
        <v>4</v>
      </c>
      <c r="AM149" s="260" t="s">
        <v>632</v>
      </c>
      <c r="AN149" s="272" t="s">
        <v>600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150</v>
      </c>
      <c r="AT149" s="270" t="s">
        <v>274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146</v>
      </c>
      <c r="X150" s="266" t="s">
        <v>304</v>
      </c>
      <c r="Y150" s="267" t="s">
        <v>304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72</v>
      </c>
      <c r="AL150" s="260">
        <v>23</v>
      </c>
      <c r="AM150" s="260" t="s">
        <v>611</v>
      </c>
      <c r="AN150" s="272" t="s">
        <v>602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150</v>
      </c>
      <c r="AT150" s="270" t="s">
        <v>275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146</v>
      </c>
      <c r="X151" s="266" t="s">
        <v>305</v>
      </c>
      <c r="Y151" s="267" t="s">
        <v>305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69</v>
      </c>
      <c r="AL151" s="260">
        <v>13</v>
      </c>
      <c r="AM151" s="260" t="s">
        <v>583</v>
      </c>
      <c r="AN151" s="272" t="s">
        <v>604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150</v>
      </c>
      <c r="AT151" s="270" t="s">
        <v>276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146</v>
      </c>
      <c r="X152" s="266" t="s">
        <v>306</v>
      </c>
      <c r="Y152" s="267" t="s">
        <v>306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69</v>
      </c>
      <c r="AL152" s="260">
        <v>29</v>
      </c>
      <c r="AM152" s="260" t="s">
        <v>441</v>
      </c>
      <c r="AN152" s="272" t="s">
        <v>606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150</v>
      </c>
      <c r="AT152" s="270" t="s">
        <v>277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146</v>
      </c>
      <c r="X153" s="266" t="s">
        <v>307</v>
      </c>
      <c r="Y153" s="267" t="s">
        <v>307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69</v>
      </c>
      <c r="AL153" s="260">
        <v>34</v>
      </c>
      <c r="AM153" s="260" t="s">
        <v>466</v>
      </c>
      <c r="AN153" s="272" t="s">
        <v>608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150</v>
      </c>
      <c r="AT153" s="270" t="s">
        <v>278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156</v>
      </c>
      <c r="X154" s="266" t="s">
        <v>308</v>
      </c>
      <c r="Y154" s="267" t="s">
        <v>308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72</v>
      </c>
      <c r="AL154" s="260">
        <v>4</v>
      </c>
      <c r="AM154" s="260" t="s">
        <v>626</v>
      </c>
      <c r="AN154" s="272" t="s">
        <v>610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150</v>
      </c>
      <c r="AT154" s="270" t="s">
        <v>279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156</v>
      </c>
      <c r="X155" s="266" t="s">
        <v>309</v>
      </c>
      <c r="Y155" s="267" t="s">
        <v>309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72</v>
      </c>
      <c r="AL155" s="260">
        <v>33</v>
      </c>
      <c r="AM155" s="260" t="s">
        <v>744</v>
      </c>
      <c r="AN155" s="272" t="s">
        <v>612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150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156</v>
      </c>
      <c r="X156" s="266" t="s">
        <v>310</v>
      </c>
      <c r="Y156" s="267" t="s">
        <v>310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69</v>
      </c>
      <c r="AL156" s="260">
        <v>21</v>
      </c>
      <c r="AM156" s="260" t="s">
        <v>494</v>
      </c>
      <c r="AN156" s="272" t="s">
        <v>614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153</v>
      </c>
      <c r="AT156" s="270" t="s">
        <v>280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156</v>
      </c>
      <c r="X157" s="266" t="s">
        <v>311</v>
      </c>
      <c r="Y157" s="267" t="s">
        <v>311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72</v>
      </c>
      <c r="AL157" s="260">
        <v>5</v>
      </c>
      <c r="AM157" s="260" t="s">
        <v>381</v>
      </c>
      <c r="AN157" s="272" t="s">
        <v>616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153</v>
      </c>
      <c r="AT157" s="270" t="s">
        <v>281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156</v>
      </c>
      <c r="X158" s="266" t="s">
        <v>312</v>
      </c>
      <c r="Y158" s="267" t="s">
        <v>312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71</v>
      </c>
      <c r="AL158" s="260">
        <v>34</v>
      </c>
      <c r="AM158" s="260" t="s">
        <v>423</v>
      </c>
      <c r="AN158" s="272" t="s">
        <v>618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153</v>
      </c>
      <c r="AT158" s="270" t="s">
        <v>282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156</v>
      </c>
      <c r="X159" s="266" t="s">
        <v>313</v>
      </c>
      <c r="Y159" s="267" t="s">
        <v>313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69</v>
      </c>
      <c r="AL159" s="260">
        <v>20</v>
      </c>
      <c r="AM159" s="260" t="s">
        <v>527</v>
      </c>
      <c r="AN159" s="272" t="s">
        <v>619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153</v>
      </c>
      <c r="AT159" s="270" t="s">
        <v>283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156</v>
      </c>
      <c r="X160" s="266" t="s">
        <v>314</v>
      </c>
      <c r="Y160" s="267" t="s">
        <v>314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74</v>
      </c>
      <c r="AL160" s="260">
        <v>9</v>
      </c>
      <c r="AM160" s="260" t="s">
        <v>523</v>
      </c>
      <c r="AN160" s="272" t="s">
        <v>621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153</v>
      </c>
      <c r="AT160" s="270" t="s">
        <v>284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156</v>
      </c>
      <c r="X161" s="266" t="s">
        <v>315</v>
      </c>
      <c r="Y161" s="267" t="s">
        <v>315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74</v>
      </c>
      <c r="AL161" s="260">
        <v>3</v>
      </c>
      <c r="AM161" s="260" t="s">
        <v>404</v>
      </c>
      <c r="AN161" s="272" t="s">
        <v>623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153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156</v>
      </c>
      <c r="X162" s="266" t="s">
        <v>316</v>
      </c>
      <c r="Y162" s="267" t="s">
        <v>316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72</v>
      </c>
      <c r="AL162" s="260">
        <v>10</v>
      </c>
      <c r="AM162" s="260" t="s">
        <v>599</v>
      </c>
      <c r="AN162" s="272" t="s">
        <v>625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164</v>
      </c>
      <c r="AT162" s="270" t="s">
        <v>285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156</v>
      </c>
      <c r="X163" s="266" t="s">
        <v>317</v>
      </c>
      <c r="Y163" s="267" t="s">
        <v>317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71</v>
      </c>
      <c r="AL163" s="260">
        <v>22</v>
      </c>
      <c r="AM163" s="260" t="s">
        <v>509</v>
      </c>
      <c r="AN163" s="272" t="s">
        <v>627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164</v>
      </c>
      <c r="AT163" s="270" t="s">
        <v>190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165</v>
      </c>
      <c r="X164" s="266" t="s">
        <v>318</v>
      </c>
      <c r="Y164" s="267" t="s">
        <v>318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69</v>
      </c>
      <c r="AL164" s="260">
        <v>8</v>
      </c>
      <c r="AM164" s="260" t="s">
        <v>607</v>
      </c>
      <c r="AN164" s="272" t="s">
        <v>629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164</v>
      </c>
      <c r="AT164" s="270" t="s">
        <v>286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165</v>
      </c>
      <c r="X165" s="266" t="s">
        <v>319</v>
      </c>
      <c r="Y165" s="267" t="s">
        <v>319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72</v>
      </c>
      <c r="AL165" s="260">
        <v>12</v>
      </c>
      <c r="AM165" s="260" t="s">
        <v>568</v>
      </c>
      <c r="AN165" s="272" t="s">
        <v>631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164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165</v>
      </c>
      <c r="X166" s="266" t="s">
        <v>320</v>
      </c>
      <c r="Y166" s="267" t="s">
        <v>320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73</v>
      </c>
      <c r="AL166" s="260">
        <v>3</v>
      </c>
      <c r="AM166" s="260" t="s">
        <v>745</v>
      </c>
      <c r="AN166" s="272" t="s">
        <v>633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166</v>
      </c>
      <c r="AT166" s="270" t="s">
        <v>287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165</v>
      </c>
      <c r="X167" s="266" t="s">
        <v>321</v>
      </c>
      <c r="Y167" s="267" t="s">
        <v>321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70</v>
      </c>
      <c r="AL167" s="260">
        <v>12</v>
      </c>
      <c r="AM167" s="260" t="s">
        <v>746</v>
      </c>
      <c r="AN167" s="272" t="s">
        <v>635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166</v>
      </c>
      <c r="AT167" s="270" t="s">
        <v>288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165</v>
      </c>
      <c r="X168" s="266" t="s">
        <v>322</v>
      </c>
      <c r="Y168" s="267" t="s">
        <v>322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73</v>
      </c>
      <c r="AL168" s="260">
        <v>1</v>
      </c>
      <c r="AM168" s="260" t="s">
        <v>558</v>
      </c>
      <c r="AN168" s="272" t="s">
        <v>637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166</v>
      </c>
      <c r="AT168" s="270" t="s">
        <v>289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165</v>
      </c>
      <c r="X169" s="266" t="s">
        <v>323</v>
      </c>
      <c r="Y169" s="267" t="s">
        <v>323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69</v>
      </c>
      <c r="AL169" s="260">
        <v>16</v>
      </c>
      <c r="AM169" s="260" t="s">
        <v>532</v>
      </c>
      <c r="AN169" s="272" t="s">
        <v>639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166</v>
      </c>
      <c r="AT169" s="270" t="s">
        <v>290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165</v>
      </c>
      <c r="X170" s="266" t="s">
        <v>324</v>
      </c>
      <c r="Y170" s="267" t="s">
        <v>324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71</v>
      </c>
      <c r="AL170" s="260">
        <v>21</v>
      </c>
      <c r="AM170" s="260" t="s">
        <v>496</v>
      </c>
      <c r="AN170" s="272" t="s">
        <v>641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166</v>
      </c>
      <c r="AT170" s="270" t="s">
        <v>291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165</v>
      </c>
      <c r="X171" s="266" t="s">
        <v>325</v>
      </c>
      <c r="Y171" s="267" t="s">
        <v>325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71</v>
      </c>
      <c r="AL171" s="260">
        <v>52</v>
      </c>
      <c r="AM171" s="260" t="s">
        <v>390</v>
      </c>
      <c r="AN171" s="272" t="s">
        <v>643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166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165</v>
      </c>
      <c r="X172" s="266" t="s">
        <v>326</v>
      </c>
      <c r="Y172" s="267" t="s">
        <v>326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69</v>
      </c>
      <c r="AL172" s="260">
        <v>11</v>
      </c>
      <c r="AM172" s="260" t="s">
        <v>369</v>
      </c>
      <c r="AN172" s="272" t="s">
        <v>645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166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165</v>
      </c>
      <c r="X173" s="266" t="s">
        <v>327</v>
      </c>
      <c r="Y173" s="267" t="s">
        <v>327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72</v>
      </c>
      <c r="AL173" s="260">
        <v>28</v>
      </c>
      <c r="AM173" s="260" t="s">
        <v>747</v>
      </c>
      <c r="AN173" s="272" t="s">
        <v>647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138</v>
      </c>
      <c r="AT173" s="270" t="s">
        <v>292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165</v>
      </c>
      <c r="X174" s="266" t="s">
        <v>332</v>
      </c>
      <c r="Y174" s="267" t="s">
        <v>332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69</v>
      </c>
      <c r="AL174" s="260">
        <v>26</v>
      </c>
      <c r="AM174" s="260" t="s">
        <v>515</v>
      </c>
      <c r="AN174" s="272" t="s">
        <v>649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138</v>
      </c>
      <c r="AT174" s="270" t="s">
        <v>293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138</v>
      </c>
      <c r="AT175" s="270" t="s">
        <v>294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138</v>
      </c>
      <c r="AT176" s="270" t="s">
        <v>295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138</v>
      </c>
      <c r="AT177" s="270" t="s">
        <v>296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138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138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158</v>
      </c>
      <c r="AT180" s="270" t="s">
        <v>297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158</v>
      </c>
      <c r="AT181" s="270" t="s">
        <v>298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158</v>
      </c>
      <c r="AT182" s="270" t="s">
        <v>299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158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140</v>
      </c>
      <c r="AT184" s="270" t="s">
        <v>300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140</v>
      </c>
      <c r="AT185" s="270" t="s">
        <v>301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140</v>
      </c>
      <c r="AT186" s="270" t="s">
        <v>302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140</v>
      </c>
      <c r="AT187" s="270" t="s">
        <v>303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140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140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146</v>
      </c>
      <c r="AT190" s="270" t="s">
        <v>304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146</v>
      </c>
      <c r="AT191" s="270" t="s">
        <v>305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146</v>
      </c>
      <c r="AT192" s="270" t="s">
        <v>306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146</v>
      </c>
      <c r="AT193" s="270" t="s">
        <v>307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146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146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156</v>
      </c>
      <c r="AT196" s="270" t="s">
        <v>308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156</v>
      </c>
      <c r="AT197" s="270" t="s">
        <v>309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156</v>
      </c>
      <c r="AT198" s="270" t="s">
        <v>310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156</v>
      </c>
      <c r="AT199" s="270" t="s">
        <v>311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156</v>
      </c>
      <c r="AT200" s="270" t="s">
        <v>312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156</v>
      </c>
      <c r="AT201" s="270" t="s">
        <v>313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156</v>
      </c>
      <c r="AT202" s="270" t="s">
        <v>314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156</v>
      </c>
      <c r="AT203" s="270" t="s">
        <v>315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156</v>
      </c>
      <c r="AT204" s="270" t="s">
        <v>316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156</v>
      </c>
      <c r="AT205" s="270" t="s">
        <v>317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156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165</v>
      </c>
      <c r="AT207" s="270" t="s">
        <v>318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165</v>
      </c>
      <c r="AT208" s="270" t="s">
        <v>319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165</v>
      </c>
      <c r="AT209" s="270" t="s">
        <v>320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165</v>
      </c>
      <c r="AT210" s="270" t="s">
        <v>321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165</v>
      </c>
      <c r="AT211" s="270" t="s">
        <v>322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165</v>
      </c>
      <c r="AT212" s="270" t="s">
        <v>323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165</v>
      </c>
      <c r="AT213" s="270" t="s">
        <v>324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165</v>
      </c>
      <c r="AT214" s="270" t="s">
        <v>325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165</v>
      </c>
      <c r="AT215" s="270" t="s">
        <v>326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165</v>
      </c>
      <c r="AT216" s="270" t="s">
        <v>327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165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165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136</v>
      </c>
      <c r="AT225" s="270" t="s">
        <v>169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136</v>
      </c>
      <c r="AT226" s="270" t="s">
        <v>170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136</v>
      </c>
      <c r="AT227" s="270" t="s">
        <v>171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136</v>
      </c>
      <c r="AT228" s="270" t="s">
        <v>172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136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136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154</v>
      </c>
      <c r="AT231" s="270" t="s">
        <v>173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154</v>
      </c>
      <c r="AT232" s="270" t="s">
        <v>174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154</v>
      </c>
      <c r="AT233" s="270" t="s">
        <v>175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154</v>
      </c>
      <c r="AT234" s="270" t="s">
        <v>176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154</v>
      </c>
      <c r="AT235" s="270" t="s">
        <v>177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154</v>
      </c>
      <c r="AT236" s="270" t="s">
        <v>328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154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151</v>
      </c>
      <c r="AT238" s="270" t="s">
        <v>178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151</v>
      </c>
      <c r="AT239" s="270" t="s">
        <v>179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151</v>
      </c>
      <c r="AT240" s="270" t="s">
        <v>180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151</v>
      </c>
      <c r="AT241" s="270" t="s">
        <v>181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151</v>
      </c>
      <c r="AT242" s="270" t="s">
        <v>182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151</v>
      </c>
      <c r="AT243" s="270" t="s">
        <v>183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151</v>
      </c>
      <c r="AT244" s="270" t="s">
        <v>184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151</v>
      </c>
      <c r="AT245" s="270" t="s">
        <v>185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151</v>
      </c>
      <c r="AT246" s="270" t="s">
        <v>186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151</v>
      </c>
      <c r="AT247" s="270" t="s">
        <v>187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151</v>
      </c>
      <c r="AT248" s="270" t="s">
        <v>188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151</v>
      </c>
      <c r="AT249" s="270" t="s">
        <v>189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151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151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159</v>
      </c>
      <c r="AT252" s="270" t="s">
        <v>190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159</v>
      </c>
      <c r="AT253" s="270" t="s">
        <v>191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159</v>
      </c>
      <c r="AT254" s="270" t="s">
        <v>192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159</v>
      </c>
      <c r="AT255" s="270" t="s">
        <v>193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159</v>
      </c>
      <c r="AT256" s="270" t="s">
        <v>329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159</v>
      </c>
      <c r="AT257" s="270" t="s">
        <v>194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159</v>
      </c>
      <c r="AT258" s="270" t="s">
        <v>195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159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159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137</v>
      </c>
      <c r="AT261" s="270" t="s">
        <v>196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137</v>
      </c>
      <c r="AT262" s="270" t="s">
        <v>197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137</v>
      </c>
      <c r="AT263" s="270" t="s">
        <v>198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137</v>
      </c>
      <c r="AT264" s="270" t="s">
        <v>199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137</v>
      </c>
      <c r="AT265" s="270" t="s">
        <v>200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137</v>
      </c>
      <c r="AT266" s="270" t="s">
        <v>201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137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137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144</v>
      </c>
      <c r="AT269" s="270" t="s">
        <v>202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144</v>
      </c>
      <c r="AT270" s="270" t="s">
        <v>203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144</v>
      </c>
      <c r="AT271" s="270" t="s">
        <v>204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144</v>
      </c>
      <c r="AT272" s="270" t="s">
        <v>205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144</v>
      </c>
      <c r="AT273" s="270" t="s">
        <v>206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144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160</v>
      </c>
      <c r="AT275" s="270" t="s">
        <v>207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160</v>
      </c>
      <c r="AT276" s="270" t="s">
        <v>208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160</v>
      </c>
      <c r="AT277" s="270" t="s">
        <v>209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160</v>
      </c>
      <c r="AT278" s="270" t="s">
        <v>210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160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160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149</v>
      </c>
      <c r="AT281" s="270" t="s">
        <v>211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149</v>
      </c>
      <c r="AT282" s="270" t="s">
        <v>212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149</v>
      </c>
      <c r="AT283" s="270" t="s">
        <v>213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149</v>
      </c>
      <c r="AT284" s="270" t="s">
        <v>214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149</v>
      </c>
      <c r="AT285" s="270" t="s">
        <v>215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149</v>
      </c>
      <c r="AT286" s="270" t="s">
        <v>216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149</v>
      </c>
      <c r="AT287" s="270" t="s">
        <v>217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149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149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152</v>
      </c>
      <c r="AT290" s="270" t="s">
        <v>218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152</v>
      </c>
      <c r="AT291" s="270" t="s">
        <v>219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152</v>
      </c>
      <c r="AT292" s="270" t="s">
        <v>220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152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152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152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147</v>
      </c>
      <c r="AT296" s="270" t="s">
        <v>221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147</v>
      </c>
      <c r="AT297" s="270" t="s">
        <v>222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147</v>
      </c>
      <c r="AT298" s="270" t="s">
        <v>223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147</v>
      </c>
      <c r="AT299" s="270" t="s">
        <v>224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147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139</v>
      </c>
      <c r="AT301" s="270" t="s">
        <v>225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139</v>
      </c>
      <c r="AT302" s="270" t="s">
        <v>226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139</v>
      </c>
      <c r="AT303" s="270" t="s">
        <v>227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139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139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157</v>
      </c>
      <c r="AT306" s="270" t="s">
        <v>228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157</v>
      </c>
      <c r="AT307" s="270" t="s">
        <v>229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157</v>
      </c>
      <c r="AT308" s="270" t="s">
        <v>230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157</v>
      </c>
      <c r="AT309" s="270" t="s">
        <v>231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157</v>
      </c>
      <c r="AT310" s="270" t="s">
        <v>232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157</v>
      </c>
      <c r="AT311" s="270" t="s">
        <v>233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157</v>
      </c>
      <c r="AT312" s="270" t="s">
        <v>234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157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157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143</v>
      </c>
      <c r="AT315" s="270" t="s">
        <v>235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143</v>
      </c>
      <c r="AT316" s="270" t="s">
        <v>236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143</v>
      </c>
      <c r="AT317" s="270" t="s">
        <v>237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143</v>
      </c>
      <c r="AT318" s="270" t="s">
        <v>238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143</v>
      </c>
      <c r="AT319" s="270" t="s">
        <v>239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143</v>
      </c>
      <c r="AT320" s="270" t="s">
        <v>240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143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162</v>
      </c>
      <c r="AT322" s="270" t="s">
        <v>241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162</v>
      </c>
      <c r="AT323" s="270" t="s">
        <v>242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162</v>
      </c>
      <c r="AT324" s="270" t="s">
        <v>243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162</v>
      </c>
      <c r="AT325" s="270" t="s">
        <v>244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162</v>
      </c>
      <c r="AT326" s="270" t="s">
        <v>245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162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162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163</v>
      </c>
      <c r="AT329" s="270" t="s">
        <v>246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163</v>
      </c>
      <c r="AT330" s="270" t="s">
        <v>247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163</v>
      </c>
      <c r="AT331" s="270" t="s">
        <v>248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163</v>
      </c>
      <c r="AT332" s="270" t="s">
        <v>249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163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161</v>
      </c>
      <c r="AT334" s="270" t="s">
        <v>250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161</v>
      </c>
      <c r="AT335" s="270" t="s">
        <v>251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161</v>
      </c>
      <c r="AT336" s="270" t="s">
        <v>252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161</v>
      </c>
      <c r="AT337" s="270" t="s">
        <v>253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161</v>
      </c>
      <c r="AT338" s="270" t="s">
        <v>254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161</v>
      </c>
      <c r="AT339" s="270" t="s">
        <v>255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161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145</v>
      </c>
      <c r="AT341" s="270" t="s">
        <v>256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145</v>
      </c>
      <c r="AT342" s="270" t="s">
        <v>257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145</v>
      </c>
      <c r="AT343" s="270" t="s">
        <v>258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145</v>
      </c>
      <c r="AT344" s="270" t="s">
        <v>259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145</v>
      </c>
      <c r="AT345" s="270" t="s">
        <v>260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145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145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142</v>
      </c>
      <c r="AT348" s="270" t="s">
        <v>261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142</v>
      </c>
      <c r="AT349" s="270" t="s">
        <v>262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142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155</v>
      </c>
      <c r="AT351" s="270" t="s">
        <v>263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155</v>
      </c>
      <c r="AT352" s="270" t="s">
        <v>264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155</v>
      </c>
      <c r="AT353" s="270" t="s">
        <v>265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155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155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148</v>
      </c>
      <c r="AT356" s="270" t="s">
        <v>266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148</v>
      </c>
      <c r="AT357" s="270" t="s">
        <v>267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148</v>
      </c>
      <c r="AT358" s="270" t="s">
        <v>268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148</v>
      </c>
      <c r="AT359" s="270" t="s">
        <v>269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148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148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141</v>
      </c>
      <c r="AT362" s="270" t="s">
        <v>270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141</v>
      </c>
      <c r="AT363" s="270" t="s">
        <v>271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141</v>
      </c>
      <c r="AT364" s="270" t="s">
        <v>272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141</v>
      </c>
      <c r="AT365" s="270" t="s">
        <v>273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141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150</v>
      </c>
      <c r="AT367" s="270" t="s">
        <v>274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150</v>
      </c>
      <c r="AT368" s="270" t="s">
        <v>275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150</v>
      </c>
      <c r="AT369" s="270" t="s">
        <v>276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150</v>
      </c>
      <c r="AT370" s="270" t="s">
        <v>277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150</v>
      </c>
      <c r="AT371" s="270" t="s">
        <v>278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150</v>
      </c>
      <c r="AT372" s="270" t="s">
        <v>279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150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153</v>
      </c>
      <c r="AT374" s="270" t="s">
        <v>280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153</v>
      </c>
      <c r="AT375" s="270" t="s">
        <v>281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153</v>
      </c>
      <c r="AT376" s="270" t="s">
        <v>282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153</v>
      </c>
      <c r="AT377" s="270" t="s">
        <v>283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153</v>
      </c>
      <c r="AT378" s="270" t="s">
        <v>284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153</v>
      </c>
      <c r="AT379" s="270" t="s">
        <v>330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153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164</v>
      </c>
      <c r="AT381" s="270" t="s">
        <v>285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164</v>
      </c>
      <c r="AT382" s="270" t="s">
        <v>190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164</v>
      </c>
      <c r="AT383" s="270" t="s">
        <v>286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164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164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166</v>
      </c>
      <c r="AT386" s="270" t="s">
        <v>287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166</v>
      </c>
      <c r="AT387" s="270" t="s">
        <v>288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166</v>
      </c>
      <c r="AT388" s="270" t="s">
        <v>289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166</v>
      </c>
      <c r="AT389" s="270" t="s">
        <v>290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166</v>
      </c>
      <c r="AT390" s="270" t="s">
        <v>291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166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166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138</v>
      </c>
      <c r="AT393" s="270" t="s">
        <v>292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138</v>
      </c>
      <c r="AT394" s="270" t="s">
        <v>293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138</v>
      </c>
      <c r="AT395" s="270" t="s">
        <v>294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138</v>
      </c>
      <c r="AT396" s="270" t="s">
        <v>295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138</v>
      </c>
      <c r="AT397" s="270" t="s">
        <v>296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138</v>
      </c>
      <c r="AT398" s="270" t="s">
        <v>331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138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138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158</v>
      </c>
      <c r="AT401" s="270" t="s">
        <v>297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158</v>
      </c>
      <c r="AT402" s="270" t="s">
        <v>298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158</v>
      </c>
      <c r="AT403" s="270" t="s">
        <v>299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158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140</v>
      </c>
      <c r="AT405" s="270" t="s">
        <v>300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140</v>
      </c>
      <c r="AT406" s="270" t="s">
        <v>301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140</v>
      </c>
      <c r="AT407" s="270" t="s">
        <v>302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140</v>
      </c>
      <c r="AT408" s="270" t="s">
        <v>303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140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140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146</v>
      </c>
      <c r="AT411" s="270" t="s">
        <v>304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146</v>
      </c>
      <c r="AT412" s="270" t="s">
        <v>305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146</v>
      </c>
      <c r="AT413" s="270" t="s">
        <v>306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146</v>
      </c>
      <c r="AT414" s="270" t="s">
        <v>307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146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146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156</v>
      </c>
      <c r="AT417" s="270" t="s">
        <v>308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156</v>
      </c>
      <c r="AT418" s="270" t="s">
        <v>309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156</v>
      </c>
      <c r="AT419" s="270" t="s">
        <v>310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156</v>
      </c>
      <c r="AT420" s="270" t="s">
        <v>311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156</v>
      </c>
      <c r="AT421" s="270" t="s">
        <v>312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156</v>
      </c>
      <c r="AT422" s="270" t="s">
        <v>313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156</v>
      </c>
      <c r="AT423" s="270" t="s">
        <v>314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156</v>
      </c>
      <c r="AT424" s="270" t="s">
        <v>315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156</v>
      </c>
      <c r="AT425" s="270" t="s">
        <v>316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156</v>
      </c>
      <c r="AT426" s="270" t="s">
        <v>317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156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165</v>
      </c>
      <c r="AT428" s="270" t="s">
        <v>318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165</v>
      </c>
      <c r="AT429" s="270" t="s">
        <v>319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165</v>
      </c>
      <c r="AT430" s="270" t="s">
        <v>320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165</v>
      </c>
      <c r="AT431" s="270" t="s">
        <v>321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165</v>
      </c>
      <c r="AT432" s="270" t="s">
        <v>322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165</v>
      </c>
      <c r="AT433" s="270" t="s">
        <v>323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165</v>
      </c>
      <c r="AT434" s="270" t="s">
        <v>324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165</v>
      </c>
      <c r="AT435" s="270" t="s">
        <v>325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165</v>
      </c>
      <c r="AT436" s="270" t="s">
        <v>326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165</v>
      </c>
      <c r="AT437" s="270" t="s">
        <v>327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165</v>
      </c>
      <c r="AT438" s="270" t="s">
        <v>332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165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165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63</v>
      </c>
      <c r="AT442" s="283" t="s">
        <v>96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>
      <c r="AS443" s="282" t="s">
        <v>63</v>
      </c>
      <c r="AT443" s="283" t="s">
        <v>97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>
      <c r="AS444" s="282" t="s">
        <v>63</v>
      </c>
      <c r="AT444" s="283" t="s">
        <v>98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63</v>
      </c>
      <c r="AT446" s="283" t="s">
        <v>100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>
      <c r="AS447" s="282" t="s">
        <v>136</v>
      </c>
      <c r="AT447" s="283" t="s">
        <v>169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>
      <c r="AS448" s="282" t="s">
        <v>136</v>
      </c>
      <c r="AT448" s="283" t="s">
        <v>170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>
      <c r="AS449" s="282" t="s">
        <v>136</v>
      </c>
      <c r="AT449" s="283" t="s">
        <v>171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>
      <c r="AS450" s="282" t="s">
        <v>136</v>
      </c>
      <c r="AT450" s="283" t="s">
        <v>172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>
      <c r="AS451" s="282" t="s">
        <v>136</v>
      </c>
      <c r="AT451" s="283" t="s">
        <v>99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>
      <c r="AS452" s="282" t="s">
        <v>136</v>
      </c>
      <c r="AT452" s="283" t="s">
        <v>100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>
      <c r="AS453" s="282" t="s">
        <v>154</v>
      </c>
      <c r="AT453" s="283" t="s">
        <v>173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>
      <c r="AS454" s="282" t="s">
        <v>154</v>
      </c>
      <c r="AT454" s="283" t="s">
        <v>174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>
      <c r="AS455" s="282" t="s">
        <v>154</v>
      </c>
      <c r="AT455" s="283" t="s">
        <v>175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>
      <c r="AS456" s="282" t="s">
        <v>154</v>
      </c>
      <c r="AT456" s="283" t="s">
        <v>176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>
      <c r="AS457" s="282" t="s">
        <v>154</v>
      </c>
      <c r="AT457" s="283" t="s">
        <v>177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>
      <c r="AS458" s="282" t="s">
        <v>154</v>
      </c>
      <c r="AT458" s="283" t="s">
        <v>328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>
      <c r="AS459" s="282" t="s">
        <v>154</v>
      </c>
      <c r="AT459" s="283" t="s">
        <v>100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>
      <c r="AS460" s="282" t="s">
        <v>151</v>
      </c>
      <c r="AT460" s="283" t="s">
        <v>178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>
      <c r="AS461" s="282" t="s">
        <v>151</v>
      </c>
      <c r="AT461" s="283" t="s">
        <v>179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>
      <c r="AS462" s="282" t="s">
        <v>151</v>
      </c>
      <c r="AT462" s="283" t="s">
        <v>180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>
      <c r="AS463" s="282" t="s">
        <v>151</v>
      </c>
      <c r="AT463" s="283" t="s">
        <v>181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>
      <c r="AS464" s="282" t="s">
        <v>151</v>
      </c>
      <c r="AT464" s="283" t="s">
        <v>182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>
      <c r="AS465" s="282" t="s">
        <v>151</v>
      </c>
      <c r="AT465" s="283" t="s">
        <v>183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151</v>
      </c>
      <c r="AT466" s="283" t="s">
        <v>184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>
      <c r="AS467" s="282" t="s">
        <v>151</v>
      </c>
      <c r="AT467" s="283" t="s">
        <v>185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>
      <c r="AS468" s="282" t="s">
        <v>151</v>
      </c>
      <c r="AT468" s="283" t="s">
        <v>186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>
      <c r="AS469" s="282" t="s">
        <v>151</v>
      </c>
      <c r="AT469" s="283" t="s">
        <v>187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>
      <c r="AS470" s="282" t="s">
        <v>151</v>
      </c>
      <c r="AT470" s="283" t="s">
        <v>188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>
      <c r="AS471" s="282" t="s">
        <v>151</v>
      </c>
      <c r="AT471" s="283" t="s">
        <v>189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>
      <c r="AS472" s="282" t="s">
        <v>151</v>
      </c>
      <c r="AT472" s="283" t="s">
        <v>99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>
      <c r="AS473" s="282" t="s">
        <v>151</v>
      </c>
      <c r="AT473" s="283" t="s">
        <v>100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>
      <c r="AS474" s="282" t="s">
        <v>159</v>
      </c>
      <c r="AT474" s="283" t="s">
        <v>190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>
      <c r="AS475" s="282" t="s">
        <v>159</v>
      </c>
      <c r="AT475" s="283" t="s">
        <v>191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>
      <c r="AS476" s="282" t="s">
        <v>159</v>
      </c>
      <c r="AT476" s="283" t="s">
        <v>192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>
      <c r="AS477" s="282" t="s">
        <v>159</v>
      </c>
      <c r="AT477" s="283" t="s">
        <v>193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>
      <c r="AS478" s="282" t="s">
        <v>159</v>
      </c>
      <c r="AT478" s="283" t="s">
        <v>329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159</v>
      </c>
      <c r="AT479" s="283" t="s">
        <v>194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>
      <c r="AS480" s="282" t="s">
        <v>159</v>
      </c>
      <c r="AT480" s="283" t="s">
        <v>195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>
      <c r="AS481" s="282" t="s">
        <v>159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159</v>
      </c>
      <c r="AT482" s="283" t="s">
        <v>100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>
      <c r="AS483" s="282" t="s">
        <v>137</v>
      </c>
      <c r="AT483" s="283" t="s">
        <v>196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137</v>
      </c>
      <c r="AT484" s="283" t="s">
        <v>197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137</v>
      </c>
      <c r="AT485" s="283" t="s">
        <v>198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137</v>
      </c>
      <c r="AT486" s="283" t="s">
        <v>199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137</v>
      </c>
      <c r="AT487" s="283" t="s">
        <v>200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137</v>
      </c>
      <c r="AT488" s="283" t="s">
        <v>201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137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137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>
      <c r="AS491" s="282" t="s">
        <v>144</v>
      </c>
      <c r="AT491" s="283" t="s">
        <v>202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>
      <c r="AS492" s="282" t="s">
        <v>144</v>
      </c>
      <c r="AT492" s="283" t="s">
        <v>203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>
      <c r="AS493" s="282" t="s">
        <v>144</v>
      </c>
      <c r="AT493" s="283" t="s">
        <v>204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>
      <c r="AS494" s="282" t="s">
        <v>144</v>
      </c>
      <c r="AT494" s="283" t="s">
        <v>205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>
      <c r="AS495" s="282" t="s">
        <v>144</v>
      </c>
      <c r="AT495" s="283" t="s">
        <v>206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>
      <c r="AS496" s="282" t="s">
        <v>144</v>
      </c>
      <c r="AT496" s="283" t="s">
        <v>100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>
      <c r="AS497" s="282" t="s">
        <v>160</v>
      </c>
      <c r="AT497" s="283" t="s">
        <v>207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>
      <c r="AS498" s="282" t="s">
        <v>160</v>
      </c>
      <c r="AT498" s="283" t="s">
        <v>208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>
      <c r="AS499" s="282" t="s">
        <v>160</v>
      </c>
      <c r="AT499" s="283" t="s">
        <v>209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>
      <c r="AS500" s="282" t="s">
        <v>160</v>
      </c>
      <c r="AT500" s="283" t="s">
        <v>210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>
      <c r="AS501" s="282" t="s">
        <v>160</v>
      </c>
      <c r="AT501" s="283" t="s">
        <v>99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>
      <c r="AS502" s="282" t="s">
        <v>160</v>
      </c>
      <c r="AT502" s="283" t="s">
        <v>100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>
      <c r="AS503" s="282" t="s">
        <v>149</v>
      </c>
      <c r="AT503" s="283" t="s">
        <v>211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>
      <c r="AS504" s="282" t="s">
        <v>149</v>
      </c>
      <c r="AT504" s="283" t="s">
        <v>212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>
      <c r="AS505" s="282" t="s">
        <v>149</v>
      </c>
      <c r="AT505" s="283" t="s">
        <v>213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>
      <c r="AS506" s="282" t="s">
        <v>149</v>
      </c>
      <c r="AT506" s="283" t="s">
        <v>214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>
      <c r="AS507" s="282" t="s">
        <v>149</v>
      </c>
      <c r="AT507" s="283" t="s">
        <v>215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>
      <c r="AS508" s="282" t="s">
        <v>149</v>
      </c>
      <c r="AT508" s="283" t="s">
        <v>216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>
      <c r="AS509" s="282" t="s">
        <v>149</v>
      </c>
      <c r="AT509" s="283" t="s">
        <v>217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>
      <c r="AS510" s="282" t="s">
        <v>149</v>
      </c>
      <c r="AT510" s="283" t="s">
        <v>99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>
      <c r="AS511" s="282" t="s">
        <v>149</v>
      </c>
      <c r="AT511" s="283" t="s">
        <v>100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>
      <c r="AS512" s="282" t="s">
        <v>152</v>
      </c>
      <c r="AT512" s="283" t="s">
        <v>218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>
      <c r="AS513" s="282" t="s">
        <v>152</v>
      </c>
      <c r="AT513" s="283" t="s">
        <v>219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>
      <c r="AS514" s="282" t="s">
        <v>152</v>
      </c>
      <c r="AT514" s="283" t="s">
        <v>220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152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152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152</v>
      </c>
      <c r="AT517" s="283" t="s">
        <v>100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>
      <c r="AS518" s="282" t="s">
        <v>147</v>
      </c>
      <c r="AT518" s="283" t="s">
        <v>221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>
      <c r="AS519" s="282" t="s">
        <v>147</v>
      </c>
      <c r="AT519" s="283" t="s">
        <v>222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>
      <c r="AS520" s="282" t="s">
        <v>147</v>
      </c>
      <c r="AT520" s="283" t="s">
        <v>223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>
      <c r="AS521" s="282" t="s">
        <v>147</v>
      </c>
      <c r="AT521" s="283" t="s">
        <v>224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>
      <c r="AS522" s="282" t="s">
        <v>147</v>
      </c>
      <c r="AT522" s="283" t="s">
        <v>100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>
      <c r="AS523" s="282" t="s">
        <v>139</v>
      </c>
      <c r="AT523" s="283" t="s">
        <v>225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>
      <c r="AS524" s="282" t="s">
        <v>139</v>
      </c>
      <c r="AT524" s="283" t="s">
        <v>226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>
      <c r="AS525" s="282" t="s">
        <v>139</v>
      </c>
      <c r="AT525" s="283" t="s">
        <v>227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>
      <c r="AS526" s="282" t="s">
        <v>139</v>
      </c>
      <c r="AT526" s="283" t="s">
        <v>99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>
      <c r="AS527" s="282" t="s">
        <v>139</v>
      </c>
      <c r="AT527" s="283" t="s">
        <v>100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>
      <c r="AS528" s="282" t="s">
        <v>157</v>
      </c>
      <c r="AT528" s="283" t="s">
        <v>228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>
      <c r="AS529" s="282" t="s">
        <v>157</v>
      </c>
      <c r="AT529" s="283" t="s">
        <v>229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>
      <c r="AS530" s="282" t="s">
        <v>157</v>
      </c>
      <c r="AT530" s="283" t="s">
        <v>230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>
      <c r="AS531" s="282" t="s">
        <v>157</v>
      </c>
      <c r="AT531" s="283" t="s">
        <v>231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>
      <c r="AS532" s="282" t="s">
        <v>157</v>
      </c>
      <c r="AT532" s="283" t="s">
        <v>232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>
      <c r="AS533" s="282" t="s">
        <v>157</v>
      </c>
      <c r="AT533" s="283" t="s">
        <v>233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>
      <c r="AS534" s="282" t="s">
        <v>157</v>
      </c>
      <c r="AT534" s="283" t="s">
        <v>234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>
      <c r="AS535" s="282" t="s">
        <v>157</v>
      </c>
      <c r="AT535" s="283" t="s">
        <v>99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>
      <c r="AS536" s="282" t="s">
        <v>157</v>
      </c>
      <c r="AT536" s="283" t="s">
        <v>100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>
      <c r="AS537" s="282" t="s">
        <v>143</v>
      </c>
      <c r="AT537" s="283" t="s">
        <v>235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>
      <c r="AS538" s="282" t="s">
        <v>143</v>
      </c>
      <c r="AT538" s="283" t="s">
        <v>236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>
      <c r="AS539" s="282" t="s">
        <v>143</v>
      </c>
      <c r="AT539" s="283" t="s">
        <v>237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>
      <c r="AS540" s="282" t="s">
        <v>143</v>
      </c>
      <c r="AT540" s="283" t="s">
        <v>238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>
      <c r="AS541" s="282" t="s">
        <v>143</v>
      </c>
      <c r="AT541" s="283" t="s">
        <v>239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>
      <c r="AS542" s="282" t="s">
        <v>143</v>
      </c>
      <c r="AT542" s="283" t="s">
        <v>240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>
      <c r="AS543" s="282" t="s">
        <v>143</v>
      </c>
      <c r="AT543" s="283" t="s">
        <v>100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>
      <c r="AS544" s="282" t="s">
        <v>162</v>
      </c>
      <c r="AT544" s="283" t="s">
        <v>241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>
      <c r="AS545" s="282" t="s">
        <v>162</v>
      </c>
      <c r="AT545" s="283" t="s">
        <v>242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>
      <c r="AS546" s="282" t="s">
        <v>162</v>
      </c>
      <c r="AT546" s="283" t="s">
        <v>243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>
      <c r="AS547" s="282" t="s">
        <v>162</v>
      </c>
      <c r="AT547" s="283" t="s">
        <v>244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>
      <c r="AS548" s="282" t="s">
        <v>162</v>
      </c>
      <c r="AT548" s="283" t="s">
        <v>245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>
      <c r="AS549" s="282" t="s">
        <v>162</v>
      </c>
      <c r="AT549" s="283" t="s">
        <v>99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>
      <c r="AS550" s="282" t="s">
        <v>162</v>
      </c>
      <c r="AT550" s="283" t="s">
        <v>100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>
      <c r="AS551" s="282" t="s">
        <v>163</v>
      </c>
      <c r="AT551" s="283" t="s">
        <v>246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>
      <c r="AS552" s="282" t="s">
        <v>163</v>
      </c>
      <c r="AT552" s="283" t="s">
        <v>247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>
      <c r="AS553" s="282" t="s">
        <v>163</v>
      </c>
      <c r="AT553" s="283" t="s">
        <v>248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>
      <c r="AS554" s="282" t="s">
        <v>163</v>
      </c>
      <c r="AT554" s="283" t="s">
        <v>249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>
      <c r="AS555" s="282" t="s">
        <v>163</v>
      </c>
      <c r="AT555" s="283" t="s">
        <v>100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>
      <c r="AS556" s="282" t="s">
        <v>161</v>
      </c>
      <c r="AT556" s="283" t="s">
        <v>250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>
      <c r="AS557" s="282" t="s">
        <v>161</v>
      </c>
      <c r="AT557" s="283" t="s">
        <v>251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>
      <c r="AS558" s="282" t="s">
        <v>161</v>
      </c>
      <c r="AT558" s="283" t="s">
        <v>252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>
      <c r="AS559" s="282" t="s">
        <v>161</v>
      </c>
      <c r="AT559" s="283" t="s">
        <v>253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>
      <c r="AS560" s="282" t="s">
        <v>161</v>
      </c>
      <c r="AT560" s="283" t="s">
        <v>254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>
      <c r="AS561" s="282" t="s">
        <v>161</v>
      </c>
      <c r="AT561" s="283" t="s">
        <v>255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>
      <c r="AS562" s="282" t="s">
        <v>161</v>
      </c>
      <c r="AT562" s="283" t="s">
        <v>100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>
      <c r="AS563" s="282" t="s">
        <v>145</v>
      </c>
      <c r="AT563" s="283" t="s">
        <v>256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>
      <c r="AS564" s="282" t="s">
        <v>145</v>
      </c>
      <c r="AT564" s="283" t="s">
        <v>257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>
      <c r="AS565" s="282" t="s">
        <v>145</v>
      </c>
      <c r="AT565" s="283" t="s">
        <v>258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>
      <c r="AS566" s="282" t="s">
        <v>145</v>
      </c>
      <c r="AT566" s="283" t="s">
        <v>259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>
      <c r="AS567" s="282" t="s">
        <v>145</v>
      </c>
      <c r="AT567" s="283" t="s">
        <v>260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>
      <c r="AS568" s="282" t="s">
        <v>145</v>
      </c>
      <c r="AT568" s="283" t="s">
        <v>99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>
      <c r="AS569" s="282" t="s">
        <v>145</v>
      </c>
      <c r="AT569" s="283" t="s">
        <v>100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>
      <c r="AS570" s="282" t="s">
        <v>142</v>
      </c>
      <c r="AT570" s="283" t="s">
        <v>261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>
      <c r="AS571" s="282" t="s">
        <v>142</v>
      </c>
      <c r="AT571" s="283" t="s">
        <v>262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>
      <c r="AS572" s="282" t="s">
        <v>142</v>
      </c>
      <c r="AT572" s="283" t="s">
        <v>100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>
      <c r="AS573" s="282" t="s">
        <v>155</v>
      </c>
      <c r="AT573" s="283" t="s">
        <v>263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>
      <c r="AS574" s="282" t="s">
        <v>155</v>
      </c>
      <c r="AT574" s="283" t="s">
        <v>264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>
      <c r="AS575" s="282" t="s">
        <v>155</v>
      </c>
      <c r="AT575" s="283" t="s">
        <v>265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>
      <c r="AS576" s="282" t="s">
        <v>155</v>
      </c>
      <c r="AT576" s="283" t="s">
        <v>99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>
      <c r="AS577" s="282" t="s">
        <v>155</v>
      </c>
      <c r="AT577" s="283" t="s">
        <v>100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>
      <c r="AS578" s="282" t="s">
        <v>148</v>
      </c>
      <c r="AT578" s="283" t="s">
        <v>266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>
      <c r="AS579" s="282" t="s">
        <v>148</v>
      </c>
      <c r="AT579" s="283" t="s">
        <v>267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>
      <c r="AS580" s="282" t="s">
        <v>148</v>
      </c>
      <c r="AT580" s="283" t="s">
        <v>268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>
      <c r="AS581" s="282" t="s">
        <v>148</v>
      </c>
      <c r="AT581" s="283" t="s">
        <v>269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>
      <c r="AS582" s="282" t="s">
        <v>148</v>
      </c>
      <c r="AT582" s="283" t="s">
        <v>99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>
      <c r="AS583" s="282" t="s">
        <v>148</v>
      </c>
      <c r="AT583" s="283" t="s">
        <v>100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>
      <c r="AS584" s="282" t="s">
        <v>141</v>
      </c>
      <c r="AT584" s="283" t="s">
        <v>270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>
      <c r="AS585" s="282" t="s">
        <v>141</v>
      </c>
      <c r="AT585" s="283" t="s">
        <v>271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>
      <c r="AS586" s="282" t="s">
        <v>141</v>
      </c>
      <c r="AT586" s="283" t="s">
        <v>272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>
      <c r="AS587" s="282" t="s">
        <v>141</v>
      </c>
      <c r="AT587" s="283" t="s">
        <v>273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>
      <c r="AS588" s="282" t="s">
        <v>141</v>
      </c>
      <c r="AT588" s="283" t="s">
        <v>100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>
      <c r="AS589" s="282" t="s">
        <v>150</v>
      </c>
      <c r="AT589" s="283" t="s">
        <v>274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>
      <c r="AS590" s="282" t="s">
        <v>150</v>
      </c>
      <c r="AT590" s="283" t="s">
        <v>275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>
      <c r="AS591" s="282" t="s">
        <v>150</v>
      </c>
      <c r="AT591" s="283" t="s">
        <v>276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>
      <c r="AS592" s="282" t="s">
        <v>150</v>
      </c>
      <c r="AT592" s="283" t="s">
        <v>277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>
      <c r="AS593" s="282" t="s">
        <v>150</v>
      </c>
      <c r="AT593" s="283" t="s">
        <v>278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>
      <c r="AS594" s="282" t="s">
        <v>150</v>
      </c>
      <c r="AT594" s="283" t="s">
        <v>279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>
      <c r="AS595" s="282" t="s">
        <v>150</v>
      </c>
      <c r="AT595" s="283" t="s">
        <v>100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>
      <c r="AS596" s="282" t="s">
        <v>153</v>
      </c>
      <c r="AT596" s="283" t="s">
        <v>280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153</v>
      </c>
      <c r="AT597" s="283" t="s">
        <v>281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153</v>
      </c>
      <c r="AT598" s="283" t="s">
        <v>282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153</v>
      </c>
      <c r="AT599" s="283" t="s">
        <v>283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153</v>
      </c>
      <c r="AT600" s="283" t="s">
        <v>284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153</v>
      </c>
      <c r="AT601" s="283" t="s">
        <v>330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153</v>
      </c>
      <c r="AT602" s="283" t="s">
        <v>338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153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>
      <c r="AS604" s="282" t="s">
        <v>164</v>
      </c>
      <c r="AT604" s="283" t="s">
        <v>285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>
      <c r="AS605" s="282" t="s">
        <v>164</v>
      </c>
      <c r="AT605" s="283" t="s">
        <v>190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>
      <c r="AS606" s="282" t="s">
        <v>164</v>
      </c>
      <c r="AT606" s="283" t="s">
        <v>286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>
      <c r="AS607" s="282" t="s">
        <v>164</v>
      </c>
      <c r="AT607" s="283" t="s">
        <v>99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>
      <c r="AS608" s="282" t="s">
        <v>164</v>
      </c>
      <c r="AT608" s="283" t="s">
        <v>100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>
      <c r="AS609" s="282" t="s">
        <v>166</v>
      </c>
      <c r="AT609" s="283" t="s">
        <v>287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>
      <c r="AS610" s="282" t="s">
        <v>166</v>
      </c>
      <c r="AT610" s="283" t="s">
        <v>288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>
      <c r="AS611" s="282" t="s">
        <v>166</v>
      </c>
      <c r="AT611" s="283" t="s">
        <v>289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>
      <c r="AS612" s="282" t="s">
        <v>166</v>
      </c>
      <c r="AT612" s="283" t="s">
        <v>290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>
      <c r="AS613" s="282" t="s">
        <v>166</v>
      </c>
      <c r="AT613" s="283" t="s">
        <v>291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>
      <c r="AS614" s="282" t="s">
        <v>166</v>
      </c>
      <c r="AT614" s="283" t="s">
        <v>99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>
      <c r="AS615" s="282" t="s">
        <v>166</v>
      </c>
      <c r="AT615" s="283" t="s">
        <v>100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>
      <c r="AS616" s="282" t="s">
        <v>138</v>
      </c>
      <c r="AT616" s="283" t="s">
        <v>292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>
      <c r="AS617" s="282" t="s">
        <v>138</v>
      </c>
      <c r="AT617" s="283" t="s">
        <v>293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>
      <c r="AS618" s="282" t="s">
        <v>138</v>
      </c>
      <c r="AT618" s="283" t="s">
        <v>294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>
      <c r="AS619" s="282" t="s">
        <v>138</v>
      </c>
      <c r="AT619" s="283" t="s">
        <v>295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>
      <c r="AS620" s="282" t="s">
        <v>138</v>
      </c>
      <c r="AT620" s="283" t="s">
        <v>296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>
      <c r="AS621" s="282" t="s">
        <v>138</v>
      </c>
      <c r="AT621" s="283" t="s">
        <v>331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>
      <c r="AS622" s="282" t="s">
        <v>138</v>
      </c>
      <c r="AT622" s="283" t="s">
        <v>99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>
      <c r="AS623" s="282" t="s">
        <v>138</v>
      </c>
      <c r="AT623" s="283" t="s">
        <v>100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>
      <c r="AS624" s="282" t="s">
        <v>158</v>
      </c>
      <c r="AT624" s="283" t="s">
        <v>297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>
      <c r="AS625" s="282" t="s">
        <v>158</v>
      </c>
      <c r="AT625" s="283" t="s">
        <v>298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>
      <c r="AS626" s="282" t="s">
        <v>158</v>
      </c>
      <c r="AT626" s="283" t="s">
        <v>299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>
      <c r="AS627" s="282" t="s">
        <v>158</v>
      </c>
      <c r="AT627" s="283" t="s">
        <v>100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>
      <c r="AS628" s="282" t="s">
        <v>140</v>
      </c>
      <c r="AT628" s="283" t="s">
        <v>300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>
      <c r="AS629" s="282" t="s">
        <v>140</v>
      </c>
      <c r="AT629" s="283" t="s">
        <v>301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>
      <c r="AS630" s="282" t="s">
        <v>140</v>
      </c>
      <c r="AT630" s="283" t="s">
        <v>302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>
      <c r="AS631" s="282" t="s">
        <v>140</v>
      </c>
      <c r="AT631" s="283" t="s">
        <v>303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140</v>
      </c>
      <c r="AT632" s="283" t="s">
        <v>99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>
      <c r="AS633" s="282" t="s">
        <v>140</v>
      </c>
      <c r="AT633" s="283" t="s">
        <v>100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>
      <c r="AS634" s="282" t="s">
        <v>146</v>
      </c>
      <c r="AT634" s="283" t="s">
        <v>304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>
      <c r="AS635" s="282" t="s">
        <v>146</v>
      </c>
      <c r="AT635" s="283" t="s">
        <v>305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>
      <c r="AS636" s="282" t="s">
        <v>146</v>
      </c>
      <c r="AT636" s="283" t="s">
        <v>306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>
      <c r="AS637" s="282" t="s">
        <v>146</v>
      </c>
      <c r="AT637" s="283" t="s">
        <v>307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>
      <c r="AS638" s="282" t="s">
        <v>146</v>
      </c>
      <c r="AT638" s="283" t="s">
        <v>99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>
      <c r="AS639" s="282" t="s">
        <v>146</v>
      </c>
      <c r="AT639" s="283" t="s">
        <v>100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>
      <c r="AS640" s="282" t="s">
        <v>156</v>
      </c>
      <c r="AT640" s="283" t="s">
        <v>308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>
      <c r="AS641" s="282" t="s">
        <v>156</v>
      </c>
      <c r="AT641" s="283" t="s">
        <v>309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>
      <c r="AS642" s="282" t="s">
        <v>156</v>
      </c>
      <c r="AT642" s="283" t="s">
        <v>310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>
      <c r="AS643" s="282" t="s">
        <v>156</v>
      </c>
      <c r="AT643" s="283" t="s">
        <v>311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>
      <c r="AS644" s="282" t="s">
        <v>156</v>
      </c>
      <c r="AT644" s="283" t="s">
        <v>312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>
      <c r="AS645" s="282" t="s">
        <v>156</v>
      </c>
      <c r="AT645" s="283" t="s">
        <v>313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>
      <c r="AS646" s="282" t="s">
        <v>156</v>
      </c>
      <c r="AT646" s="283" t="s">
        <v>314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156</v>
      </c>
      <c r="AT647" s="283" t="s">
        <v>315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156</v>
      </c>
      <c r="AT648" s="283" t="s">
        <v>316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>
      <c r="AS649" s="282" t="s">
        <v>156</v>
      </c>
      <c r="AT649" s="283" t="s">
        <v>317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>
      <c r="AS650" s="282" t="s">
        <v>156</v>
      </c>
      <c r="AT650" s="283" t="s">
        <v>100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>
      <c r="AS651" s="282" t="s">
        <v>165</v>
      </c>
      <c r="AT651" s="283" t="s">
        <v>318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>
      <c r="AS652" s="282" t="s">
        <v>165</v>
      </c>
      <c r="AT652" s="283" t="s">
        <v>319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>
      <c r="AS653" s="282" t="s">
        <v>165</v>
      </c>
      <c r="AT653" s="283" t="s">
        <v>320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165</v>
      </c>
      <c r="AT654" s="283" t="s">
        <v>321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>
      <c r="AS655" s="282" t="s">
        <v>165</v>
      </c>
      <c r="AT655" s="283" t="s">
        <v>322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>
      <c r="AS656" s="282" t="s">
        <v>165</v>
      </c>
      <c r="AT656" s="283" t="s">
        <v>323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>
      <c r="AS657" s="282" t="s">
        <v>165</v>
      </c>
      <c r="AT657" s="283" t="s">
        <v>324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>
      <c r="AS658" s="282" t="s">
        <v>165</v>
      </c>
      <c r="AT658" s="283" t="s">
        <v>325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>
      <c r="AS659" s="282" t="s">
        <v>165</v>
      </c>
      <c r="AT659" s="283" t="s">
        <v>326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>
      <c r="AS660" s="282" t="s">
        <v>165</v>
      </c>
      <c r="AT660" s="283" t="s">
        <v>327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>
      <c r="AS661" s="282" t="s">
        <v>165</v>
      </c>
      <c r="AT661" s="283" t="s">
        <v>332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165</v>
      </c>
      <c r="AT662" s="283" t="s">
        <v>99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>
      <c r="AS663" s="282" t="s">
        <v>165</v>
      </c>
      <c r="AT663" s="283" t="s">
        <v>100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신화여객</v>
      </c>
      <c r="B5" s="142" t="str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B</v>
      </c>
      <c r="F5" s="150">
        <f>G5/H5</f>
        <v>0.93807692307692303</v>
      </c>
      <c r="G5" s="151">
        <f>AE5</f>
        <v>2.4390000000000001</v>
      </c>
      <c r="H5" s="152">
        <f>AF5</f>
        <v>2.6</v>
      </c>
      <c r="I5" s="153">
        <f>AC5</f>
        <v>4227.759</v>
      </c>
      <c r="J5" s="154">
        <f>AI5/AH5</f>
        <v>1.1172672466892301E-2</v>
      </c>
      <c r="K5" s="154">
        <f>AJ5/AH5</f>
        <v>0.32980288854084444</v>
      </c>
      <c r="L5" s="154">
        <f>AK5/AC5</f>
        <v>0.13742505190101895</v>
      </c>
      <c r="M5" s="155">
        <f>AG5</f>
        <v>8.218</v>
      </c>
      <c r="N5" s="156">
        <f>IF(AW5=0,AT5,"속도계이상")</f>
        <v>7.0999999999999994E-2</v>
      </c>
      <c r="O5" s="156">
        <f>IF(AW5=0,AU5,"속도계이상")</f>
        <v>5.9610000000000003</v>
      </c>
      <c r="P5" s="157">
        <f>AQ5/60</f>
        <v>0</v>
      </c>
      <c r="Q5" s="158">
        <f>AN5</f>
        <v>73</v>
      </c>
      <c r="R5" s="159">
        <f>AC5/(AH5-AI5-AJ5)</f>
        <v>23.338864963317825</v>
      </c>
      <c r="S5" s="144">
        <f>IF(AW5=0,AL5,"속도계이상")</f>
        <v>3</v>
      </c>
      <c r="T5" s="144">
        <f>IF(AW5=0,AM5,"속도계이상")</f>
        <v>252</v>
      </c>
      <c r="U5" t="s">
        <v>141</v>
      </c>
      <c r="V5" s="5" t="s">
        <v>270</v>
      </c>
      <c r="W5" t="s">
        <v>141</v>
      </c>
      <c r="X5" s="5" t="s">
        <v>270</v>
      </c>
      <c r="Y5" t="s">
        <v>770</v>
      </c>
      <c r="Z5" t="s">
        <v>768</v>
      </c>
      <c r="AA5" t="s">
        <v>49</v>
      </c>
      <c r="AB5">
        <v>524</v>
      </c>
      <c r="AC5" s="1">
        <v>4227.759</v>
      </c>
      <c r="AD5" s="1">
        <v>1733.61</v>
      </c>
      <c r="AE5" s="28">
        <v>2.4390000000000001</v>
      </c>
      <c r="AF5">
        <v>2.6</v>
      </c>
      <c r="AG5">
        <v>8.218</v>
      </c>
      <c r="AH5">
        <v>274.87103100000002</v>
      </c>
      <c r="AI5">
        <v>3.0710440000000001</v>
      </c>
      <c r="AJ5">
        <v>90.653260000000003</v>
      </c>
      <c r="AK5">
        <v>581</v>
      </c>
      <c r="AL5">
        <v>3</v>
      </c>
      <c r="AM5">
        <v>252</v>
      </c>
      <c r="AN5">
        <v>73</v>
      </c>
      <c r="AO5">
        <v>15.380882</v>
      </c>
      <c r="AP5">
        <v>225.5</v>
      </c>
      <c r="AQ5">
        <v>0</v>
      </c>
      <c r="AR5">
        <v>3</v>
      </c>
      <c r="AS5">
        <v>403</v>
      </c>
      <c r="AT5">
        <v>7.0999999999999994E-2</v>
      </c>
      <c r="AU5">
        <v>5.9610000000000003</v>
      </c>
      <c r="AV5">
        <v>36281</v>
      </c>
      <c r="AW5">
        <v>0</v>
      </c>
      <c r="AX5" s="29">
        <v>0.53</v>
      </c>
      <c r="AY5">
        <v>0.93807692307692303</v>
      </c>
      <c r="AZ5" t="s">
        <v>71</v>
      </c>
      <c r="BA5" t="s">
        <v>771</v>
      </c>
      <c r="BB5">
        <v>3</v>
      </c>
      <c r="BC5" t="s">
        <v>772</v>
      </c>
      <c r="BD5">
        <v>9</v>
      </c>
      <c r="BE5">
        <v>102384.16500000004</v>
      </c>
      <c r="BF5">
        <v>4.1293094493665097E-2</v>
      </c>
      <c r="BG5">
        <v>3.8736099026941986E-2</v>
      </c>
      <c r="BH5">
        <v>219013.06500000003</v>
      </c>
      <c r="BI5">
        <v>1.9303684006248666E-2</v>
      </c>
      <c r="BJ5">
        <v>1.8108340496630959E-2</v>
      </c>
      <c r="BK5">
        <v>1</v>
      </c>
      <c r="BL5" t="s">
        <v>74</v>
      </c>
      <c r="BM5">
        <v>-2</v>
      </c>
      <c r="BN5" t="s">
        <v>754</v>
      </c>
    </row>
    <row r="6" spans="1:66">
      <c r="A6" s="139" t="str">
        <f t="shared" ref="A6:A7" si="0">W6</f>
        <v>신화여객</v>
      </c>
      <c r="B6" s="139" t="str">
        <f t="shared" ref="B6:B7" si="1">V6</f>
        <v>34</v>
      </c>
      <c r="C6" s="140" t="str">
        <f t="shared" ref="C6:C7" si="2">Y6</f>
        <v>71바5104</v>
      </c>
      <c r="D6" s="115" t="str">
        <f t="shared" ref="D6:D7" si="3">Z6</f>
        <v>대형</v>
      </c>
      <c r="E6" s="111" t="str">
        <f>AZ6</f>
        <v>S</v>
      </c>
      <c r="F6" s="160">
        <f>G6/H6</f>
        <v>1.0069230769230768</v>
      </c>
      <c r="G6" s="161">
        <f>AE6</f>
        <v>2.6179999999999999</v>
      </c>
      <c r="H6" s="162">
        <f>AF6</f>
        <v>2.6</v>
      </c>
      <c r="I6" s="163">
        <f t="shared" ref="I6:I7" si="4">AC6</f>
        <v>2906.3470000000002</v>
      </c>
      <c r="J6" s="164">
        <f t="shared" ref="J6:J7" si="5">AI6/AH6</f>
        <v>7.4142027116970302E-3</v>
      </c>
      <c r="K6" s="164">
        <f t="shared" ref="K6:K7" si="6">AJ6/AH6</f>
        <v>0.30862220734570123</v>
      </c>
      <c r="L6" s="164">
        <f t="shared" ref="L6:L7" si="7">AK6/AC6</f>
        <v>0.1314364733460939</v>
      </c>
      <c r="M6" s="165">
        <f t="shared" ref="M6:M7" si="8">AG6</f>
        <v>8.5020000000000007</v>
      </c>
      <c r="N6" s="166">
        <f t="shared" ref="N6:N7" si="9">IF(AW6=0,AT6,"속도계이상")</f>
        <v>0.13800000000000001</v>
      </c>
      <c r="O6" s="166">
        <f t="shared" ref="O6:O7" si="10">IF(AW6=0,AU6,"속도계이상")</f>
        <v>5.9870000000000001</v>
      </c>
      <c r="P6" s="167">
        <f t="shared" ref="P6:P7" si="11">AQ6/60</f>
        <v>0</v>
      </c>
      <c r="Q6" s="168">
        <f t="shared" ref="Q6:Q7" si="12">AN6</f>
        <v>69</v>
      </c>
      <c r="R6" s="169">
        <f t="shared" ref="R6:R7" si="13">AC6/(AH6-AI6-AJ6)</f>
        <v>22.927388667803712</v>
      </c>
      <c r="S6" s="141">
        <f t="shared" ref="S6:S7" si="14">IF(AW6=0,AL6,"속도계이상")</f>
        <v>4</v>
      </c>
      <c r="T6" s="141">
        <f t="shared" ref="T6:T7" si="15">IF(AW6=0,AM6,"속도계이상")</f>
        <v>174</v>
      </c>
      <c r="U6" t="s">
        <v>141</v>
      </c>
      <c r="V6" s="5" t="s">
        <v>270</v>
      </c>
      <c r="W6" t="s">
        <v>141</v>
      </c>
      <c r="X6" s="5" t="s">
        <v>270</v>
      </c>
      <c r="Y6" t="s">
        <v>773</v>
      </c>
      <c r="Z6" t="s">
        <v>768</v>
      </c>
      <c r="AA6" t="s">
        <v>49</v>
      </c>
      <c r="AB6">
        <v>524</v>
      </c>
      <c r="AC6" s="1">
        <v>2906.3470000000002</v>
      </c>
      <c r="AD6" s="1">
        <v>1110.2719999999999</v>
      </c>
      <c r="AE6" s="28">
        <v>2.6179999999999999</v>
      </c>
      <c r="AF6">
        <v>2.6</v>
      </c>
      <c r="AG6">
        <v>8.5020000000000007</v>
      </c>
      <c r="AH6">
        <v>185.33604399999999</v>
      </c>
      <c r="AI6">
        <v>1.3741190000000001</v>
      </c>
      <c r="AJ6">
        <v>57.198819</v>
      </c>
      <c r="AK6">
        <v>382</v>
      </c>
      <c r="AL6">
        <v>4</v>
      </c>
      <c r="AM6">
        <v>174</v>
      </c>
      <c r="AN6">
        <v>69</v>
      </c>
      <c r="AO6">
        <v>15.681499000000001</v>
      </c>
      <c r="AP6">
        <v>242.6</v>
      </c>
      <c r="AQ6">
        <v>0</v>
      </c>
      <c r="AR6">
        <v>4</v>
      </c>
      <c r="AS6">
        <v>184</v>
      </c>
      <c r="AT6">
        <v>0.13800000000000001</v>
      </c>
      <c r="AU6">
        <v>5.9870000000000001</v>
      </c>
      <c r="AV6">
        <v>24289</v>
      </c>
      <c r="AW6">
        <v>0</v>
      </c>
      <c r="AX6" s="29">
        <v>0.59</v>
      </c>
      <c r="AY6">
        <v>1.0069230769230768</v>
      </c>
      <c r="AZ6" t="s">
        <v>74</v>
      </c>
      <c r="BA6" t="s">
        <v>771</v>
      </c>
      <c r="BB6">
        <v>3</v>
      </c>
      <c r="BC6" t="s">
        <v>774</v>
      </c>
      <c r="BD6">
        <v>7</v>
      </c>
      <c r="BE6">
        <v>102384.16500000004</v>
      </c>
      <c r="BF6">
        <v>2.8386684601080639E-2</v>
      </c>
      <c r="BG6">
        <v>2.8583207802165039E-2</v>
      </c>
      <c r="BH6">
        <v>219013.06500000003</v>
      </c>
      <c r="BI6">
        <v>1.3270199200216663E-2</v>
      </c>
      <c r="BJ6">
        <v>1.3362069810064315E-2</v>
      </c>
      <c r="BK6">
        <v>2</v>
      </c>
      <c r="BL6" t="s">
        <v>74</v>
      </c>
      <c r="BM6">
        <v>0</v>
      </c>
      <c r="BN6" t="s">
        <v>667</v>
      </c>
    </row>
    <row r="7" spans="1:66">
      <c r="A7" s="142" t="str">
        <f t="shared" si="0"/>
        <v>신화여객</v>
      </c>
      <c r="B7" s="142" t="str">
        <f t="shared" si="1"/>
        <v>34</v>
      </c>
      <c r="C7" s="143" t="str">
        <f t="shared" si="2"/>
        <v>71바5106</v>
      </c>
      <c r="D7" s="131" t="str">
        <f t="shared" si="3"/>
        <v>대형</v>
      </c>
      <c r="E7" s="127" t="str">
        <f t="shared" ref="E7:E26" si="16">AZ7</f>
        <v>B</v>
      </c>
      <c r="F7" s="150">
        <f t="shared" ref="F7:F26" si="17">G7/H7</f>
        <v>0.94692307692307698</v>
      </c>
      <c r="G7" s="151">
        <f t="shared" ref="G7:G26" si="18">AE7</f>
        <v>2.4620000000000002</v>
      </c>
      <c r="H7" s="152">
        <f t="shared" ref="H7:H26" si="19">AF7</f>
        <v>2.6</v>
      </c>
      <c r="I7" s="153">
        <f t="shared" si="4"/>
        <v>3988.5160000000001</v>
      </c>
      <c r="J7" s="154">
        <f t="shared" si="5"/>
        <v>6.3011738119647387E-3</v>
      </c>
      <c r="K7" s="154">
        <f t="shared" si="6"/>
        <v>0.33848076538774879</v>
      </c>
      <c r="L7" s="154">
        <f t="shared" si="7"/>
        <v>0.22263919713497451</v>
      </c>
      <c r="M7" s="155">
        <f t="shared" si="8"/>
        <v>9.1850000000000005</v>
      </c>
      <c r="N7" s="156">
        <f t="shared" si="9"/>
        <v>0.1</v>
      </c>
      <c r="O7" s="156">
        <f t="shared" si="10"/>
        <v>8.9260000000000002</v>
      </c>
      <c r="P7" s="157">
        <f t="shared" si="11"/>
        <v>0</v>
      </c>
      <c r="Q7" s="158">
        <f t="shared" si="12"/>
        <v>79</v>
      </c>
      <c r="R7" s="159">
        <f t="shared" si="13"/>
        <v>23.718882071041811</v>
      </c>
      <c r="S7" s="144">
        <f t="shared" si="14"/>
        <v>4</v>
      </c>
      <c r="T7" s="144">
        <f t="shared" si="15"/>
        <v>356</v>
      </c>
      <c r="U7" t="s">
        <v>141</v>
      </c>
      <c r="V7" t="s">
        <v>270</v>
      </c>
      <c r="W7" s="4" t="s">
        <v>141</v>
      </c>
      <c r="X7" s="4" t="s">
        <v>270</v>
      </c>
      <c r="Y7" s="4" t="s">
        <v>775</v>
      </c>
      <c r="Z7" s="4" t="s">
        <v>768</v>
      </c>
      <c r="AA7" s="4" t="s">
        <v>49</v>
      </c>
      <c r="AB7" s="4">
        <v>524</v>
      </c>
      <c r="AC7" s="4">
        <v>3988.5160000000001</v>
      </c>
      <c r="AD7" s="4">
        <v>1620.098</v>
      </c>
      <c r="AE7" s="4">
        <v>2.4620000000000002</v>
      </c>
      <c r="AF7" s="4">
        <v>2.6</v>
      </c>
      <c r="AG7" s="4">
        <v>9.1850000000000005</v>
      </c>
      <c r="AH7" s="4">
        <v>256.64408700000001</v>
      </c>
      <c r="AI7" s="4">
        <v>1.617159</v>
      </c>
      <c r="AJ7" s="4">
        <v>86.869086999999993</v>
      </c>
      <c r="AK7" s="4">
        <v>888</v>
      </c>
      <c r="AL7" s="4">
        <v>4</v>
      </c>
      <c r="AM7" s="4">
        <v>356</v>
      </c>
      <c r="AN7" s="4">
        <v>79</v>
      </c>
      <c r="AO7" s="4">
        <v>15.541039</v>
      </c>
      <c r="AP7" s="4">
        <v>598.70000000000005</v>
      </c>
      <c r="AQ7" s="4">
        <v>0</v>
      </c>
      <c r="AR7" s="4">
        <v>6</v>
      </c>
      <c r="AS7" s="4">
        <v>1132</v>
      </c>
      <c r="AT7" s="4">
        <v>0.1</v>
      </c>
      <c r="AU7" s="4">
        <v>8.9260000000000002</v>
      </c>
      <c r="AV7" s="4">
        <v>35002</v>
      </c>
      <c r="AW7" s="4">
        <v>0</v>
      </c>
      <c r="AX7" s="30">
        <v>0.56000000000000005</v>
      </c>
      <c r="AY7">
        <v>0.94692307692307698</v>
      </c>
      <c r="AZ7" t="s">
        <v>71</v>
      </c>
      <c r="BA7" t="s">
        <v>771</v>
      </c>
      <c r="BB7">
        <v>2</v>
      </c>
      <c r="BC7" t="s">
        <v>776</v>
      </c>
      <c r="BD7">
        <v>7</v>
      </c>
      <c r="BE7">
        <v>102384.16500000004</v>
      </c>
      <c r="BF7">
        <v>3.8956375724703118E-2</v>
      </c>
      <c r="BG7">
        <v>3.688869116700734E-2</v>
      </c>
      <c r="BH7">
        <v>219013.06500000003</v>
      </c>
      <c r="BI7">
        <v>1.8211315384312803E-2</v>
      </c>
      <c r="BJ7">
        <v>1.7244714798530045E-2</v>
      </c>
      <c r="BK7">
        <v>1</v>
      </c>
      <c r="BL7" t="s">
        <v>69</v>
      </c>
      <c r="BM7">
        <v>-1</v>
      </c>
      <c r="BN7" t="s">
        <v>754</v>
      </c>
    </row>
    <row r="8" spans="1:66">
      <c r="A8" s="139" t="str">
        <f t="shared" ref="A8:A26" si="20">W8</f>
        <v>신화여객</v>
      </c>
      <c r="B8" s="139" t="str">
        <f t="shared" ref="B8:B26" si="21">V8</f>
        <v>34</v>
      </c>
      <c r="C8" s="140" t="str">
        <f t="shared" ref="C8:C26" si="22">Y8</f>
        <v>71바6152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0.94879999999999998</v>
      </c>
      <c r="G8" s="161">
        <f t="shared" si="18"/>
        <v>2.3719999999999999</v>
      </c>
      <c r="H8" s="162">
        <f t="shared" si="19"/>
        <v>2.5</v>
      </c>
      <c r="I8" s="163">
        <f t="shared" ref="I8:I26" si="24">AC8</f>
        <v>5838.7759999999998</v>
      </c>
      <c r="J8" s="164">
        <f t="shared" ref="J8:J26" si="25">AI8/AH8</f>
        <v>1.2584447091743344E-2</v>
      </c>
      <c r="K8" s="164">
        <f t="shared" ref="K8:K26" si="26">AJ8/AH8</f>
        <v>0.3302707949893432</v>
      </c>
      <c r="L8" s="164">
        <f t="shared" ref="L8:L26" si="27">AK8/AC8</f>
        <v>0.19695908868571085</v>
      </c>
      <c r="M8" s="165">
        <f t="shared" ref="M8:M26" si="28">AG8</f>
        <v>8.0640000000000001</v>
      </c>
      <c r="N8" s="166">
        <f t="shared" ref="N8:N26" si="29">IF(AW8=0,AT8,"속도계이상")</f>
        <v>0.12</v>
      </c>
      <c r="O8" s="166">
        <f t="shared" ref="O8:O26" si="30">IF(AW8=0,AU8,"속도계이상")</f>
        <v>6.1310000000000002</v>
      </c>
      <c r="P8" s="167">
        <f t="shared" ref="P8:P26" si="31">AQ8/60</f>
        <v>0.13</v>
      </c>
      <c r="Q8" s="168">
        <f t="shared" ref="Q8:Q26" si="32">AN8</f>
        <v>86</v>
      </c>
      <c r="R8" s="169">
        <f t="shared" ref="R8:R26" si="33">AC8/(AH8-AI8-AJ8)</f>
        <v>23.823084480959292</v>
      </c>
      <c r="S8" s="141">
        <f t="shared" ref="S8:S26" si="34">IF(AW8=0,AL8,"속도계이상")</f>
        <v>7</v>
      </c>
      <c r="T8" s="141">
        <f t="shared" ref="T8:T26" si="35">IF(AW8=0,AM8,"속도계이상")</f>
        <v>358</v>
      </c>
      <c r="U8" t="s">
        <v>141</v>
      </c>
      <c r="V8" s="5" t="s">
        <v>270</v>
      </c>
      <c r="W8" t="s">
        <v>141</v>
      </c>
      <c r="X8" s="5" t="s">
        <v>270</v>
      </c>
      <c r="Y8" t="s">
        <v>777</v>
      </c>
      <c r="Z8" t="s">
        <v>768</v>
      </c>
      <c r="AA8" t="s">
        <v>49</v>
      </c>
      <c r="AB8">
        <v>524</v>
      </c>
      <c r="AC8" s="1">
        <v>5838.7759999999998</v>
      </c>
      <c r="AD8" s="1">
        <v>2461.2420000000002</v>
      </c>
      <c r="AE8" s="28">
        <v>2.3719999999999999</v>
      </c>
      <c r="AF8">
        <v>2.5</v>
      </c>
      <c r="AG8">
        <v>8.0640000000000001</v>
      </c>
      <c r="AH8">
        <v>372.96044599999999</v>
      </c>
      <c r="AI8">
        <v>4.6935010000000004</v>
      </c>
      <c r="AJ8">
        <v>123.177943</v>
      </c>
      <c r="AK8">
        <v>1150</v>
      </c>
      <c r="AL8">
        <v>7</v>
      </c>
      <c r="AM8">
        <v>358</v>
      </c>
      <c r="AN8">
        <v>86</v>
      </c>
      <c r="AO8">
        <v>15.655215</v>
      </c>
      <c r="AP8">
        <v>1718.7</v>
      </c>
      <c r="AQ8">
        <v>7.8</v>
      </c>
      <c r="AR8">
        <v>23</v>
      </c>
      <c r="AS8">
        <v>7243</v>
      </c>
      <c r="AT8">
        <v>0.12</v>
      </c>
      <c r="AU8">
        <v>6.1310000000000002</v>
      </c>
      <c r="AV8">
        <v>43533</v>
      </c>
      <c r="AW8">
        <v>0</v>
      </c>
      <c r="AX8" s="29">
        <v>0.5</v>
      </c>
      <c r="AY8">
        <v>0.94879999999999998</v>
      </c>
      <c r="AZ8" t="s">
        <v>71</v>
      </c>
      <c r="BA8" t="s">
        <v>771</v>
      </c>
      <c r="BB8">
        <v>1</v>
      </c>
      <c r="BC8" t="s">
        <v>778</v>
      </c>
      <c r="BD8">
        <v>8</v>
      </c>
      <c r="BE8">
        <v>102384.16500000004</v>
      </c>
      <c r="BF8">
        <v>5.7028115627060082E-2</v>
      </c>
      <c r="BG8">
        <v>5.4108276106954602E-2</v>
      </c>
      <c r="BH8">
        <v>219013.06500000003</v>
      </c>
      <c r="BI8">
        <v>2.665948718630096E-2</v>
      </c>
      <c r="BJ8">
        <v>2.5294521442362349E-2</v>
      </c>
      <c r="BK8">
        <v>1</v>
      </c>
      <c r="BL8" t="s">
        <v>71</v>
      </c>
      <c r="BM8">
        <v>0</v>
      </c>
      <c r="BN8" t="s">
        <v>667</v>
      </c>
    </row>
    <row r="9" spans="1:66">
      <c r="A9" s="142" t="str">
        <f t="shared" si="20"/>
        <v>신화여객</v>
      </c>
      <c r="B9" s="142" t="str">
        <f t="shared" si="21"/>
        <v>34</v>
      </c>
      <c r="C9" s="143" t="str">
        <f t="shared" si="22"/>
        <v>71바6154</v>
      </c>
      <c r="D9" s="131" t="str">
        <f t="shared" si="23"/>
        <v>대형</v>
      </c>
      <c r="E9" s="127" t="str">
        <f t="shared" si="16"/>
        <v>B</v>
      </c>
      <c r="F9" s="150">
        <f t="shared" si="17"/>
        <v>0.92680000000000007</v>
      </c>
      <c r="G9" s="151">
        <f t="shared" si="18"/>
        <v>2.3170000000000002</v>
      </c>
      <c r="H9" s="152">
        <f t="shared" si="19"/>
        <v>2.5</v>
      </c>
      <c r="I9" s="153">
        <f t="shared" si="24"/>
        <v>5568.6949999999997</v>
      </c>
      <c r="J9" s="154">
        <f t="shared" si="25"/>
        <v>9.2017881619389317E-3</v>
      </c>
      <c r="K9" s="154">
        <f t="shared" si="26"/>
        <v>0.36123748014581963</v>
      </c>
      <c r="L9" s="154">
        <f t="shared" si="27"/>
        <v>0.17472675375469479</v>
      </c>
      <c r="M9" s="155">
        <f t="shared" si="28"/>
        <v>10.611000000000001</v>
      </c>
      <c r="N9" s="156">
        <f t="shared" si="29"/>
        <v>0.108</v>
      </c>
      <c r="O9" s="156">
        <f t="shared" si="30"/>
        <v>11.098000000000001</v>
      </c>
      <c r="P9" s="157">
        <f t="shared" si="31"/>
        <v>0</v>
      </c>
      <c r="Q9" s="158">
        <f t="shared" si="32"/>
        <v>83</v>
      </c>
      <c r="R9" s="159">
        <f t="shared" si="33"/>
        <v>25.186846295096029</v>
      </c>
      <c r="S9" s="144">
        <f t="shared" si="34"/>
        <v>6</v>
      </c>
      <c r="T9" s="144">
        <f t="shared" si="35"/>
        <v>618</v>
      </c>
      <c r="U9" t="s">
        <v>141</v>
      </c>
      <c r="V9" s="5" t="s">
        <v>270</v>
      </c>
      <c r="W9" t="s">
        <v>141</v>
      </c>
      <c r="X9" s="5" t="s">
        <v>270</v>
      </c>
      <c r="Y9" t="s">
        <v>779</v>
      </c>
      <c r="Z9" t="s">
        <v>768</v>
      </c>
      <c r="AA9" t="s">
        <v>49</v>
      </c>
      <c r="AB9">
        <v>524</v>
      </c>
      <c r="AC9" s="1">
        <v>5568.6949999999997</v>
      </c>
      <c r="AD9" s="1">
        <v>2403.8270000000002</v>
      </c>
      <c r="AE9" s="28">
        <v>2.3170000000000002</v>
      </c>
      <c r="AF9">
        <v>2.5</v>
      </c>
      <c r="AG9">
        <v>10.611000000000001</v>
      </c>
      <c r="AH9">
        <v>351.18989299999998</v>
      </c>
      <c r="AI9">
        <v>3.2315749999999999</v>
      </c>
      <c r="AJ9">
        <v>126.86295200000001</v>
      </c>
      <c r="AK9">
        <v>973</v>
      </c>
      <c r="AL9">
        <v>6</v>
      </c>
      <c r="AM9">
        <v>618</v>
      </c>
      <c r="AN9">
        <v>83</v>
      </c>
      <c r="AO9">
        <v>15.856649000000001</v>
      </c>
      <c r="AP9">
        <v>3183.8</v>
      </c>
      <c r="AQ9">
        <v>0</v>
      </c>
      <c r="AR9">
        <v>34</v>
      </c>
      <c r="AS9">
        <v>9410</v>
      </c>
      <c r="AT9">
        <v>0.108</v>
      </c>
      <c r="AU9">
        <v>11.098000000000001</v>
      </c>
      <c r="AV9">
        <v>44080</v>
      </c>
      <c r="AW9">
        <v>0</v>
      </c>
      <c r="AX9" s="29">
        <v>0.54</v>
      </c>
      <c r="AY9">
        <v>0.92680000000000007</v>
      </c>
      <c r="AZ9" t="s">
        <v>71</v>
      </c>
      <c r="BA9" t="s">
        <v>771</v>
      </c>
      <c r="BB9">
        <v>5</v>
      </c>
      <c r="BC9" t="s">
        <v>780</v>
      </c>
      <c r="BD9">
        <v>7</v>
      </c>
      <c r="BE9">
        <v>102384.16500000004</v>
      </c>
      <c r="BF9">
        <v>5.4390197937347028E-2</v>
      </c>
      <c r="BG9">
        <v>5.0408835448333231E-2</v>
      </c>
      <c r="BH9">
        <v>219013.06500000003</v>
      </c>
      <c r="BI9">
        <v>2.5426314179019405E-2</v>
      </c>
      <c r="BJ9">
        <v>2.3565107981115187E-2</v>
      </c>
      <c r="BK9">
        <v>1</v>
      </c>
      <c r="BL9" t="s">
        <v>69</v>
      </c>
      <c r="BM9">
        <v>-1</v>
      </c>
      <c r="BN9" t="s">
        <v>754</v>
      </c>
    </row>
    <row r="10" spans="1:66">
      <c r="A10" s="139" t="str">
        <f t="shared" si="20"/>
        <v>신화여객</v>
      </c>
      <c r="B10" s="139" t="str">
        <f t="shared" si="21"/>
        <v>34</v>
      </c>
      <c r="C10" s="140" t="str">
        <f t="shared" si="22"/>
        <v>71바6156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0.96720000000000006</v>
      </c>
      <c r="G10" s="161">
        <f t="shared" si="18"/>
        <v>2.4180000000000001</v>
      </c>
      <c r="H10" s="162">
        <f t="shared" si="19"/>
        <v>2.5</v>
      </c>
      <c r="I10" s="163">
        <f t="shared" si="24"/>
        <v>5833.3649999999998</v>
      </c>
      <c r="J10" s="164">
        <f t="shared" si="25"/>
        <v>1.0306111683450313E-2</v>
      </c>
      <c r="K10" s="164">
        <f t="shared" si="26"/>
        <v>0.32532352398913106</v>
      </c>
      <c r="L10" s="164">
        <f t="shared" si="27"/>
        <v>0.22817018993325466</v>
      </c>
      <c r="M10" s="165">
        <f t="shared" si="28"/>
        <v>7.5910000000000002</v>
      </c>
      <c r="N10" s="166">
        <f t="shared" si="29"/>
        <v>0.20599999999999999</v>
      </c>
      <c r="O10" s="166">
        <f t="shared" si="30"/>
        <v>6.8739999999999997</v>
      </c>
      <c r="P10" s="167">
        <f t="shared" si="31"/>
        <v>9.5000000000000001E-2</v>
      </c>
      <c r="Q10" s="168">
        <f t="shared" si="32"/>
        <v>82</v>
      </c>
      <c r="R10" s="169">
        <f t="shared" si="33"/>
        <v>25.017281021922305</v>
      </c>
      <c r="S10" s="141">
        <f t="shared" si="34"/>
        <v>12</v>
      </c>
      <c r="T10" s="141">
        <f t="shared" si="35"/>
        <v>401</v>
      </c>
      <c r="U10" t="s">
        <v>141</v>
      </c>
      <c r="V10" t="s">
        <v>270</v>
      </c>
      <c r="W10" s="4" t="s">
        <v>141</v>
      </c>
      <c r="X10" s="4" t="s">
        <v>270</v>
      </c>
      <c r="Y10" s="4" t="s">
        <v>781</v>
      </c>
      <c r="Z10" s="4" t="s">
        <v>768</v>
      </c>
      <c r="AA10" s="4" t="s">
        <v>49</v>
      </c>
      <c r="AB10" s="4">
        <v>524</v>
      </c>
      <c r="AC10" s="4">
        <v>5833.3649999999998</v>
      </c>
      <c r="AD10" s="4">
        <v>2412.8789999999999</v>
      </c>
      <c r="AE10" s="4">
        <v>2.4180000000000001</v>
      </c>
      <c r="AF10" s="4">
        <v>2.5</v>
      </c>
      <c r="AG10" s="4">
        <v>7.5910000000000002</v>
      </c>
      <c r="AH10" s="4">
        <v>350.96902799999998</v>
      </c>
      <c r="AI10" s="4">
        <v>3.6171259999999998</v>
      </c>
      <c r="AJ10" s="4">
        <v>114.178481</v>
      </c>
      <c r="AK10" s="4">
        <v>1331</v>
      </c>
      <c r="AL10" s="4">
        <v>12</v>
      </c>
      <c r="AM10" s="4">
        <v>401</v>
      </c>
      <c r="AN10" s="4">
        <v>82</v>
      </c>
      <c r="AO10" s="4">
        <v>16.620740000000001</v>
      </c>
      <c r="AP10" s="4">
        <v>2638.1</v>
      </c>
      <c r="AQ10" s="4">
        <v>5.7</v>
      </c>
      <c r="AR10" s="4">
        <v>10</v>
      </c>
      <c r="AS10" s="4">
        <v>3429</v>
      </c>
      <c r="AT10" s="4">
        <v>0.20599999999999999</v>
      </c>
      <c r="AU10" s="4">
        <v>6.8739999999999997</v>
      </c>
      <c r="AV10" s="4">
        <v>47000</v>
      </c>
      <c r="AW10" s="4">
        <v>0</v>
      </c>
      <c r="AX10" s="30">
        <v>0.47</v>
      </c>
      <c r="AY10">
        <v>0.96720000000000006</v>
      </c>
      <c r="AZ10" t="s">
        <v>69</v>
      </c>
      <c r="BA10" t="s">
        <v>771</v>
      </c>
      <c r="BB10">
        <v>1</v>
      </c>
      <c r="BC10" t="s">
        <v>782</v>
      </c>
      <c r="BD10">
        <v>6</v>
      </c>
      <c r="BE10">
        <v>102384.16500000004</v>
      </c>
      <c r="BF10">
        <v>5.6975265657535981E-2</v>
      </c>
      <c r="BG10">
        <v>5.5106476943968807E-2</v>
      </c>
      <c r="BH10">
        <v>219013.06500000003</v>
      </c>
      <c r="BI10">
        <v>2.6634780897660141E-2</v>
      </c>
      <c r="BJ10">
        <v>2.5761160084216889E-2</v>
      </c>
      <c r="BK10">
        <v>2</v>
      </c>
      <c r="BL10" t="s">
        <v>69</v>
      </c>
      <c r="BM10">
        <v>0</v>
      </c>
      <c r="BN10" t="s">
        <v>667</v>
      </c>
    </row>
    <row r="11" spans="1:66">
      <c r="A11" s="142" t="str">
        <f t="shared" si="20"/>
        <v>신화여객</v>
      </c>
      <c r="B11" s="142" t="str">
        <f t="shared" si="21"/>
        <v>34</v>
      </c>
      <c r="C11" s="143" t="str">
        <f t="shared" si="22"/>
        <v>71바6158</v>
      </c>
      <c r="D11" s="131" t="str">
        <f t="shared" si="23"/>
        <v>대형</v>
      </c>
      <c r="E11" s="127" t="str">
        <f t="shared" si="16"/>
        <v>S</v>
      </c>
      <c r="F11" s="150">
        <f t="shared" si="17"/>
        <v>1.0069230769230768</v>
      </c>
      <c r="G11" s="151">
        <f t="shared" si="18"/>
        <v>2.6179999999999999</v>
      </c>
      <c r="H11" s="152">
        <f t="shared" si="19"/>
        <v>2.6</v>
      </c>
      <c r="I11" s="153">
        <f t="shared" si="24"/>
        <v>5308.5739999999996</v>
      </c>
      <c r="J11" s="154">
        <f t="shared" si="25"/>
        <v>1.2420010382390743E-2</v>
      </c>
      <c r="K11" s="154">
        <f t="shared" si="26"/>
        <v>0.32398261791981919</v>
      </c>
      <c r="L11" s="154">
        <f t="shared" si="27"/>
        <v>9.4564001556726923E-2</v>
      </c>
      <c r="M11" s="155">
        <f t="shared" si="28"/>
        <v>10.255000000000001</v>
      </c>
      <c r="N11" s="156">
        <f t="shared" si="29"/>
        <v>0.113</v>
      </c>
      <c r="O11" s="156">
        <f t="shared" si="30"/>
        <v>13.148999999999999</v>
      </c>
      <c r="P11" s="157">
        <f t="shared" si="31"/>
        <v>0.21833333333333332</v>
      </c>
      <c r="Q11" s="158">
        <f t="shared" si="32"/>
        <v>85</v>
      </c>
      <c r="R11" s="159">
        <f t="shared" si="33"/>
        <v>25.099398924465206</v>
      </c>
      <c r="S11" s="144">
        <f t="shared" si="34"/>
        <v>6</v>
      </c>
      <c r="T11" s="144">
        <f t="shared" si="35"/>
        <v>698</v>
      </c>
      <c r="U11" t="s">
        <v>141</v>
      </c>
      <c r="V11" s="5" t="s">
        <v>270</v>
      </c>
      <c r="W11" t="s">
        <v>141</v>
      </c>
      <c r="X11" s="5" t="s">
        <v>270</v>
      </c>
      <c r="Y11" t="s">
        <v>783</v>
      </c>
      <c r="Z11" t="s">
        <v>768</v>
      </c>
      <c r="AA11" t="s">
        <v>49</v>
      </c>
      <c r="AB11">
        <v>524</v>
      </c>
      <c r="AC11" s="1">
        <v>5308.5739999999996</v>
      </c>
      <c r="AD11" s="1">
        <v>2027.4870000000001</v>
      </c>
      <c r="AE11" s="28">
        <v>2.6179999999999999</v>
      </c>
      <c r="AF11">
        <v>2.6</v>
      </c>
      <c r="AG11">
        <v>10.255000000000001</v>
      </c>
      <c r="AH11">
        <v>318.72042599999997</v>
      </c>
      <c r="AI11">
        <v>3.9585110000000001</v>
      </c>
      <c r="AJ11">
        <v>103.259878</v>
      </c>
      <c r="AK11">
        <v>502</v>
      </c>
      <c r="AL11">
        <v>6</v>
      </c>
      <c r="AM11">
        <v>698</v>
      </c>
      <c r="AN11">
        <v>85</v>
      </c>
      <c r="AO11">
        <v>16.655895000000001</v>
      </c>
      <c r="AP11">
        <v>2183.1999999999998</v>
      </c>
      <c r="AQ11">
        <v>13.1</v>
      </c>
      <c r="AR11">
        <v>22</v>
      </c>
      <c r="AS11">
        <v>16973</v>
      </c>
      <c r="AT11">
        <v>0.113</v>
      </c>
      <c r="AU11">
        <v>13.148999999999999</v>
      </c>
      <c r="AV11">
        <v>41663</v>
      </c>
      <c r="AW11">
        <v>0</v>
      </c>
      <c r="AX11" s="29">
        <v>0.6</v>
      </c>
      <c r="AY11">
        <v>1.0069230769230768</v>
      </c>
      <c r="AZ11" t="s">
        <v>74</v>
      </c>
      <c r="BA11" t="s">
        <v>771</v>
      </c>
      <c r="BB11">
        <v>3</v>
      </c>
      <c r="BC11" t="s">
        <v>774</v>
      </c>
      <c r="BD11">
        <v>5</v>
      </c>
      <c r="BE11">
        <v>102384.16500000004</v>
      </c>
      <c r="BF11">
        <v>5.1849560915987331E-2</v>
      </c>
      <c r="BG11">
        <v>5.2208519414636466E-2</v>
      </c>
      <c r="BH11">
        <v>219013.06500000003</v>
      </c>
      <c r="BI11">
        <v>2.4238617910762532E-2</v>
      </c>
      <c r="BJ11">
        <v>2.4406423727067809E-2</v>
      </c>
      <c r="BK11">
        <v>2</v>
      </c>
      <c r="BL11" t="s">
        <v>74</v>
      </c>
      <c r="BM11">
        <v>0</v>
      </c>
      <c r="BN11" t="s">
        <v>667</v>
      </c>
    </row>
    <row r="12" spans="1:66" s="2" customFormat="1">
      <c r="A12" s="139" t="str">
        <f t="shared" si="20"/>
        <v>신화여객</v>
      </c>
      <c r="B12" s="139" t="str">
        <f t="shared" si="21"/>
        <v>34</v>
      </c>
      <c r="C12" s="140" t="str">
        <f t="shared" si="22"/>
        <v>71바6160</v>
      </c>
      <c r="D12" s="115" t="str">
        <f t="shared" si="23"/>
        <v>대형</v>
      </c>
      <c r="E12" s="111" t="str">
        <f t="shared" si="16"/>
        <v>C</v>
      </c>
      <c r="F12" s="160">
        <f t="shared" si="17"/>
        <v>0.88400000000000001</v>
      </c>
      <c r="G12" s="161">
        <f t="shared" si="18"/>
        <v>2.21</v>
      </c>
      <c r="H12" s="162">
        <f t="shared" si="19"/>
        <v>2.5</v>
      </c>
      <c r="I12" s="163">
        <f t="shared" si="24"/>
        <v>4215.2079999999996</v>
      </c>
      <c r="J12" s="164">
        <f t="shared" si="25"/>
        <v>1.7382938817864773E-2</v>
      </c>
      <c r="K12" s="164">
        <f t="shared" si="26"/>
        <v>0.36181439128827725</v>
      </c>
      <c r="L12" s="164">
        <f t="shared" si="27"/>
        <v>0.22964465810465345</v>
      </c>
      <c r="M12" s="165">
        <f t="shared" si="28"/>
        <v>11.837999999999999</v>
      </c>
      <c r="N12" s="166">
        <f t="shared" si="29"/>
        <v>0.19</v>
      </c>
      <c r="O12" s="166">
        <f t="shared" si="30"/>
        <v>13.333</v>
      </c>
      <c r="P12" s="167">
        <f t="shared" si="31"/>
        <v>0</v>
      </c>
      <c r="Q12" s="168">
        <f t="shared" si="32"/>
        <v>74</v>
      </c>
      <c r="R12" s="169">
        <f t="shared" si="33"/>
        <v>24.784803115564724</v>
      </c>
      <c r="S12" s="141">
        <f t="shared" si="34"/>
        <v>8</v>
      </c>
      <c r="T12" s="141">
        <f t="shared" si="35"/>
        <v>562</v>
      </c>
      <c r="U12" t="s">
        <v>141</v>
      </c>
      <c r="V12" s="5" t="s">
        <v>270</v>
      </c>
      <c r="W12" t="s">
        <v>141</v>
      </c>
      <c r="X12" s="5" t="s">
        <v>270</v>
      </c>
      <c r="Y12" t="s">
        <v>784</v>
      </c>
      <c r="Z12" t="s">
        <v>768</v>
      </c>
      <c r="AA12" t="s">
        <v>49</v>
      </c>
      <c r="AB12">
        <v>524</v>
      </c>
      <c r="AC12" s="1">
        <v>4215.2079999999996</v>
      </c>
      <c r="AD12" s="1">
        <v>1906.9970000000001</v>
      </c>
      <c r="AE12" s="28">
        <v>2.21</v>
      </c>
      <c r="AF12">
        <v>2.5</v>
      </c>
      <c r="AG12">
        <v>11.837999999999999</v>
      </c>
      <c r="AH12">
        <v>273.95546000000002</v>
      </c>
      <c r="AI12">
        <v>4.7621510000000002</v>
      </c>
      <c r="AJ12">
        <v>99.121027999999995</v>
      </c>
      <c r="AK12">
        <v>968</v>
      </c>
      <c r="AL12">
        <v>8</v>
      </c>
      <c r="AM12">
        <v>562</v>
      </c>
      <c r="AN12">
        <v>74</v>
      </c>
      <c r="AO12">
        <v>15.386471</v>
      </c>
      <c r="AP12">
        <v>839</v>
      </c>
      <c r="AQ12">
        <v>0</v>
      </c>
      <c r="AR12">
        <v>6</v>
      </c>
      <c r="AS12">
        <v>1069</v>
      </c>
      <c r="AT12">
        <v>0.19</v>
      </c>
      <c r="AU12">
        <v>13.333</v>
      </c>
      <c r="AV12">
        <v>33709</v>
      </c>
      <c r="AW12">
        <v>0</v>
      </c>
      <c r="AX12" s="29">
        <v>0.56000000000000005</v>
      </c>
      <c r="AY12" s="2">
        <v>0.88400000000000001</v>
      </c>
      <c r="AZ12" s="2" t="s">
        <v>72</v>
      </c>
      <c r="BA12" s="2" t="s">
        <v>771</v>
      </c>
      <c r="BB12" s="2">
        <v>2</v>
      </c>
      <c r="BC12" s="2" t="s">
        <v>785</v>
      </c>
      <c r="BD12" s="2">
        <v>7</v>
      </c>
      <c r="BE12" s="2">
        <v>102384.16500000004</v>
      </c>
      <c r="BF12" s="2">
        <v>4.1170507177550338E-2</v>
      </c>
      <c r="BG12" s="2">
        <v>3.6394728344954497E-2</v>
      </c>
      <c r="BH12" s="2">
        <v>219013.06500000003</v>
      </c>
      <c r="BI12" s="2">
        <v>1.9246376922764853E-2</v>
      </c>
      <c r="BJ12" s="2">
        <v>1.701379719972413E-2</v>
      </c>
      <c r="BK12" s="2">
        <v>1</v>
      </c>
      <c r="BL12" s="2" t="s">
        <v>69</v>
      </c>
      <c r="BM12" s="2">
        <v>-2</v>
      </c>
      <c r="BN12" s="2" t="s">
        <v>754</v>
      </c>
    </row>
    <row r="13" spans="1:66">
      <c r="A13" s="142" t="str">
        <f t="shared" si="20"/>
        <v>신화여객</v>
      </c>
      <c r="B13" s="142" t="str">
        <f t="shared" si="21"/>
        <v>34</v>
      </c>
      <c r="C13" s="143" t="str">
        <f t="shared" si="22"/>
        <v>71바6161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0.87240000000000006</v>
      </c>
      <c r="G13" s="151">
        <f t="shared" si="18"/>
        <v>2.181</v>
      </c>
      <c r="H13" s="152">
        <f t="shared" si="19"/>
        <v>2.5</v>
      </c>
      <c r="I13" s="153">
        <f t="shared" si="24"/>
        <v>4336.5950000000003</v>
      </c>
      <c r="J13" s="154">
        <f t="shared" si="25"/>
        <v>9.3242138665089527E-3</v>
      </c>
      <c r="K13" s="154">
        <f t="shared" si="26"/>
        <v>0.36509803379287459</v>
      </c>
      <c r="L13" s="154">
        <f t="shared" si="27"/>
        <v>0.1381268022492301</v>
      </c>
      <c r="M13" s="155">
        <f t="shared" si="28"/>
        <v>11.948</v>
      </c>
      <c r="N13" s="156">
        <f t="shared" si="29"/>
        <v>0.115</v>
      </c>
      <c r="O13" s="156">
        <f t="shared" si="30"/>
        <v>18.885999999999999</v>
      </c>
      <c r="P13" s="157">
        <f t="shared" si="31"/>
        <v>0</v>
      </c>
      <c r="Q13" s="158">
        <f t="shared" si="32"/>
        <v>74</v>
      </c>
      <c r="R13" s="159">
        <f t="shared" si="33"/>
        <v>24.598117176056437</v>
      </c>
      <c r="S13" s="144">
        <f t="shared" si="34"/>
        <v>5</v>
      </c>
      <c r="T13" s="144">
        <f t="shared" si="35"/>
        <v>819</v>
      </c>
      <c r="U13" t="s">
        <v>141</v>
      </c>
      <c r="V13" t="s">
        <v>270</v>
      </c>
      <c r="W13" s="4" t="s">
        <v>141</v>
      </c>
      <c r="X13" s="4" t="s">
        <v>270</v>
      </c>
      <c r="Y13" s="4" t="s">
        <v>786</v>
      </c>
      <c r="Z13" s="4" t="s">
        <v>768</v>
      </c>
      <c r="AA13" s="4" t="s">
        <v>49</v>
      </c>
      <c r="AB13" s="4">
        <v>524</v>
      </c>
      <c r="AC13" s="4">
        <v>4336.5950000000003</v>
      </c>
      <c r="AD13" s="4">
        <v>1988.442</v>
      </c>
      <c r="AE13" s="4">
        <v>2.181</v>
      </c>
      <c r="AF13" s="4">
        <v>2.5</v>
      </c>
      <c r="AG13" s="4">
        <v>11.948</v>
      </c>
      <c r="AH13" s="4">
        <v>281.81603699999999</v>
      </c>
      <c r="AI13" s="4">
        <v>2.627713</v>
      </c>
      <c r="AJ13" s="4">
        <v>102.89048099999999</v>
      </c>
      <c r="AK13" s="4">
        <v>599</v>
      </c>
      <c r="AL13" s="4">
        <v>5</v>
      </c>
      <c r="AM13" s="4">
        <v>819</v>
      </c>
      <c r="AN13" s="4">
        <v>74</v>
      </c>
      <c r="AO13" s="4">
        <v>15.388033999999999</v>
      </c>
      <c r="AP13" s="4">
        <v>1421.7</v>
      </c>
      <c r="AQ13" s="4">
        <v>0</v>
      </c>
      <c r="AR13" s="4">
        <v>20</v>
      </c>
      <c r="AS13" s="4">
        <v>6062</v>
      </c>
      <c r="AT13" s="4">
        <v>0.115</v>
      </c>
      <c r="AU13" s="4">
        <v>18.885999999999999</v>
      </c>
      <c r="AV13" s="4">
        <v>34290</v>
      </c>
      <c r="AW13" s="4">
        <v>0</v>
      </c>
      <c r="AX13" s="30">
        <v>0.56000000000000005</v>
      </c>
      <c r="AY13">
        <v>0.87240000000000006</v>
      </c>
      <c r="AZ13" t="s">
        <v>72</v>
      </c>
      <c r="BA13" t="s">
        <v>771</v>
      </c>
      <c r="BB13">
        <v>3</v>
      </c>
      <c r="BC13" t="s">
        <v>787</v>
      </c>
      <c r="BD13">
        <v>7</v>
      </c>
      <c r="BE13">
        <v>102384.16500000004</v>
      </c>
      <c r="BF13">
        <v>4.2356110439539151E-2</v>
      </c>
      <c r="BG13">
        <v>3.695147074745396E-2</v>
      </c>
      <c r="BH13">
        <v>219013.06500000003</v>
      </c>
      <c r="BI13">
        <v>1.9800622396659303E-2</v>
      </c>
      <c r="BJ13">
        <v>1.7274062978845577E-2</v>
      </c>
      <c r="BK13">
        <v>1</v>
      </c>
      <c r="BL13" t="s">
        <v>72</v>
      </c>
      <c r="BM13">
        <v>0</v>
      </c>
      <c r="BN13" t="s">
        <v>667</v>
      </c>
    </row>
    <row r="14" spans="1:66">
      <c r="A14" s="139" t="str">
        <f t="shared" si="20"/>
        <v>신화여객</v>
      </c>
      <c r="B14" s="139" t="str">
        <f t="shared" si="21"/>
        <v>34</v>
      </c>
      <c r="C14" s="140" t="str">
        <f t="shared" si="22"/>
        <v>71바6173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0.9542307692307691</v>
      </c>
      <c r="G14" s="161">
        <f t="shared" si="18"/>
        <v>2.4809999999999999</v>
      </c>
      <c r="H14" s="162">
        <f t="shared" si="19"/>
        <v>2.6</v>
      </c>
      <c r="I14" s="163">
        <f t="shared" si="24"/>
        <v>3403.2559999999999</v>
      </c>
      <c r="J14" s="164">
        <f t="shared" si="25"/>
        <v>7.5316495865192547E-3</v>
      </c>
      <c r="K14" s="164">
        <f t="shared" si="26"/>
        <v>0.31645442410967844</v>
      </c>
      <c r="L14" s="164">
        <f t="shared" si="27"/>
        <v>0.21479430286760678</v>
      </c>
      <c r="M14" s="165">
        <f t="shared" si="28"/>
        <v>9.6969999999999992</v>
      </c>
      <c r="N14" s="166">
        <f t="shared" si="29"/>
        <v>0.23499999999999999</v>
      </c>
      <c r="O14" s="166">
        <f t="shared" si="30"/>
        <v>8.2859999999999996</v>
      </c>
      <c r="P14" s="167">
        <f t="shared" si="31"/>
        <v>0</v>
      </c>
      <c r="Q14" s="168">
        <f t="shared" si="32"/>
        <v>74</v>
      </c>
      <c r="R14" s="169">
        <f t="shared" si="33"/>
        <v>23.810407183376409</v>
      </c>
      <c r="S14" s="141">
        <f t="shared" si="34"/>
        <v>8</v>
      </c>
      <c r="T14" s="141">
        <f t="shared" si="35"/>
        <v>282</v>
      </c>
      <c r="U14" t="s">
        <v>141</v>
      </c>
      <c r="V14" s="5" t="s">
        <v>270</v>
      </c>
      <c r="W14" t="s">
        <v>141</v>
      </c>
      <c r="X14" s="5" t="s">
        <v>270</v>
      </c>
      <c r="Y14" t="s">
        <v>788</v>
      </c>
      <c r="Z14" t="s">
        <v>768</v>
      </c>
      <c r="AA14" t="s">
        <v>49</v>
      </c>
      <c r="AB14">
        <v>524</v>
      </c>
      <c r="AC14" s="1">
        <v>3403.2559999999999</v>
      </c>
      <c r="AD14" s="1">
        <v>1371.499</v>
      </c>
      <c r="AE14" s="28">
        <v>2.4809999999999999</v>
      </c>
      <c r="AF14">
        <v>2.6</v>
      </c>
      <c r="AG14">
        <v>9.6969999999999992</v>
      </c>
      <c r="AH14">
        <v>211.43269900000001</v>
      </c>
      <c r="AI14">
        <v>1.5924370000000001</v>
      </c>
      <c r="AJ14">
        <v>66.908812999999995</v>
      </c>
      <c r="AK14">
        <v>731</v>
      </c>
      <c r="AL14">
        <v>8</v>
      </c>
      <c r="AM14">
        <v>282</v>
      </c>
      <c r="AN14">
        <v>74</v>
      </c>
      <c r="AO14">
        <v>16.096166</v>
      </c>
      <c r="AP14">
        <v>711.4</v>
      </c>
      <c r="AQ14">
        <v>0</v>
      </c>
      <c r="AR14">
        <v>1</v>
      </c>
      <c r="AS14">
        <v>318</v>
      </c>
      <c r="AT14">
        <v>0.23499999999999999</v>
      </c>
      <c r="AU14">
        <v>8.2859999999999996</v>
      </c>
      <c r="AV14">
        <v>27191</v>
      </c>
      <c r="AW14">
        <v>0</v>
      </c>
      <c r="AX14" s="29">
        <v>0.57999999999999996</v>
      </c>
      <c r="AY14">
        <v>0.9542307692307691</v>
      </c>
      <c r="AZ14" t="s">
        <v>69</v>
      </c>
      <c r="BA14" t="s">
        <v>771</v>
      </c>
      <c r="BB14">
        <v>5</v>
      </c>
      <c r="BC14" t="s">
        <v>789</v>
      </c>
      <c r="BD14">
        <v>6</v>
      </c>
      <c r="BE14">
        <v>102384.16500000004</v>
      </c>
      <c r="BF14">
        <v>3.3240062074052161E-2</v>
      </c>
      <c r="BG14">
        <v>3.1718690002201309E-2</v>
      </c>
      <c r="BH14">
        <v>219013.06500000003</v>
      </c>
      <c r="BI14">
        <v>1.5539054713471086E-2</v>
      </c>
      <c r="BJ14">
        <v>1.4827844132354523E-2</v>
      </c>
      <c r="BK14">
        <v>1</v>
      </c>
      <c r="BL14" t="s">
        <v>69</v>
      </c>
      <c r="BM14">
        <v>0</v>
      </c>
      <c r="BN14" t="s">
        <v>667</v>
      </c>
    </row>
    <row r="15" spans="1:66">
      <c r="A15" s="142" t="str">
        <f t="shared" si="20"/>
        <v>신화여객</v>
      </c>
      <c r="B15" s="142" t="str">
        <f t="shared" si="21"/>
        <v>34</v>
      </c>
      <c r="C15" s="143" t="str">
        <f t="shared" si="22"/>
        <v>72바1094</v>
      </c>
      <c r="D15" s="131" t="str">
        <f t="shared" si="23"/>
        <v>대형</v>
      </c>
      <c r="E15" s="127" t="str">
        <f t="shared" si="16"/>
        <v>S</v>
      </c>
      <c r="F15" s="150">
        <f t="shared" si="17"/>
        <v>1.0634615384615385</v>
      </c>
      <c r="G15" s="151">
        <f t="shared" si="18"/>
        <v>2.7650000000000001</v>
      </c>
      <c r="H15" s="152">
        <f t="shared" si="19"/>
        <v>2.6</v>
      </c>
      <c r="I15" s="153">
        <f t="shared" si="24"/>
        <v>4442.3999999999996</v>
      </c>
      <c r="J15" s="154">
        <f t="shared" si="25"/>
        <v>5.66262860069196E-3</v>
      </c>
      <c r="K15" s="154">
        <f t="shared" si="26"/>
        <v>0.34925789082463943</v>
      </c>
      <c r="L15" s="154">
        <f t="shared" si="27"/>
        <v>0.13618764631730598</v>
      </c>
      <c r="M15" s="155">
        <f t="shared" si="28"/>
        <v>9.8580000000000005</v>
      </c>
      <c r="N15" s="156">
        <f t="shared" si="29"/>
        <v>0.22500000000000001</v>
      </c>
      <c r="O15" s="156">
        <f t="shared" si="30"/>
        <v>8.8919999999999995</v>
      </c>
      <c r="P15" s="157">
        <f t="shared" si="31"/>
        <v>0</v>
      </c>
      <c r="Q15" s="158">
        <f t="shared" si="32"/>
        <v>72</v>
      </c>
      <c r="R15" s="159">
        <f t="shared" si="33"/>
        <v>24.664916718290179</v>
      </c>
      <c r="S15" s="144">
        <f t="shared" si="34"/>
        <v>10</v>
      </c>
      <c r="T15" s="144">
        <f t="shared" si="35"/>
        <v>395</v>
      </c>
      <c r="U15" t="s">
        <v>141</v>
      </c>
      <c r="V15" s="5" t="s">
        <v>270</v>
      </c>
      <c r="W15" t="s">
        <v>141</v>
      </c>
      <c r="X15" s="5" t="s">
        <v>270</v>
      </c>
      <c r="Y15" t="s">
        <v>790</v>
      </c>
      <c r="Z15" t="s">
        <v>768</v>
      </c>
      <c r="AA15" t="s">
        <v>49</v>
      </c>
      <c r="AB15">
        <v>524</v>
      </c>
      <c r="AC15" s="1">
        <v>4442.3999999999996</v>
      </c>
      <c r="AD15" s="1">
        <v>1606.5119999999999</v>
      </c>
      <c r="AE15" s="28">
        <v>2.7650000000000001</v>
      </c>
      <c r="AF15">
        <v>2.6</v>
      </c>
      <c r="AG15">
        <v>9.8580000000000005</v>
      </c>
      <c r="AH15">
        <v>279.20602100000002</v>
      </c>
      <c r="AI15">
        <v>1.58104</v>
      </c>
      <c r="AJ15">
        <v>97.514905999999996</v>
      </c>
      <c r="AK15">
        <v>605</v>
      </c>
      <c r="AL15">
        <v>10</v>
      </c>
      <c r="AM15">
        <v>395</v>
      </c>
      <c r="AN15">
        <v>72</v>
      </c>
      <c r="AO15">
        <v>15.910831</v>
      </c>
      <c r="AP15">
        <v>529.20000000000005</v>
      </c>
      <c r="AQ15">
        <v>0</v>
      </c>
      <c r="AR15">
        <v>3</v>
      </c>
      <c r="AS15">
        <v>436</v>
      </c>
      <c r="AT15">
        <v>0.22500000000000001</v>
      </c>
      <c r="AU15">
        <v>8.8919999999999995</v>
      </c>
      <c r="AV15">
        <v>34118</v>
      </c>
      <c r="AW15">
        <v>0</v>
      </c>
      <c r="AX15" s="29">
        <v>0.63</v>
      </c>
      <c r="AY15">
        <v>1.0634615384615385</v>
      </c>
      <c r="AZ15" t="s">
        <v>74</v>
      </c>
      <c r="BA15" t="s">
        <v>771</v>
      </c>
      <c r="BB15">
        <v>1</v>
      </c>
      <c r="BC15" t="s">
        <v>791</v>
      </c>
      <c r="BD15">
        <v>7</v>
      </c>
      <c r="BE15">
        <v>102384.16500000004</v>
      </c>
      <c r="BF15">
        <v>4.3389522198085985E-2</v>
      </c>
      <c r="BG15">
        <v>4.6143088029887598E-2</v>
      </c>
      <c r="BH15">
        <v>219013.06500000003</v>
      </c>
      <c r="BI15">
        <v>2.028372143004345E-2</v>
      </c>
      <c r="BJ15">
        <v>2.1570957597719286E-2</v>
      </c>
      <c r="BK15">
        <v>1</v>
      </c>
      <c r="BL15" t="s">
        <v>74</v>
      </c>
      <c r="BM15">
        <v>0</v>
      </c>
      <c r="BN15" t="s">
        <v>667</v>
      </c>
    </row>
    <row r="16" spans="1:66">
      <c r="A16" s="139" t="str">
        <f t="shared" si="20"/>
        <v>신화여객</v>
      </c>
      <c r="B16" s="139" t="str">
        <f t="shared" si="21"/>
        <v>34</v>
      </c>
      <c r="C16" s="140" t="str">
        <f t="shared" si="22"/>
        <v>72바1095</v>
      </c>
      <c r="D16" s="115" t="str">
        <f t="shared" si="23"/>
        <v>대형</v>
      </c>
      <c r="E16" s="111" t="str">
        <f t="shared" si="16"/>
        <v>B</v>
      </c>
      <c r="F16" s="160">
        <f t="shared" si="17"/>
        <v>0.93384615384615377</v>
      </c>
      <c r="G16" s="161">
        <f t="shared" si="18"/>
        <v>2.4279999999999999</v>
      </c>
      <c r="H16" s="162">
        <f t="shared" si="19"/>
        <v>2.6</v>
      </c>
      <c r="I16" s="163">
        <f t="shared" si="24"/>
        <v>4492.326</v>
      </c>
      <c r="J16" s="164">
        <f t="shared" si="25"/>
        <v>1.5282344826483678E-2</v>
      </c>
      <c r="K16" s="164">
        <f t="shared" si="26"/>
        <v>0.35789503888936336</v>
      </c>
      <c r="L16" s="164">
        <f t="shared" si="27"/>
        <v>0.12732824821707062</v>
      </c>
      <c r="M16" s="165">
        <f t="shared" si="28"/>
        <v>9.6379999999999999</v>
      </c>
      <c r="N16" s="166">
        <f t="shared" si="29"/>
        <v>0.42299999999999999</v>
      </c>
      <c r="O16" s="166">
        <f t="shared" si="30"/>
        <v>23.106000000000002</v>
      </c>
      <c r="P16" s="167">
        <f t="shared" si="31"/>
        <v>0.31666666666666665</v>
      </c>
      <c r="Q16" s="168">
        <f t="shared" si="32"/>
        <v>88</v>
      </c>
      <c r="R16" s="169">
        <f t="shared" si="33"/>
        <v>25.404359907624642</v>
      </c>
      <c r="S16" s="141">
        <f t="shared" si="34"/>
        <v>19</v>
      </c>
      <c r="T16" s="141">
        <f t="shared" si="35"/>
        <v>1038</v>
      </c>
      <c r="U16" t="s">
        <v>141</v>
      </c>
      <c r="V16" t="s">
        <v>270</v>
      </c>
      <c r="W16" s="4" t="s">
        <v>141</v>
      </c>
      <c r="X16" s="4" t="s">
        <v>270</v>
      </c>
      <c r="Y16" s="4" t="s">
        <v>792</v>
      </c>
      <c r="Z16" s="4" t="s">
        <v>768</v>
      </c>
      <c r="AA16" s="4" t="s">
        <v>49</v>
      </c>
      <c r="AB16" s="4">
        <v>524</v>
      </c>
      <c r="AC16" s="4">
        <v>4492.326</v>
      </c>
      <c r="AD16" s="4">
        <v>1850.3309999999999</v>
      </c>
      <c r="AE16" s="4">
        <v>2.4279999999999999</v>
      </c>
      <c r="AF16" s="4">
        <v>2.6</v>
      </c>
      <c r="AG16" s="4">
        <v>9.6379999999999999</v>
      </c>
      <c r="AH16" s="4">
        <v>282.109915</v>
      </c>
      <c r="AI16" s="4">
        <v>4.3113010000000003</v>
      </c>
      <c r="AJ16" s="4">
        <v>100.965739</v>
      </c>
      <c r="AK16" s="4">
        <v>572</v>
      </c>
      <c r="AL16" s="4">
        <v>19</v>
      </c>
      <c r="AM16" s="4">
        <v>1038</v>
      </c>
      <c r="AN16" s="4">
        <v>88</v>
      </c>
      <c r="AO16" s="4">
        <v>15.924027000000001</v>
      </c>
      <c r="AP16" s="4">
        <v>2648.2</v>
      </c>
      <c r="AQ16" s="4">
        <v>19</v>
      </c>
      <c r="AR16" s="4">
        <v>36</v>
      </c>
      <c r="AS16" s="4">
        <v>11600</v>
      </c>
      <c r="AT16" s="4">
        <v>0.42299999999999999</v>
      </c>
      <c r="AU16" s="4">
        <v>23.106000000000002</v>
      </c>
      <c r="AV16" s="4">
        <v>33201</v>
      </c>
      <c r="AW16" s="4">
        <v>0</v>
      </c>
      <c r="AX16" s="30">
        <v>0.53</v>
      </c>
      <c r="AY16">
        <v>0.93384615384615377</v>
      </c>
      <c r="AZ16" t="s">
        <v>71</v>
      </c>
      <c r="BA16" t="s">
        <v>771</v>
      </c>
      <c r="BB16">
        <v>4</v>
      </c>
      <c r="BC16" t="s">
        <v>793</v>
      </c>
      <c r="BD16">
        <v>8</v>
      </c>
      <c r="BE16">
        <v>102384.16500000004</v>
      </c>
      <c r="BF16">
        <v>4.3877156198910236E-2</v>
      </c>
      <c r="BG16">
        <v>4.0974513558059249E-2</v>
      </c>
      <c r="BH16">
        <v>219013.06500000003</v>
      </c>
      <c r="BI16">
        <v>2.0511680433311134E-2</v>
      </c>
      <c r="BJ16">
        <v>1.9154753881569012E-2</v>
      </c>
      <c r="BK16">
        <v>1</v>
      </c>
      <c r="BL16" t="s">
        <v>70</v>
      </c>
      <c r="BM16">
        <v>2</v>
      </c>
      <c r="BN16" t="s">
        <v>764</v>
      </c>
    </row>
    <row r="17" spans="1:66">
      <c r="A17" s="142" t="str">
        <f t="shared" si="20"/>
        <v>신화여객</v>
      </c>
      <c r="B17" s="142" t="str">
        <f t="shared" si="21"/>
        <v>34</v>
      </c>
      <c r="C17" s="143" t="str">
        <f t="shared" si="22"/>
        <v>72바1096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0.88884615384615384</v>
      </c>
      <c r="G17" s="151">
        <f t="shared" si="18"/>
        <v>2.3109999999999999</v>
      </c>
      <c r="H17" s="152">
        <f t="shared" si="19"/>
        <v>2.6</v>
      </c>
      <c r="I17" s="153">
        <f t="shared" si="24"/>
        <v>6032.5249999999996</v>
      </c>
      <c r="J17" s="154">
        <f t="shared" si="25"/>
        <v>3.1602725715066254E-2</v>
      </c>
      <c r="K17" s="154">
        <f t="shared" si="26"/>
        <v>0.38099716157955915</v>
      </c>
      <c r="L17" s="154">
        <f t="shared" si="27"/>
        <v>0.15797696652728335</v>
      </c>
      <c r="M17" s="155">
        <f t="shared" si="28"/>
        <v>13.204000000000001</v>
      </c>
      <c r="N17" s="156">
        <f t="shared" si="29"/>
        <v>0.26500000000000001</v>
      </c>
      <c r="O17" s="156">
        <f t="shared" si="30"/>
        <v>17.620999999999999</v>
      </c>
      <c r="P17" s="157">
        <f t="shared" si="31"/>
        <v>0</v>
      </c>
      <c r="Q17" s="158">
        <f t="shared" si="32"/>
        <v>80</v>
      </c>
      <c r="R17" s="159">
        <f t="shared" si="33"/>
        <v>25.931775112857775</v>
      </c>
      <c r="S17" s="144">
        <f t="shared" si="34"/>
        <v>16</v>
      </c>
      <c r="T17" s="144">
        <f t="shared" si="35"/>
        <v>1063</v>
      </c>
      <c r="U17" t="s">
        <v>141</v>
      </c>
      <c r="V17" s="5" t="s">
        <v>270</v>
      </c>
      <c r="W17" t="s">
        <v>141</v>
      </c>
      <c r="X17" s="5" t="s">
        <v>270</v>
      </c>
      <c r="Y17" t="s">
        <v>794</v>
      </c>
      <c r="Z17" t="s">
        <v>768</v>
      </c>
      <c r="AA17" t="s">
        <v>49</v>
      </c>
      <c r="AB17">
        <v>524</v>
      </c>
      <c r="AC17" s="1">
        <v>6032.5249999999996</v>
      </c>
      <c r="AD17" s="1">
        <v>2610.85</v>
      </c>
      <c r="AE17" s="28">
        <v>2.3109999999999999</v>
      </c>
      <c r="AF17">
        <v>2.6</v>
      </c>
      <c r="AG17">
        <v>13.204000000000001</v>
      </c>
      <c r="AH17">
        <v>396.03435200000001</v>
      </c>
      <c r="AI17">
        <v>12.515765</v>
      </c>
      <c r="AJ17">
        <v>150.88796400000001</v>
      </c>
      <c r="AK17">
        <v>953</v>
      </c>
      <c r="AL17">
        <v>16</v>
      </c>
      <c r="AM17">
        <v>1063</v>
      </c>
      <c r="AN17">
        <v>80</v>
      </c>
      <c r="AO17">
        <v>15.232327</v>
      </c>
      <c r="AP17">
        <v>4782.7</v>
      </c>
      <c r="AQ17">
        <v>0</v>
      </c>
      <c r="AR17">
        <v>101</v>
      </c>
      <c r="AS17">
        <v>47529</v>
      </c>
      <c r="AT17">
        <v>0.26500000000000001</v>
      </c>
      <c r="AU17">
        <v>17.620999999999999</v>
      </c>
      <c r="AV17">
        <v>42618</v>
      </c>
      <c r="AW17">
        <v>0</v>
      </c>
      <c r="AX17" s="29">
        <v>0.6</v>
      </c>
      <c r="AY17">
        <v>0.88884615384615384</v>
      </c>
      <c r="AZ17" t="s">
        <v>72</v>
      </c>
      <c r="BA17" t="s">
        <v>771</v>
      </c>
      <c r="BB17">
        <v>1</v>
      </c>
      <c r="BC17" t="s">
        <v>795</v>
      </c>
      <c r="BD17">
        <v>7</v>
      </c>
      <c r="BE17">
        <v>102384.16500000004</v>
      </c>
      <c r="BF17">
        <v>5.8920488339187976E-2</v>
      </c>
      <c r="BG17">
        <v>5.237124944302439E-2</v>
      </c>
      <c r="BH17">
        <v>219013.06500000003</v>
      </c>
      <c r="BI17">
        <v>2.7544133040647591E-2</v>
      </c>
      <c r="BJ17">
        <v>2.4482496714206377E-2</v>
      </c>
      <c r="BK17">
        <v>1</v>
      </c>
      <c r="BL17" t="s">
        <v>71</v>
      </c>
      <c r="BM17">
        <v>-1</v>
      </c>
      <c r="BN17" t="s">
        <v>754</v>
      </c>
    </row>
    <row r="18" spans="1:66">
      <c r="A18" s="139" t="str">
        <f t="shared" si="20"/>
        <v>신화여객</v>
      </c>
      <c r="B18" s="139" t="str">
        <f t="shared" si="21"/>
        <v>34</v>
      </c>
      <c r="C18" s="140" t="str">
        <f t="shared" si="22"/>
        <v>72바1097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0.95153846153846156</v>
      </c>
      <c r="G18" s="161">
        <f t="shared" si="18"/>
        <v>2.4740000000000002</v>
      </c>
      <c r="H18" s="162">
        <f t="shared" si="19"/>
        <v>2.6</v>
      </c>
      <c r="I18" s="163">
        <f t="shared" si="24"/>
        <v>6193.1180000000004</v>
      </c>
      <c r="J18" s="164">
        <f t="shared" si="25"/>
        <v>2.288572222375938E-2</v>
      </c>
      <c r="K18" s="164">
        <f t="shared" si="26"/>
        <v>0.34329142184102718</v>
      </c>
      <c r="L18" s="164">
        <f t="shared" si="27"/>
        <v>0.18246059577744198</v>
      </c>
      <c r="M18" s="165">
        <f t="shared" si="28"/>
        <v>10.734999999999999</v>
      </c>
      <c r="N18" s="166">
        <f t="shared" si="29"/>
        <v>0.17799999999999999</v>
      </c>
      <c r="O18" s="166">
        <f t="shared" si="30"/>
        <v>16.001999999999999</v>
      </c>
      <c r="P18" s="167">
        <f t="shared" si="31"/>
        <v>0.13333333333333333</v>
      </c>
      <c r="Q18" s="168">
        <f t="shared" si="32"/>
        <v>82</v>
      </c>
      <c r="R18" s="169">
        <f t="shared" si="33"/>
        <v>25.221889550493728</v>
      </c>
      <c r="S18" s="141">
        <f t="shared" si="34"/>
        <v>11</v>
      </c>
      <c r="T18" s="141">
        <f t="shared" si="35"/>
        <v>991</v>
      </c>
      <c r="U18" t="s">
        <v>141</v>
      </c>
      <c r="V18" s="5" t="s">
        <v>270</v>
      </c>
      <c r="W18" t="s">
        <v>141</v>
      </c>
      <c r="X18" s="5" t="s">
        <v>270</v>
      </c>
      <c r="Y18" t="s">
        <v>796</v>
      </c>
      <c r="Z18" t="s">
        <v>768</v>
      </c>
      <c r="AA18" t="s">
        <v>49</v>
      </c>
      <c r="AB18">
        <v>524</v>
      </c>
      <c r="AC18" s="1">
        <v>6193.1180000000004</v>
      </c>
      <c r="AD18" s="1">
        <v>2503.018</v>
      </c>
      <c r="AE18" s="28">
        <v>2.4740000000000002</v>
      </c>
      <c r="AF18">
        <v>2.6</v>
      </c>
      <c r="AG18">
        <v>10.734999999999999</v>
      </c>
      <c r="AH18">
        <v>387.40376700000002</v>
      </c>
      <c r="AI18">
        <v>8.8660150000000009</v>
      </c>
      <c r="AJ18">
        <v>132.99239</v>
      </c>
      <c r="AK18">
        <v>1130</v>
      </c>
      <c r="AL18">
        <v>11</v>
      </c>
      <c r="AM18">
        <v>991</v>
      </c>
      <c r="AN18">
        <v>82</v>
      </c>
      <c r="AO18">
        <v>15.98621</v>
      </c>
      <c r="AP18">
        <v>3386.3</v>
      </c>
      <c r="AQ18">
        <v>8</v>
      </c>
      <c r="AR18">
        <v>49</v>
      </c>
      <c r="AS18">
        <v>14010</v>
      </c>
      <c r="AT18">
        <v>0.17799999999999999</v>
      </c>
      <c r="AU18">
        <v>16.001999999999999</v>
      </c>
      <c r="AV18">
        <v>46504</v>
      </c>
      <c r="AW18">
        <v>0</v>
      </c>
      <c r="AX18" s="29">
        <v>0.57999999999999996</v>
      </c>
      <c r="AY18">
        <v>0.95153846153846156</v>
      </c>
      <c r="AZ18" t="s">
        <v>69</v>
      </c>
      <c r="BA18" t="s">
        <v>771</v>
      </c>
      <c r="BB18">
        <v>6</v>
      </c>
      <c r="BC18" t="s">
        <v>797</v>
      </c>
      <c r="BD18">
        <v>8</v>
      </c>
      <c r="BE18">
        <v>102384.16500000004</v>
      </c>
      <c r="BF18">
        <v>6.0489021910761283E-2</v>
      </c>
      <c r="BG18">
        <v>5.7557630848932083E-2</v>
      </c>
      <c r="BH18">
        <v>219013.06500000003</v>
      </c>
      <c r="BI18">
        <v>2.8277390666168703E-2</v>
      </c>
      <c r="BJ18">
        <v>2.6907024810808221E-2</v>
      </c>
      <c r="BK18">
        <v>1</v>
      </c>
      <c r="BL18" t="s">
        <v>71</v>
      </c>
      <c r="BM18">
        <v>1</v>
      </c>
      <c r="BN18" t="s">
        <v>764</v>
      </c>
    </row>
    <row r="19" spans="1:66">
      <c r="A19" s="142" t="str">
        <f t="shared" si="20"/>
        <v>신화여객</v>
      </c>
      <c r="B19" s="142" t="str">
        <f t="shared" si="21"/>
        <v>34</v>
      </c>
      <c r="C19" s="143" t="str">
        <f t="shared" si="22"/>
        <v>72바1098</v>
      </c>
      <c r="D19" s="131" t="str">
        <f t="shared" si="23"/>
        <v>대형</v>
      </c>
      <c r="E19" s="127" t="str">
        <f t="shared" si="16"/>
        <v>A</v>
      </c>
      <c r="F19" s="150">
        <f t="shared" si="17"/>
        <v>0.96192307692307688</v>
      </c>
      <c r="G19" s="151">
        <f t="shared" si="18"/>
        <v>2.5009999999999999</v>
      </c>
      <c r="H19" s="152">
        <f t="shared" si="19"/>
        <v>2.6</v>
      </c>
      <c r="I19" s="153">
        <f t="shared" si="24"/>
        <v>4266.2579999999998</v>
      </c>
      <c r="J19" s="154">
        <f t="shared" si="25"/>
        <v>1.6791971619601258E-2</v>
      </c>
      <c r="K19" s="154">
        <f t="shared" si="26"/>
        <v>0.34876556667170105</v>
      </c>
      <c r="L19" s="154">
        <f t="shared" si="27"/>
        <v>0.13923208582322028</v>
      </c>
      <c r="M19" s="155">
        <f t="shared" si="28"/>
        <v>10.188000000000001</v>
      </c>
      <c r="N19" s="156">
        <f t="shared" si="29"/>
        <v>0.375</v>
      </c>
      <c r="O19" s="156">
        <f t="shared" si="30"/>
        <v>16.361000000000001</v>
      </c>
      <c r="P19" s="157">
        <f t="shared" si="31"/>
        <v>0</v>
      </c>
      <c r="Q19" s="158">
        <f t="shared" si="32"/>
        <v>80</v>
      </c>
      <c r="R19" s="159">
        <f t="shared" si="33"/>
        <v>24.713057108884577</v>
      </c>
      <c r="S19" s="144">
        <f t="shared" si="34"/>
        <v>16</v>
      </c>
      <c r="T19" s="144">
        <f t="shared" si="35"/>
        <v>698</v>
      </c>
      <c r="U19" t="s">
        <v>141</v>
      </c>
      <c r="V19" t="s">
        <v>270</v>
      </c>
      <c r="W19" s="4" t="s">
        <v>141</v>
      </c>
      <c r="X19" s="4" t="s">
        <v>270</v>
      </c>
      <c r="Y19" s="4" t="s">
        <v>798</v>
      </c>
      <c r="Z19" s="4" t="s">
        <v>768</v>
      </c>
      <c r="AA19" s="4" t="s">
        <v>49</v>
      </c>
      <c r="AB19" s="4">
        <v>524</v>
      </c>
      <c r="AC19" s="4">
        <v>4266.2579999999998</v>
      </c>
      <c r="AD19" s="4">
        <v>1705.492</v>
      </c>
      <c r="AE19" s="4">
        <v>2.5009999999999999</v>
      </c>
      <c r="AF19" s="4">
        <v>2.6</v>
      </c>
      <c r="AG19" s="4">
        <v>10.188000000000001</v>
      </c>
      <c r="AH19" s="4">
        <v>272.09991200000002</v>
      </c>
      <c r="AI19" s="4">
        <v>4.5690939999999998</v>
      </c>
      <c r="AJ19" s="4">
        <v>94.899079999999998</v>
      </c>
      <c r="AK19" s="4">
        <v>594</v>
      </c>
      <c r="AL19" s="4">
        <v>16</v>
      </c>
      <c r="AM19" s="4">
        <v>698</v>
      </c>
      <c r="AN19" s="4">
        <v>80</v>
      </c>
      <c r="AO19" s="4">
        <v>15.679012</v>
      </c>
      <c r="AP19" s="4">
        <v>1508.2</v>
      </c>
      <c r="AQ19" s="4">
        <v>0</v>
      </c>
      <c r="AR19" s="4">
        <v>32</v>
      </c>
      <c r="AS19" s="4">
        <v>10826</v>
      </c>
      <c r="AT19" s="4">
        <v>0.375</v>
      </c>
      <c r="AU19" s="4">
        <v>16.361000000000001</v>
      </c>
      <c r="AV19" s="4">
        <v>32996</v>
      </c>
      <c r="AW19" s="4">
        <v>0</v>
      </c>
      <c r="AX19" s="30">
        <v>0.57999999999999996</v>
      </c>
      <c r="AY19">
        <v>0.96192307692307688</v>
      </c>
      <c r="AZ19" t="s">
        <v>69</v>
      </c>
      <c r="BA19" t="s">
        <v>771</v>
      </c>
      <c r="BB19">
        <v>4</v>
      </c>
      <c r="BC19" t="s">
        <v>799</v>
      </c>
      <c r="BD19">
        <v>7</v>
      </c>
      <c r="BE19">
        <v>102384.16500000004</v>
      </c>
      <c r="BF19">
        <v>4.1669119438538162E-2</v>
      </c>
      <c r="BG19">
        <v>4.008248758299382E-2</v>
      </c>
      <c r="BH19">
        <v>219013.06500000003</v>
      </c>
      <c r="BI19">
        <v>1.9479468039954598E-2</v>
      </c>
      <c r="BJ19">
        <v>1.8737749833817863E-2</v>
      </c>
      <c r="BK19">
        <v>1</v>
      </c>
      <c r="BL19" t="s">
        <v>70</v>
      </c>
      <c r="BM19">
        <v>3</v>
      </c>
      <c r="BN19" t="s">
        <v>764</v>
      </c>
    </row>
    <row r="20" spans="1:66">
      <c r="A20" s="139" t="str">
        <f t="shared" si="20"/>
        <v>신화여객</v>
      </c>
      <c r="B20" s="139" t="str">
        <f t="shared" si="21"/>
        <v>34</v>
      </c>
      <c r="C20" s="140" t="str">
        <f t="shared" si="22"/>
        <v>72바1100</v>
      </c>
      <c r="D20" s="115" t="str">
        <f t="shared" si="23"/>
        <v>대형</v>
      </c>
      <c r="E20" s="111" t="str">
        <f t="shared" si="16"/>
        <v>A</v>
      </c>
      <c r="F20" s="160">
        <f t="shared" si="17"/>
        <v>0.9623076923076922</v>
      </c>
      <c r="G20" s="161">
        <f t="shared" si="18"/>
        <v>2.5019999999999998</v>
      </c>
      <c r="H20" s="162">
        <f t="shared" si="19"/>
        <v>2.6</v>
      </c>
      <c r="I20" s="163">
        <f t="shared" si="24"/>
        <v>5923.2290000000003</v>
      </c>
      <c r="J20" s="164">
        <f t="shared" si="25"/>
        <v>9.9820257402465831E-3</v>
      </c>
      <c r="K20" s="164">
        <f t="shared" si="26"/>
        <v>0.33389787909511198</v>
      </c>
      <c r="L20" s="164">
        <f t="shared" si="27"/>
        <v>0.14958057505458594</v>
      </c>
      <c r="M20" s="165">
        <f t="shared" si="28"/>
        <v>9.4559999999999995</v>
      </c>
      <c r="N20" s="166">
        <f t="shared" si="29"/>
        <v>0.23599999999999999</v>
      </c>
      <c r="O20" s="166">
        <f t="shared" si="30"/>
        <v>9.9779999999999998</v>
      </c>
      <c r="P20" s="167">
        <f t="shared" si="31"/>
        <v>0.11333333333333333</v>
      </c>
      <c r="Q20" s="168">
        <f t="shared" si="32"/>
        <v>85</v>
      </c>
      <c r="R20" s="169">
        <f t="shared" si="33"/>
        <v>24.504890243145553</v>
      </c>
      <c r="S20" s="141">
        <f t="shared" si="34"/>
        <v>14</v>
      </c>
      <c r="T20" s="141">
        <f t="shared" si="35"/>
        <v>591</v>
      </c>
      <c r="U20" t="s">
        <v>141</v>
      </c>
      <c r="V20" s="5" t="s">
        <v>270</v>
      </c>
      <c r="W20" t="s">
        <v>141</v>
      </c>
      <c r="X20" s="5" t="s">
        <v>270</v>
      </c>
      <c r="Y20" t="s">
        <v>800</v>
      </c>
      <c r="Z20" t="s">
        <v>768</v>
      </c>
      <c r="AA20" t="s">
        <v>49</v>
      </c>
      <c r="AB20">
        <v>524</v>
      </c>
      <c r="AC20" s="1">
        <v>5923.2290000000003</v>
      </c>
      <c r="AD20" s="1">
        <v>2367.5630000000001</v>
      </c>
      <c r="AE20" s="28">
        <v>2.5019999999999998</v>
      </c>
      <c r="AF20">
        <v>2.6</v>
      </c>
      <c r="AG20">
        <v>9.4559999999999995</v>
      </c>
      <c r="AH20">
        <v>368.402376</v>
      </c>
      <c r="AI20">
        <v>3.6774019999999998</v>
      </c>
      <c r="AJ20">
        <v>123.00877199999999</v>
      </c>
      <c r="AK20">
        <v>886</v>
      </c>
      <c r="AL20">
        <v>14</v>
      </c>
      <c r="AM20">
        <v>591</v>
      </c>
      <c r="AN20">
        <v>85</v>
      </c>
      <c r="AO20">
        <v>16.078150000000001</v>
      </c>
      <c r="AP20">
        <v>2488.6999999999998</v>
      </c>
      <c r="AQ20">
        <v>6.8</v>
      </c>
      <c r="AR20">
        <v>18</v>
      </c>
      <c r="AS20">
        <v>4552</v>
      </c>
      <c r="AT20">
        <v>0.23599999999999999</v>
      </c>
      <c r="AU20">
        <v>9.9779999999999998</v>
      </c>
      <c r="AV20">
        <v>45750</v>
      </c>
      <c r="AW20">
        <v>0</v>
      </c>
      <c r="AX20" s="29">
        <v>0.56000000000000005</v>
      </c>
      <c r="AY20">
        <v>0.9623076923076922</v>
      </c>
      <c r="AZ20" t="s">
        <v>69</v>
      </c>
      <c r="BA20" t="s">
        <v>771</v>
      </c>
      <c r="BB20">
        <v>3</v>
      </c>
      <c r="BC20" t="s">
        <v>801</v>
      </c>
      <c r="BD20">
        <v>7</v>
      </c>
      <c r="BE20">
        <v>102384.16500000004</v>
      </c>
      <c r="BF20">
        <v>5.7852979511040584E-2</v>
      </c>
      <c r="BG20">
        <v>5.5672367206393666E-2</v>
      </c>
      <c r="BH20">
        <v>219013.06500000003</v>
      </c>
      <c r="BI20">
        <v>2.7045094318916541E-2</v>
      </c>
      <c r="BJ20">
        <v>2.6025702302280452E-2</v>
      </c>
      <c r="BK20">
        <v>1</v>
      </c>
      <c r="BL20" t="s">
        <v>69</v>
      </c>
      <c r="BM20">
        <v>0</v>
      </c>
      <c r="BN20" t="s">
        <v>667</v>
      </c>
    </row>
    <row r="21" spans="1:66">
      <c r="A21" s="142" t="str">
        <f t="shared" si="20"/>
        <v>신화여객</v>
      </c>
      <c r="B21" s="142" t="str">
        <f t="shared" si="21"/>
        <v>34</v>
      </c>
      <c r="C21" s="143" t="str">
        <f t="shared" si="22"/>
        <v>72바1108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0.91846153846153844</v>
      </c>
      <c r="G21" s="151">
        <f t="shared" si="18"/>
        <v>2.3879999999999999</v>
      </c>
      <c r="H21" s="152">
        <f t="shared" si="19"/>
        <v>2.6</v>
      </c>
      <c r="I21" s="153">
        <f t="shared" si="24"/>
        <v>4428.991</v>
      </c>
      <c r="J21" s="154">
        <f t="shared" si="25"/>
        <v>1.0726986159533134E-2</v>
      </c>
      <c r="K21" s="154">
        <f t="shared" si="26"/>
        <v>0.36177666323060237</v>
      </c>
      <c r="L21" s="154">
        <f t="shared" si="27"/>
        <v>0.12666541882790008</v>
      </c>
      <c r="M21" s="155">
        <f t="shared" si="28"/>
        <v>10.316000000000001</v>
      </c>
      <c r="N21" s="156">
        <f t="shared" si="29"/>
        <v>4.4999999999999998E-2</v>
      </c>
      <c r="O21" s="156">
        <f t="shared" si="30"/>
        <v>12.644</v>
      </c>
      <c r="P21" s="157">
        <f t="shared" si="31"/>
        <v>0</v>
      </c>
      <c r="Q21" s="158">
        <f t="shared" si="32"/>
        <v>76</v>
      </c>
      <c r="R21" s="159">
        <f t="shared" si="33"/>
        <v>24.611573539011601</v>
      </c>
      <c r="S21" s="144">
        <f t="shared" si="34"/>
        <v>2</v>
      </c>
      <c r="T21" s="144">
        <f t="shared" si="35"/>
        <v>560</v>
      </c>
      <c r="U21" t="s">
        <v>141</v>
      </c>
      <c r="V21" s="5" t="s">
        <v>270</v>
      </c>
      <c r="W21" t="s">
        <v>141</v>
      </c>
      <c r="X21" s="5" t="s">
        <v>270</v>
      </c>
      <c r="Y21" t="s">
        <v>802</v>
      </c>
      <c r="Z21" t="s">
        <v>768</v>
      </c>
      <c r="AA21" t="s">
        <v>49</v>
      </c>
      <c r="AB21">
        <v>524</v>
      </c>
      <c r="AC21" s="1">
        <v>4428.991</v>
      </c>
      <c r="AD21" s="1">
        <v>1855.0409999999999</v>
      </c>
      <c r="AE21" s="28">
        <v>2.3879999999999999</v>
      </c>
      <c r="AF21">
        <v>2.6</v>
      </c>
      <c r="AG21">
        <v>10.316000000000001</v>
      </c>
      <c r="AH21">
        <v>286.78353399999997</v>
      </c>
      <c r="AI21">
        <v>3.0763229999999999</v>
      </c>
      <c r="AJ21">
        <v>103.75158999999999</v>
      </c>
      <c r="AK21">
        <v>561</v>
      </c>
      <c r="AL21">
        <v>2</v>
      </c>
      <c r="AM21">
        <v>560</v>
      </c>
      <c r="AN21">
        <v>76</v>
      </c>
      <c r="AO21">
        <v>15.443671999999999</v>
      </c>
      <c r="AP21">
        <v>1263</v>
      </c>
      <c r="AQ21">
        <v>0</v>
      </c>
      <c r="AR21">
        <v>20</v>
      </c>
      <c r="AS21">
        <v>4323</v>
      </c>
      <c r="AT21">
        <v>4.4999999999999998E-2</v>
      </c>
      <c r="AU21">
        <v>12.644</v>
      </c>
      <c r="AV21">
        <v>37278</v>
      </c>
      <c r="AW21">
        <v>0</v>
      </c>
      <c r="AX21" s="29">
        <v>0.56000000000000005</v>
      </c>
      <c r="AY21">
        <v>0.91846153846153844</v>
      </c>
      <c r="AZ21" t="s">
        <v>71</v>
      </c>
      <c r="BA21" t="s">
        <v>771</v>
      </c>
      <c r="BB21">
        <v>7</v>
      </c>
      <c r="BC21" t="s">
        <v>803</v>
      </c>
      <c r="BD21">
        <v>9</v>
      </c>
      <c r="BE21">
        <v>102384.16500000004</v>
      </c>
      <c r="BF21">
        <v>4.3258554679817901E-2</v>
      </c>
      <c r="BG21">
        <v>3.9731318682848134E-2</v>
      </c>
      <c r="BH21">
        <v>219013.06500000003</v>
      </c>
      <c r="BI21">
        <v>2.0222496772053299E-2</v>
      </c>
      <c r="BJ21">
        <v>1.8573585496793568E-2</v>
      </c>
      <c r="BK21">
        <v>1</v>
      </c>
      <c r="BL21" t="s">
        <v>71</v>
      </c>
      <c r="BM21">
        <v>0</v>
      </c>
      <c r="BN21" t="s">
        <v>667</v>
      </c>
    </row>
    <row r="22" spans="1:66">
      <c r="A22" s="139" t="str">
        <f t="shared" si="20"/>
        <v>신화여객</v>
      </c>
      <c r="B22" s="139" t="str">
        <f t="shared" si="21"/>
        <v>34</v>
      </c>
      <c r="C22" s="140" t="str">
        <f t="shared" si="22"/>
        <v>72바1110</v>
      </c>
      <c r="D22" s="115" t="str">
        <f t="shared" si="23"/>
        <v>대형</v>
      </c>
      <c r="E22" s="111" t="str">
        <f t="shared" si="16"/>
        <v>B</v>
      </c>
      <c r="F22" s="160">
        <f t="shared" si="17"/>
        <v>0.92499999999999993</v>
      </c>
      <c r="G22" s="161">
        <f t="shared" si="18"/>
        <v>2.4049999999999998</v>
      </c>
      <c r="H22" s="162">
        <f t="shared" si="19"/>
        <v>2.6</v>
      </c>
      <c r="I22" s="163">
        <f t="shared" si="24"/>
        <v>4285.0469999999996</v>
      </c>
      <c r="J22" s="164">
        <f t="shared" si="25"/>
        <v>6.7079615804117084E-3</v>
      </c>
      <c r="K22" s="164">
        <f t="shared" si="26"/>
        <v>0.3442133003246089</v>
      </c>
      <c r="L22" s="164">
        <f t="shared" si="27"/>
        <v>0.16055833226566713</v>
      </c>
      <c r="M22" s="165">
        <f t="shared" si="28"/>
        <v>10.353</v>
      </c>
      <c r="N22" s="166">
        <f t="shared" si="29"/>
        <v>2.3E-2</v>
      </c>
      <c r="O22" s="166">
        <f t="shared" si="30"/>
        <v>13.022</v>
      </c>
      <c r="P22" s="167">
        <f t="shared" si="31"/>
        <v>0</v>
      </c>
      <c r="Q22" s="168">
        <f t="shared" si="32"/>
        <v>78</v>
      </c>
      <c r="R22" s="169">
        <f t="shared" si="33"/>
        <v>24.403658718126259</v>
      </c>
      <c r="S22" s="141">
        <f t="shared" si="34"/>
        <v>1</v>
      </c>
      <c r="T22" s="141">
        <f t="shared" si="35"/>
        <v>558</v>
      </c>
      <c r="U22" t="s">
        <v>141</v>
      </c>
      <c r="V22" t="s">
        <v>270</v>
      </c>
      <c r="W22" s="4" t="s">
        <v>141</v>
      </c>
      <c r="X22" s="4" t="s">
        <v>270</v>
      </c>
      <c r="Y22" s="4" t="s">
        <v>804</v>
      </c>
      <c r="Z22" s="4" t="s">
        <v>768</v>
      </c>
      <c r="AA22" s="4" t="s">
        <v>49</v>
      </c>
      <c r="AB22" s="4">
        <v>524</v>
      </c>
      <c r="AC22" s="4">
        <v>4285.0469999999996</v>
      </c>
      <c r="AD22" s="4">
        <v>1781.8309999999999</v>
      </c>
      <c r="AE22" s="4">
        <v>2.4049999999999998</v>
      </c>
      <c r="AF22" s="4">
        <v>2.6</v>
      </c>
      <c r="AG22" s="4">
        <v>10.353</v>
      </c>
      <c r="AH22" s="4">
        <v>270.52242000000001</v>
      </c>
      <c r="AI22" s="4">
        <v>1.814654</v>
      </c>
      <c r="AJ22" s="4">
        <v>93.117414999999994</v>
      </c>
      <c r="AK22" s="4">
        <v>688</v>
      </c>
      <c r="AL22" s="4">
        <v>1</v>
      </c>
      <c r="AM22" s="4">
        <v>558</v>
      </c>
      <c r="AN22" s="4">
        <v>78</v>
      </c>
      <c r="AO22" s="4">
        <v>15.839896</v>
      </c>
      <c r="AP22" s="4">
        <v>1207.5999999999999</v>
      </c>
      <c r="AQ22" s="4">
        <v>0</v>
      </c>
      <c r="AR22" s="4">
        <v>2</v>
      </c>
      <c r="AS22" s="4">
        <v>301</v>
      </c>
      <c r="AT22" s="4">
        <v>2.3E-2</v>
      </c>
      <c r="AU22" s="4">
        <v>13.022</v>
      </c>
      <c r="AV22" s="4">
        <v>34943</v>
      </c>
      <c r="AW22" s="4">
        <v>0</v>
      </c>
      <c r="AX22" s="30">
        <v>0.56999999999999995</v>
      </c>
      <c r="AY22">
        <v>0.92499999999999993</v>
      </c>
      <c r="AZ22" t="s">
        <v>71</v>
      </c>
      <c r="BA22" t="s">
        <v>771</v>
      </c>
      <c r="BB22">
        <v>6</v>
      </c>
      <c r="BC22" t="s">
        <v>805</v>
      </c>
      <c r="BD22">
        <v>6</v>
      </c>
      <c r="BE22">
        <v>102384.16500000004</v>
      </c>
      <c r="BF22">
        <v>4.1852634145133655E-2</v>
      </c>
      <c r="BG22">
        <v>3.8713686584248626E-2</v>
      </c>
      <c r="BH22">
        <v>219013.06500000003</v>
      </c>
      <c r="BI22">
        <v>1.9565257442518323E-2</v>
      </c>
      <c r="BJ22">
        <v>1.8097863134329449E-2</v>
      </c>
      <c r="BK22">
        <v>1</v>
      </c>
      <c r="BL22" t="s">
        <v>69</v>
      </c>
      <c r="BM22">
        <v>-1</v>
      </c>
      <c r="BN22" t="s">
        <v>754</v>
      </c>
    </row>
    <row r="23" spans="1:66">
      <c r="A23" s="142" t="str">
        <f t="shared" si="20"/>
        <v>신화여객</v>
      </c>
      <c r="B23" s="142" t="str">
        <f t="shared" si="21"/>
        <v>34</v>
      </c>
      <c r="C23" s="143" t="str">
        <f t="shared" si="22"/>
        <v>72바1113</v>
      </c>
      <c r="D23" s="131" t="str">
        <f t="shared" si="23"/>
        <v>대형</v>
      </c>
      <c r="E23" s="127" t="str">
        <f t="shared" si="16"/>
        <v>S</v>
      </c>
      <c r="F23" s="150">
        <f t="shared" si="17"/>
        <v>1.0080769230769231</v>
      </c>
      <c r="G23" s="151">
        <f t="shared" si="18"/>
        <v>2.621</v>
      </c>
      <c r="H23" s="152">
        <f t="shared" si="19"/>
        <v>2.6</v>
      </c>
      <c r="I23" s="153">
        <f t="shared" si="24"/>
        <v>6105.4830000000002</v>
      </c>
      <c r="J23" s="154">
        <f t="shared" si="25"/>
        <v>1.3010889605171322E-2</v>
      </c>
      <c r="K23" s="154">
        <f t="shared" si="26"/>
        <v>0.31325699410402474</v>
      </c>
      <c r="L23" s="154">
        <f t="shared" si="27"/>
        <v>9.630687694978432E-2</v>
      </c>
      <c r="M23" s="155">
        <f t="shared" si="28"/>
        <v>8.4570000000000007</v>
      </c>
      <c r="N23" s="156">
        <f t="shared" si="29"/>
        <v>0.246</v>
      </c>
      <c r="O23" s="156">
        <f t="shared" si="30"/>
        <v>15.118</v>
      </c>
      <c r="P23" s="157">
        <f t="shared" si="31"/>
        <v>0.30666666666666664</v>
      </c>
      <c r="Q23" s="158">
        <f t="shared" si="32"/>
        <v>86</v>
      </c>
      <c r="R23" s="159">
        <f t="shared" si="33"/>
        <v>24.545962947139596</v>
      </c>
      <c r="S23" s="144">
        <f t="shared" si="34"/>
        <v>15</v>
      </c>
      <c r="T23" s="144">
        <f t="shared" si="35"/>
        <v>923</v>
      </c>
      <c r="U23" t="s">
        <v>141</v>
      </c>
      <c r="V23" s="5" t="s">
        <v>270</v>
      </c>
      <c r="W23" t="s">
        <v>141</v>
      </c>
      <c r="X23" s="5" t="s">
        <v>270</v>
      </c>
      <c r="Y23" t="s">
        <v>806</v>
      </c>
      <c r="Z23" t="s">
        <v>768</v>
      </c>
      <c r="AA23" t="s">
        <v>49</v>
      </c>
      <c r="AB23">
        <v>524</v>
      </c>
      <c r="AC23" s="1">
        <v>6105.4830000000002</v>
      </c>
      <c r="AD23" s="1">
        <v>2329.6799999999998</v>
      </c>
      <c r="AE23" s="28">
        <v>2.621</v>
      </c>
      <c r="AF23">
        <v>2.6</v>
      </c>
      <c r="AG23">
        <v>8.4570000000000007</v>
      </c>
      <c r="AH23">
        <v>369.19235700000002</v>
      </c>
      <c r="AI23">
        <v>4.8035209999999999</v>
      </c>
      <c r="AJ23">
        <v>115.65208800000001</v>
      </c>
      <c r="AK23">
        <v>588</v>
      </c>
      <c r="AL23">
        <v>15</v>
      </c>
      <c r="AM23">
        <v>923</v>
      </c>
      <c r="AN23">
        <v>86</v>
      </c>
      <c r="AO23">
        <v>16.537403000000001</v>
      </c>
      <c r="AP23">
        <v>2263.9</v>
      </c>
      <c r="AQ23">
        <v>18.399999999999999</v>
      </c>
      <c r="AR23">
        <v>12</v>
      </c>
      <c r="AS23">
        <v>1742</v>
      </c>
      <c r="AT23">
        <v>0.246</v>
      </c>
      <c r="AU23">
        <v>15.118</v>
      </c>
      <c r="AV23">
        <v>47794</v>
      </c>
      <c r="AW23">
        <v>0</v>
      </c>
      <c r="AX23" s="29">
        <v>0.55000000000000004</v>
      </c>
      <c r="AY23">
        <v>1.0080769230769231</v>
      </c>
      <c r="AZ23" t="s">
        <v>74</v>
      </c>
      <c r="BA23" t="s">
        <v>771</v>
      </c>
      <c r="BB23">
        <v>2</v>
      </c>
      <c r="BC23" t="s">
        <v>807</v>
      </c>
      <c r="BD23">
        <v>7</v>
      </c>
      <c r="BE23">
        <v>102384.16500000004</v>
      </c>
      <c r="BF23">
        <v>5.9633079002011667E-2</v>
      </c>
      <c r="BG23">
        <v>6.0114730793950993E-2</v>
      </c>
      <c r="BH23">
        <v>219013.06500000003</v>
      </c>
      <c r="BI23">
        <v>2.7877254719941021E-2</v>
      </c>
      <c r="BJ23">
        <v>2.8102417161909775E-2</v>
      </c>
      <c r="BK23">
        <v>1</v>
      </c>
      <c r="BL23" t="s">
        <v>74</v>
      </c>
      <c r="BM23">
        <v>0</v>
      </c>
      <c r="BN23" t="s">
        <v>667</v>
      </c>
    </row>
    <row r="24" spans="1:66">
      <c r="A24" s="139" t="str">
        <f t="shared" si="20"/>
        <v>신화여객</v>
      </c>
      <c r="B24" s="139" t="str">
        <f t="shared" si="21"/>
        <v>34</v>
      </c>
      <c r="C24" s="140" t="str">
        <f t="shared" si="22"/>
        <v>72바1114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0.91153846153846152</v>
      </c>
      <c r="G24" s="161">
        <f t="shared" si="18"/>
        <v>2.37</v>
      </c>
      <c r="H24" s="162">
        <f t="shared" si="19"/>
        <v>2.6</v>
      </c>
      <c r="I24" s="163">
        <f t="shared" si="24"/>
        <v>4287.2060000000001</v>
      </c>
      <c r="J24" s="164">
        <f t="shared" si="25"/>
        <v>1.1032039472177868E-2</v>
      </c>
      <c r="K24" s="164">
        <f t="shared" si="26"/>
        <v>0.35575635464433369</v>
      </c>
      <c r="L24" s="164">
        <f t="shared" si="27"/>
        <v>0.13481974040902162</v>
      </c>
      <c r="M24" s="165">
        <f t="shared" si="28"/>
        <v>10.006</v>
      </c>
      <c r="N24" s="166">
        <f t="shared" si="29"/>
        <v>7.0000000000000007E-2</v>
      </c>
      <c r="O24" s="166">
        <f t="shared" si="30"/>
        <v>18.87</v>
      </c>
      <c r="P24" s="167">
        <f t="shared" si="31"/>
        <v>0</v>
      </c>
      <c r="Q24" s="168">
        <f t="shared" si="32"/>
        <v>76</v>
      </c>
      <c r="R24" s="169">
        <f t="shared" si="33"/>
        <v>24.416728641000748</v>
      </c>
      <c r="S24" s="141">
        <f t="shared" si="34"/>
        <v>3</v>
      </c>
      <c r="T24" s="141">
        <f t="shared" si="35"/>
        <v>809</v>
      </c>
      <c r="U24" t="s">
        <v>141</v>
      </c>
      <c r="V24" s="5" t="s">
        <v>270</v>
      </c>
      <c r="W24" t="s">
        <v>141</v>
      </c>
      <c r="X24" s="5" t="s">
        <v>270</v>
      </c>
      <c r="Y24" t="s">
        <v>808</v>
      </c>
      <c r="Z24" t="s">
        <v>768</v>
      </c>
      <c r="AA24" t="s">
        <v>49</v>
      </c>
      <c r="AB24">
        <v>524</v>
      </c>
      <c r="AC24" s="1">
        <v>4287.2060000000001</v>
      </c>
      <c r="AD24" s="1">
        <v>1809.2170000000001</v>
      </c>
      <c r="AE24" s="28">
        <v>2.37</v>
      </c>
      <c r="AF24">
        <v>2.6</v>
      </c>
      <c r="AG24">
        <v>10.006</v>
      </c>
      <c r="AH24">
        <v>277.29242699999998</v>
      </c>
      <c r="AI24">
        <v>3.0591010000000001</v>
      </c>
      <c r="AJ24">
        <v>98.648543000000004</v>
      </c>
      <c r="AK24">
        <v>578</v>
      </c>
      <c r="AL24">
        <v>3</v>
      </c>
      <c r="AM24">
        <v>809</v>
      </c>
      <c r="AN24">
        <v>76</v>
      </c>
      <c r="AO24">
        <v>15.460955</v>
      </c>
      <c r="AP24">
        <v>1322</v>
      </c>
      <c r="AQ24">
        <v>0</v>
      </c>
      <c r="AR24">
        <v>11</v>
      </c>
      <c r="AS24">
        <v>2442</v>
      </c>
      <c r="AT24">
        <v>7.0000000000000007E-2</v>
      </c>
      <c r="AU24">
        <v>18.87</v>
      </c>
      <c r="AV24">
        <v>32439</v>
      </c>
      <c r="AW24">
        <v>0</v>
      </c>
      <c r="AX24" s="29">
        <v>0.55000000000000004</v>
      </c>
      <c r="AY24">
        <v>0.91153846153846152</v>
      </c>
      <c r="AZ24" t="s">
        <v>71</v>
      </c>
      <c r="BA24" t="s">
        <v>771</v>
      </c>
      <c r="BB24">
        <v>8</v>
      </c>
      <c r="BC24" t="s">
        <v>809</v>
      </c>
      <c r="BD24">
        <v>10</v>
      </c>
      <c r="BE24">
        <v>102384.16500000004</v>
      </c>
      <c r="BF24">
        <v>4.1873721390412261E-2</v>
      </c>
      <c r="BG24">
        <v>3.8169507575106558E-2</v>
      </c>
      <c r="BH24">
        <v>219013.06500000003</v>
      </c>
      <c r="BI24">
        <v>1.9575115301911323E-2</v>
      </c>
      <c r="BJ24">
        <v>1.7843470486742244E-2</v>
      </c>
      <c r="BK24">
        <v>1</v>
      </c>
      <c r="BL24" t="s">
        <v>69</v>
      </c>
      <c r="BM24">
        <v>-1</v>
      </c>
      <c r="BN24" t="s">
        <v>754</v>
      </c>
    </row>
    <row r="25" spans="1:66">
      <c r="A25" s="142" t="str">
        <f t="shared" si="20"/>
        <v>신화여객</v>
      </c>
      <c r="B25" s="142" t="str">
        <f t="shared" si="21"/>
        <v>34</v>
      </c>
      <c r="C25" s="143" t="str">
        <f t="shared" si="22"/>
        <v>72바1472</v>
      </c>
      <c r="D25" s="131" t="str">
        <f t="shared" si="23"/>
        <v>대형</v>
      </c>
      <c r="E25" s="127" t="str">
        <f t="shared" si="16"/>
        <v>D</v>
      </c>
      <c r="F25" s="150">
        <f t="shared" si="17"/>
        <v>0.82769230769230773</v>
      </c>
      <c r="G25" s="151">
        <f t="shared" si="18"/>
        <v>2.1520000000000001</v>
      </c>
      <c r="H25" s="152">
        <f t="shared" si="19"/>
        <v>2.6</v>
      </c>
      <c r="I25" s="153">
        <f t="shared" si="24"/>
        <v>660.69500000000005</v>
      </c>
      <c r="J25" s="154">
        <f t="shared" si="25"/>
        <v>3.8374960917601626E-2</v>
      </c>
      <c r="K25" s="154">
        <f t="shared" si="26"/>
        <v>0.38612911242708686</v>
      </c>
      <c r="L25" s="154">
        <f t="shared" si="27"/>
        <v>0.21643875010405708</v>
      </c>
      <c r="M25" s="155">
        <f t="shared" si="28"/>
        <v>11.718999999999999</v>
      </c>
      <c r="N25" s="156">
        <f t="shared" si="29"/>
        <v>1.8160000000000001</v>
      </c>
      <c r="O25" s="156">
        <f t="shared" si="30"/>
        <v>26.940999999999999</v>
      </c>
      <c r="P25" s="157">
        <f t="shared" si="31"/>
        <v>0</v>
      </c>
      <c r="Q25" s="158">
        <f t="shared" si="32"/>
        <v>84</v>
      </c>
      <c r="R25" s="159">
        <f t="shared" si="33"/>
        <v>24.875030919893661</v>
      </c>
      <c r="S25" s="144">
        <f t="shared" si="34"/>
        <v>12</v>
      </c>
      <c r="T25" s="144">
        <f t="shared" si="35"/>
        <v>178</v>
      </c>
      <c r="U25" t="s">
        <v>141</v>
      </c>
      <c r="V25" t="s">
        <v>270</v>
      </c>
      <c r="W25" s="4" t="s">
        <v>141</v>
      </c>
      <c r="X25" s="4" t="s">
        <v>270</v>
      </c>
      <c r="Y25" s="4" t="s">
        <v>810</v>
      </c>
      <c r="Z25" s="4" t="s">
        <v>768</v>
      </c>
      <c r="AA25" s="4" t="s">
        <v>49</v>
      </c>
      <c r="AB25" s="4">
        <v>524</v>
      </c>
      <c r="AC25" s="4">
        <v>660.69500000000005</v>
      </c>
      <c r="AD25" s="4">
        <v>306.971</v>
      </c>
      <c r="AE25" s="4">
        <v>2.1520000000000001</v>
      </c>
      <c r="AF25" s="4">
        <v>2.6</v>
      </c>
      <c r="AG25" s="4">
        <v>11.718999999999999</v>
      </c>
      <c r="AH25" s="4">
        <v>46.15249</v>
      </c>
      <c r="AI25" s="4">
        <v>1.7710999999999999</v>
      </c>
      <c r="AJ25" s="4">
        <v>17.820820000000001</v>
      </c>
      <c r="AK25" s="4">
        <v>143</v>
      </c>
      <c r="AL25" s="4">
        <v>12</v>
      </c>
      <c r="AM25" s="4">
        <v>178</v>
      </c>
      <c r="AN25" s="4">
        <v>84</v>
      </c>
      <c r="AO25" s="4">
        <v>14.315478000000001</v>
      </c>
      <c r="AP25" s="4">
        <v>313.39999999999998</v>
      </c>
      <c r="AQ25" s="4">
        <v>0</v>
      </c>
      <c r="AR25" s="4">
        <v>11</v>
      </c>
      <c r="AS25" s="4">
        <v>5819</v>
      </c>
      <c r="AT25" s="4">
        <v>1.8160000000000001</v>
      </c>
      <c r="AU25" s="4">
        <v>26.940999999999999</v>
      </c>
      <c r="AV25" s="4">
        <v>1799</v>
      </c>
      <c r="AW25" s="4">
        <v>0</v>
      </c>
      <c r="AX25" s="30">
        <v>0.54</v>
      </c>
      <c r="AY25">
        <v>0.82769230769230773</v>
      </c>
      <c r="AZ25" t="s">
        <v>70</v>
      </c>
      <c r="BA25" t="s">
        <v>771</v>
      </c>
      <c r="BB25">
        <v>1</v>
      </c>
      <c r="BC25" t="s">
        <v>811</v>
      </c>
      <c r="BD25">
        <v>3</v>
      </c>
      <c r="BE25">
        <v>102384.16500000004</v>
      </c>
      <c r="BF25">
        <v>6.4530975078030848E-3</v>
      </c>
      <c r="BG25">
        <v>5.3411791679970153E-3</v>
      </c>
      <c r="BH25">
        <v>219013.06500000003</v>
      </c>
      <c r="BI25">
        <v>3.0166921777018186E-3</v>
      </c>
      <c r="BJ25">
        <v>2.4968929101593517E-3</v>
      </c>
      <c r="BK25">
        <v>1</v>
      </c>
      <c r="BL25" t="s">
        <v>69</v>
      </c>
      <c r="BM25">
        <v>-3</v>
      </c>
      <c r="BN25" t="s">
        <v>754</v>
      </c>
    </row>
    <row r="26" spans="1:66">
      <c r="A26" s="139" t="str">
        <f t="shared" si="20"/>
        <v>신화여객</v>
      </c>
      <c r="B26" s="139" t="str">
        <f t="shared" si="21"/>
        <v>34</v>
      </c>
      <c r="C26" s="140" t="str">
        <f t="shared" si="22"/>
        <v>72바1473</v>
      </c>
      <c r="D26" s="115" t="str">
        <f t="shared" si="23"/>
        <v>대형</v>
      </c>
      <c r="E26" s="111" t="str">
        <f t="shared" si="16"/>
        <v>A</v>
      </c>
      <c r="F26" s="160">
        <f t="shared" si="17"/>
        <v>0.96720000000000006</v>
      </c>
      <c r="G26" s="161">
        <f t="shared" si="18"/>
        <v>2.4180000000000001</v>
      </c>
      <c r="H26" s="162">
        <f t="shared" si="19"/>
        <v>2.5</v>
      </c>
      <c r="I26" s="163">
        <f t="shared" si="24"/>
        <v>5639.7960000000003</v>
      </c>
      <c r="J26" s="164">
        <f t="shared" si="25"/>
        <v>1.2378441550618713E-2</v>
      </c>
      <c r="K26" s="164">
        <f t="shared" si="26"/>
        <v>0.33755105125494506</v>
      </c>
      <c r="L26" s="164">
        <f t="shared" si="27"/>
        <v>0.17465170726033352</v>
      </c>
      <c r="M26" s="165">
        <f t="shared" si="28"/>
        <v>9.59</v>
      </c>
      <c r="N26" s="166">
        <f t="shared" si="29"/>
        <v>0.124</v>
      </c>
      <c r="O26" s="166">
        <f t="shared" si="30"/>
        <v>10.744999999999999</v>
      </c>
      <c r="P26" s="167">
        <f t="shared" si="31"/>
        <v>0</v>
      </c>
      <c r="Q26" s="168">
        <f t="shared" si="32"/>
        <v>73</v>
      </c>
      <c r="R26" s="169">
        <f t="shared" si="33"/>
        <v>24.762455033498121</v>
      </c>
      <c r="S26" s="141">
        <f t="shared" si="34"/>
        <v>7</v>
      </c>
      <c r="T26" s="141">
        <f t="shared" si="35"/>
        <v>606</v>
      </c>
      <c r="U26" t="s">
        <v>141</v>
      </c>
      <c r="V26" s="5" t="s">
        <v>270</v>
      </c>
      <c r="W26" t="s">
        <v>141</v>
      </c>
      <c r="X26" s="5" t="s">
        <v>270</v>
      </c>
      <c r="Y26" t="s">
        <v>812</v>
      </c>
      <c r="Z26" t="s">
        <v>768</v>
      </c>
      <c r="AA26" t="s">
        <v>49</v>
      </c>
      <c r="AB26">
        <v>524</v>
      </c>
      <c r="AC26" s="1">
        <v>5639.7960000000003</v>
      </c>
      <c r="AD26" s="1">
        <v>2332.5189999999998</v>
      </c>
      <c r="AE26" s="28">
        <v>2.4180000000000001</v>
      </c>
      <c r="AF26">
        <v>2.5</v>
      </c>
      <c r="AG26">
        <v>9.59</v>
      </c>
      <c r="AH26">
        <v>350.35573599999998</v>
      </c>
      <c r="AI26">
        <v>4.3368580000000003</v>
      </c>
      <c r="AJ26">
        <v>118.262947</v>
      </c>
      <c r="AK26">
        <v>985</v>
      </c>
      <c r="AL26">
        <v>7</v>
      </c>
      <c r="AM26">
        <v>606</v>
      </c>
      <c r="AN26">
        <v>73</v>
      </c>
      <c r="AO26">
        <v>16.097341</v>
      </c>
      <c r="AP26">
        <v>1224.8</v>
      </c>
      <c r="AQ26">
        <v>0</v>
      </c>
      <c r="AR26">
        <v>21</v>
      </c>
      <c r="AS26">
        <v>7674</v>
      </c>
      <c r="AT26">
        <v>0.124</v>
      </c>
      <c r="AU26">
        <v>10.744999999999999</v>
      </c>
      <c r="AV26">
        <v>45997</v>
      </c>
      <c r="AW26">
        <v>0</v>
      </c>
      <c r="AX26" s="29">
        <v>0.54</v>
      </c>
      <c r="AY26">
        <v>0.96720000000000006</v>
      </c>
      <c r="AZ26" t="s">
        <v>69</v>
      </c>
      <c r="BA26" t="s">
        <v>771</v>
      </c>
      <c r="BB26">
        <v>1</v>
      </c>
      <c r="BC26" t="s">
        <v>782</v>
      </c>
      <c r="BD26">
        <v>6</v>
      </c>
      <c r="BE26">
        <v>102384.16500000004</v>
      </c>
      <c r="BF26">
        <v>5.5084651029775923E-2</v>
      </c>
      <c r="BG26">
        <v>5.3277874475999278E-2</v>
      </c>
      <c r="BH26">
        <v>219013.06500000003</v>
      </c>
      <c r="BI26">
        <v>2.5750956912091064E-2</v>
      </c>
      <c r="BJ26">
        <v>2.490632552537448E-2</v>
      </c>
      <c r="BK26">
        <v>2</v>
      </c>
      <c r="BL26" t="s">
        <v>69</v>
      </c>
      <c r="BM26">
        <v>0</v>
      </c>
      <c r="BN26" t="s">
        <v>667</v>
      </c>
    </row>
    <row r="27" spans="1:66">
      <c r="A27" s="139" t="str">
        <f t="shared" ref="A27:A42" si="36">W27</f>
        <v>신화여객</v>
      </c>
      <c r="B27" s="139" t="str">
        <f t="shared" ref="B27:B42" si="37">V27</f>
        <v>37</v>
      </c>
      <c r="C27" s="140" t="str">
        <f t="shared" ref="C27:C42" si="38">Y27</f>
        <v>71바6162</v>
      </c>
      <c r="D27" s="115" t="str">
        <f t="shared" ref="D27:D42" si="39">Z27</f>
        <v>대형</v>
      </c>
      <c r="E27" s="111" t="str">
        <f t="shared" ref="E27:E42" si="40">AZ27</f>
        <v>A</v>
      </c>
      <c r="F27" s="160">
        <f t="shared" ref="F27:F42" si="41">G27/H27</f>
        <v>0.95961538461538465</v>
      </c>
      <c r="G27" s="161">
        <f t="shared" ref="G27:G42" si="42">AE27</f>
        <v>2.4950000000000001</v>
      </c>
      <c r="H27" s="162">
        <f t="shared" ref="H27:H42" si="43">AF27</f>
        <v>2.6</v>
      </c>
      <c r="I27" s="163">
        <f t="shared" ref="I27:I42" si="44">AC27</f>
        <v>5413.5110000000004</v>
      </c>
      <c r="J27" s="164">
        <f t="shared" ref="J27:J42" si="45">AI27/AH27</f>
        <v>1.5489190537375644E-2</v>
      </c>
      <c r="K27" s="164">
        <f t="shared" ref="K27:K42" si="46">AJ27/AH27</f>
        <v>0.32972468328505411</v>
      </c>
      <c r="L27" s="164">
        <f t="shared" ref="L27:L42" si="47">AK27/AC27</f>
        <v>0.13466306801630215</v>
      </c>
      <c r="M27" s="165">
        <f t="shared" ref="M27:M42" si="48">AG27</f>
        <v>7.78</v>
      </c>
      <c r="N27" s="166">
        <f t="shared" ref="N27:N42" si="49">IF(AW27=0,AT27,"속도계이상")</f>
        <v>1.7999999999999999E-2</v>
      </c>
      <c r="O27" s="166">
        <f t="shared" ref="O27:O42" si="50">IF(AW27=0,AU27,"속도계이상")</f>
        <v>4.2859999999999996</v>
      </c>
      <c r="P27" s="167">
        <f t="shared" ref="P27:P42" si="51">AQ27/60</f>
        <v>0.19</v>
      </c>
      <c r="Q27" s="168">
        <f t="shared" ref="Q27:Q42" si="52">AN27</f>
        <v>87</v>
      </c>
      <c r="R27" s="169">
        <f t="shared" ref="R27:R42" si="53">AC27/(AH27-AI27-AJ27)</f>
        <v>23.64069634786199</v>
      </c>
      <c r="S27" s="141">
        <f t="shared" ref="S27:S42" si="54">IF(AW27=0,AL27,"속도계이상")</f>
        <v>1</v>
      </c>
      <c r="T27" s="141">
        <f t="shared" ref="T27:T42" si="55">IF(AW27=0,AM27,"속도계이상")</f>
        <v>232</v>
      </c>
      <c r="U27" t="s">
        <v>141</v>
      </c>
      <c r="V27" t="s">
        <v>271</v>
      </c>
      <c r="W27" t="s">
        <v>141</v>
      </c>
      <c r="X27" s="4" t="s">
        <v>271</v>
      </c>
      <c r="Y27" s="4" t="s">
        <v>813</v>
      </c>
      <c r="Z27" s="4" t="s">
        <v>768</v>
      </c>
      <c r="AA27" s="4" t="s">
        <v>49</v>
      </c>
      <c r="AB27" s="4">
        <v>524</v>
      </c>
      <c r="AC27" s="4">
        <v>5413.5110000000004</v>
      </c>
      <c r="AD27" s="4">
        <v>2169.6729999999998</v>
      </c>
      <c r="AE27" s="4">
        <v>2.4950000000000001</v>
      </c>
      <c r="AF27" s="4">
        <v>2.6</v>
      </c>
      <c r="AG27" s="4">
        <v>7.78</v>
      </c>
      <c r="AH27" s="4">
        <v>349.71904999999998</v>
      </c>
      <c r="AI27" s="4">
        <v>5.4168649999999996</v>
      </c>
      <c r="AJ27" s="4">
        <v>115.311003</v>
      </c>
      <c r="AK27" s="4">
        <v>729</v>
      </c>
      <c r="AL27" s="4">
        <v>1</v>
      </c>
      <c r="AM27" s="4">
        <v>232</v>
      </c>
      <c r="AN27" s="4">
        <v>87</v>
      </c>
      <c r="AO27" s="4">
        <v>15.479599</v>
      </c>
      <c r="AP27" s="4">
        <v>2039.8</v>
      </c>
      <c r="AQ27" s="4">
        <v>11.4</v>
      </c>
      <c r="AR27" s="4">
        <v>33</v>
      </c>
      <c r="AS27" s="4">
        <v>21095</v>
      </c>
      <c r="AT27" s="4">
        <v>1.7999999999999999E-2</v>
      </c>
      <c r="AU27" s="4">
        <v>4.2859999999999996</v>
      </c>
      <c r="AV27" s="4">
        <v>42915</v>
      </c>
      <c r="AW27" s="4">
        <v>0</v>
      </c>
      <c r="AX27" s="4">
        <v>0.52</v>
      </c>
      <c r="AY27">
        <v>0.95961538461538465</v>
      </c>
      <c r="AZ27" t="s">
        <v>69</v>
      </c>
      <c r="BA27" t="s">
        <v>814</v>
      </c>
      <c r="BB27">
        <v>4</v>
      </c>
      <c r="BC27" t="s">
        <v>815</v>
      </c>
      <c r="BD27">
        <v>11</v>
      </c>
      <c r="BE27">
        <v>40344.993999999992</v>
      </c>
      <c r="BF27">
        <v>0.13418048841449826</v>
      </c>
      <c r="BG27">
        <v>0.1287616609977589</v>
      </c>
      <c r="BH27">
        <v>219013.06500000003</v>
      </c>
      <c r="BI27">
        <v>2.4717753710263812E-2</v>
      </c>
      <c r="BJ27">
        <v>2.3719536733503157E-2</v>
      </c>
      <c r="BK27">
        <v>1</v>
      </c>
      <c r="BL27" t="s">
        <v>69</v>
      </c>
      <c r="BM27">
        <v>0</v>
      </c>
      <c r="BN27" t="s">
        <v>667</v>
      </c>
    </row>
    <row r="28" spans="1:66">
      <c r="A28" s="139" t="str">
        <f t="shared" si="36"/>
        <v>신화여객</v>
      </c>
      <c r="B28" s="139" t="str">
        <f t="shared" si="37"/>
        <v>37</v>
      </c>
      <c r="C28" s="140" t="str">
        <f t="shared" si="38"/>
        <v>71바6164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0.98615384615384616</v>
      </c>
      <c r="G28" s="161">
        <f t="shared" si="42"/>
        <v>2.5640000000000001</v>
      </c>
      <c r="H28" s="162">
        <f t="shared" si="43"/>
        <v>2.6</v>
      </c>
      <c r="I28" s="163">
        <f t="shared" si="44"/>
        <v>1654.8910000000001</v>
      </c>
      <c r="J28" s="164">
        <f t="shared" si="45"/>
        <v>1.0918602730998048E-2</v>
      </c>
      <c r="K28" s="164">
        <f t="shared" si="46"/>
        <v>0.31260848880506564</v>
      </c>
      <c r="L28" s="164">
        <f t="shared" si="47"/>
        <v>0.17705093568096025</v>
      </c>
      <c r="M28" s="165">
        <f t="shared" si="48"/>
        <v>7.7229999999999999</v>
      </c>
      <c r="N28" s="166">
        <f t="shared" si="49"/>
        <v>0.121</v>
      </c>
      <c r="O28" s="166">
        <f t="shared" si="50"/>
        <v>4.0490000000000004</v>
      </c>
      <c r="P28" s="167">
        <f t="shared" si="51"/>
        <v>0</v>
      </c>
      <c r="Q28" s="168">
        <f t="shared" si="52"/>
        <v>81</v>
      </c>
      <c r="R28" s="169">
        <f t="shared" si="53"/>
        <v>22.873922067989618</v>
      </c>
      <c r="S28" s="141">
        <f t="shared" si="54"/>
        <v>2</v>
      </c>
      <c r="T28" s="141">
        <f t="shared" si="55"/>
        <v>67</v>
      </c>
      <c r="U28" t="s">
        <v>141</v>
      </c>
      <c r="V28" t="s">
        <v>271</v>
      </c>
      <c r="W28" t="s">
        <v>141</v>
      </c>
      <c r="X28" s="4" t="s">
        <v>271</v>
      </c>
      <c r="Y28" s="4" t="s">
        <v>816</v>
      </c>
      <c r="Z28" s="4" t="s">
        <v>768</v>
      </c>
      <c r="AA28" s="4" t="s">
        <v>49</v>
      </c>
      <c r="AB28" s="4">
        <v>524</v>
      </c>
      <c r="AC28" s="4">
        <v>1654.8910000000001</v>
      </c>
      <c r="AD28" s="4">
        <v>645.46199999999999</v>
      </c>
      <c r="AE28" s="4">
        <v>2.5640000000000001</v>
      </c>
      <c r="AF28" s="4">
        <v>2.6</v>
      </c>
      <c r="AG28" s="4">
        <v>7.7229999999999999</v>
      </c>
      <c r="AH28" s="4">
        <v>106.949399</v>
      </c>
      <c r="AI28" s="4">
        <v>1.1677379999999999</v>
      </c>
      <c r="AJ28" s="4">
        <v>33.43329</v>
      </c>
      <c r="AK28" s="4">
        <v>293</v>
      </c>
      <c r="AL28" s="4">
        <v>2</v>
      </c>
      <c r="AM28" s="4">
        <v>67</v>
      </c>
      <c r="AN28" s="4">
        <v>81</v>
      </c>
      <c r="AO28" s="4">
        <v>15.473587999999999</v>
      </c>
      <c r="AP28" s="4">
        <v>49.3</v>
      </c>
      <c r="AQ28" s="4">
        <v>0</v>
      </c>
      <c r="AR28" s="4">
        <v>0</v>
      </c>
      <c r="AS28" s="4">
        <v>0</v>
      </c>
      <c r="AT28" s="4">
        <v>0.121</v>
      </c>
      <c r="AU28" s="4">
        <v>4.0490000000000004</v>
      </c>
      <c r="AV28" s="4">
        <v>12004</v>
      </c>
      <c r="AW28" s="4">
        <v>0</v>
      </c>
      <c r="AX28" s="4">
        <v>0.55000000000000004</v>
      </c>
      <c r="AY28">
        <v>0.98615384615384616</v>
      </c>
      <c r="AZ28" t="s">
        <v>69</v>
      </c>
      <c r="BA28" t="s">
        <v>814</v>
      </c>
      <c r="BB28">
        <v>2</v>
      </c>
      <c r="BC28" t="s">
        <v>817</v>
      </c>
      <c r="BD28">
        <v>5</v>
      </c>
      <c r="BE28">
        <v>40344.993999999992</v>
      </c>
      <c r="BF28">
        <v>4.1018496619431903E-2</v>
      </c>
      <c r="BG28">
        <v>4.0450548204701307E-2</v>
      </c>
      <c r="BH28">
        <v>219013.06500000003</v>
      </c>
      <c r="BI28">
        <v>7.556129128643535E-3</v>
      </c>
      <c r="BJ28">
        <v>7.4515058022469327E-3</v>
      </c>
      <c r="BK28">
        <v>1</v>
      </c>
      <c r="BL28" t="s">
        <v>69</v>
      </c>
      <c r="BM28">
        <v>0</v>
      </c>
      <c r="BN28" t="s">
        <v>667</v>
      </c>
    </row>
    <row r="29" spans="1:66">
      <c r="A29" s="139" t="str">
        <f t="shared" si="36"/>
        <v>신화여객</v>
      </c>
      <c r="B29" s="139" t="str">
        <f t="shared" si="37"/>
        <v>37</v>
      </c>
      <c r="C29" s="140" t="str">
        <f t="shared" si="38"/>
        <v>71바6165</v>
      </c>
      <c r="D29" s="115" t="str">
        <f t="shared" si="39"/>
        <v>대형</v>
      </c>
      <c r="E29" s="111" t="str">
        <f t="shared" si="40"/>
        <v>S</v>
      </c>
      <c r="F29" s="160">
        <f t="shared" si="41"/>
        <v>1.0123076923076924</v>
      </c>
      <c r="G29" s="161">
        <f t="shared" si="42"/>
        <v>2.6320000000000001</v>
      </c>
      <c r="H29" s="162">
        <f t="shared" si="43"/>
        <v>2.6</v>
      </c>
      <c r="I29" s="163">
        <f t="shared" si="44"/>
        <v>3960.9769999999999</v>
      </c>
      <c r="J29" s="164">
        <f t="shared" si="45"/>
        <v>1.6262555226309094E-2</v>
      </c>
      <c r="K29" s="164">
        <f t="shared" si="46"/>
        <v>0.31697729750269854</v>
      </c>
      <c r="L29" s="164">
        <f t="shared" si="47"/>
        <v>0.13304798285877451</v>
      </c>
      <c r="M29" s="165">
        <f t="shared" si="48"/>
        <v>8.5909999999999993</v>
      </c>
      <c r="N29" s="166">
        <f t="shared" si="49"/>
        <v>2.5000000000000001E-2</v>
      </c>
      <c r="O29" s="166">
        <f t="shared" si="50"/>
        <v>3.964</v>
      </c>
      <c r="P29" s="167">
        <f t="shared" si="51"/>
        <v>8.1666666666666679E-2</v>
      </c>
      <c r="Q29" s="168">
        <f t="shared" si="52"/>
        <v>84</v>
      </c>
      <c r="R29" s="169">
        <f t="shared" si="53"/>
        <v>23.99645308433243</v>
      </c>
      <c r="S29" s="141">
        <f t="shared" si="54"/>
        <v>1</v>
      </c>
      <c r="T29" s="141">
        <f t="shared" si="55"/>
        <v>157</v>
      </c>
      <c r="U29" t="s">
        <v>141</v>
      </c>
      <c r="V29" t="s">
        <v>271</v>
      </c>
      <c r="W29" t="s">
        <v>141</v>
      </c>
      <c r="X29" s="4" t="s">
        <v>271</v>
      </c>
      <c r="Y29" s="4" t="s">
        <v>818</v>
      </c>
      <c r="Z29" s="4" t="s">
        <v>768</v>
      </c>
      <c r="AA29" s="4" t="s">
        <v>49</v>
      </c>
      <c r="AB29" s="4">
        <v>524</v>
      </c>
      <c r="AC29" s="4">
        <v>3960.9769999999999</v>
      </c>
      <c r="AD29" s="4">
        <v>1504.922</v>
      </c>
      <c r="AE29" s="4">
        <v>2.6320000000000001</v>
      </c>
      <c r="AF29" s="4">
        <v>2.6</v>
      </c>
      <c r="AG29" s="4">
        <v>8.5909999999999993</v>
      </c>
      <c r="AH29" s="4">
        <v>247.562941</v>
      </c>
      <c r="AI29" s="4">
        <v>4.0260059999999998</v>
      </c>
      <c r="AJ29" s="4">
        <v>78.471832000000006</v>
      </c>
      <c r="AK29" s="4">
        <v>527</v>
      </c>
      <c r="AL29" s="4">
        <v>1</v>
      </c>
      <c r="AM29" s="4">
        <v>157</v>
      </c>
      <c r="AN29" s="4">
        <v>84</v>
      </c>
      <c r="AO29" s="4">
        <v>15.999878000000001</v>
      </c>
      <c r="AP29" s="4">
        <v>435.4</v>
      </c>
      <c r="AQ29" s="4">
        <v>4.9000000000000004</v>
      </c>
      <c r="AR29" s="4">
        <v>2</v>
      </c>
      <c r="AS29" s="4">
        <v>868</v>
      </c>
      <c r="AT29" s="4">
        <v>2.5000000000000001E-2</v>
      </c>
      <c r="AU29" s="4">
        <v>3.964</v>
      </c>
      <c r="AV29" s="4">
        <v>31445</v>
      </c>
      <c r="AW29" s="4">
        <v>0</v>
      </c>
      <c r="AX29" s="4">
        <v>0.56999999999999995</v>
      </c>
      <c r="AY29">
        <v>1.0123076923076924</v>
      </c>
      <c r="AZ29" t="s">
        <v>74</v>
      </c>
      <c r="BA29" t="s">
        <v>814</v>
      </c>
      <c r="BB29">
        <v>3</v>
      </c>
      <c r="BC29" t="s">
        <v>819</v>
      </c>
      <c r="BD29">
        <v>7</v>
      </c>
      <c r="BE29">
        <v>40344.993999999992</v>
      </c>
      <c r="BF29">
        <v>9.8177657431303633E-2</v>
      </c>
      <c r="BG29">
        <v>9.938599783045815E-2</v>
      </c>
      <c r="BH29">
        <v>219013.06500000003</v>
      </c>
      <c r="BI29">
        <v>1.8085574027284626E-2</v>
      </c>
      <c r="BJ29">
        <v>1.8308165707620439E-2</v>
      </c>
      <c r="BK29">
        <v>1</v>
      </c>
      <c r="BL29" t="s">
        <v>69</v>
      </c>
      <c r="BM29">
        <v>1</v>
      </c>
      <c r="BN29" t="s">
        <v>764</v>
      </c>
    </row>
    <row r="30" spans="1:66">
      <c r="A30" s="139" t="str">
        <f t="shared" si="36"/>
        <v>신화여객</v>
      </c>
      <c r="B30" s="139" t="str">
        <f t="shared" si="37"/>
        <v>37</v>
      </c>
      <c r="C30" s="140" t="str">
        <f t="shared" si="38"/>
        <v>71바6166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0.91961538461538461</v>
      </c>
      <c r="G30" s="161">
        <f t="shared" si="42"/>
        <v>2.391</v>
      </c>
      <c r="H30" s="162">
        <f t="shared" si="43"/>
        <v>2.6</v>
      </c>
      <c r="I30" s="163">
        <f t="shared" si="44"/>
        <v>4689.6850000000004</v>
      </c>
      <c r="J30" s="164">
        <f t="shared" si="45"/>
        <v>1.4936866387906251E-2</v>
      </c>
      <c r="K30" s="164">
        <f t="shared" si="46"/>
        <v>0.31101578315555273</v>
      </c>
      <c r="L30" s="164">
        <f t="shared" si="47"/>
        <v>0.14905052258307327</v>
      </c>
      <c r="M30" s="165">
        <f t="shared" si="48"/>
        <v>8.2810000000000006</v>
      </c>
      <c r="N30" s="166">
        <f t="shared" si="49"/>
        <v>4.2999999999999997E-2</v>
      </c>
      <c r="O30" s="166">
        <f t="shared" si="50"/>
        <v>4.0090000000000003</v>
      </c>
      <c r="P30" s="167">
        <f t="shared" si="51"/>
        <v>0</v>
      </c>
      <c r="Q30" s="168">
        <f t="shared" si="52"/>
        <v>81</v>
      </c>
      <c r="R30" s="169">
        <f t="shared" si="53"/>
        <v>23.425544918894545</v>
      </c>
      <c r="S30" s="141">
        <f t="shared" si="54"/>
        <v>2</v>
      </c>
      <c r="T30" s="141">
        <f t="shared" si="55"/>
        <v>188</v>
      </c>
      <c r="U30" t="s">
        <v>141</v>
      </c>
      <c r="V30" t="s">
        <v>271</v>
      </c>
      <c r="W30" t="s">
        <v>141</v>
      </c>
      <c r="X30" s="4" t="s">
        <v>271</v>
      </c>
      <c r="Y30" s="4" t="s">
        <v>820</v>
      </c>
      <c r="Z30" s="4" t="s">
        <v>768</v>
      </c>
      <c r="AA30" s="4" t="s">
        <v>49</v>
      </c>
      <c r="AB30" s="4">
        <v>524</v>
      </c>
      <c r="AC30" s="4">
        <v>4689.6850000000004</v>
      </c>
      <c r="AD30" s="4">
        <v>1961.0640000000001</v>
      </c>
      <c r="AE30" s="4">
        <v>2.391</v>
      </c>
      <c r="AF30" s="4">
        <v>2.6</v>
      </c>
      <c r="AG30" s="4">
        <v>8.2810000000000006</v>
      </c>
      <c r="AH30" s="4">
        <v>297.00486599999999</v>
      </c>
      <c r="AI30" s="4">
        <v>4.4363219999999997</v>
      </c>
      <c r="AJ30" s="4">
        <v>92.373200999999995</v>
      </c>
      <c r="AK30" s="4">
        <v>699</v>
      </c>
      <c r="AL30" s="4">
        <v>2</v>
      </c>
      <c r="AM30" s="4">
        <v>188</v>
      </c>
      <c r="AN30" s="4">
        <v>81</v>
      </c>
      <c r="AO30" s="4">
        <v>15.789925999999999</v>
      </c>
      <c r="AP30" s="4">
        <v>606.29999999999995</v>
      </c>
      <c r="AQ30" s="4">
        <v>0</v>
      </c>
      <c r="AR30" s="4">
        <v>2</v>
      </c>
      <c r="AS30" s="4">
        <v>438</v>
      </c>
      <c r="AT30" s="4">
        <v>4.2999999999999997E-2</v>
      </c>
      <c r="AU30" s="4">
        <v>4.0090000000000003</v>
      </c>
      <c r="AV30" s="4">
        <v>40776</v>
      </c>
      <c r="AW30" s="4">
        <v>0</v>
      </c>
      <c r="AX30" s="4">
        <v>0.52</v>
      </c>
      <c r="AY30">
        <v>0.91961538461538461</v>
      </c>
      <c r="AZ30" t="s">
        <v>71</v>
      </c>
      <c r="BA30" t="s">
        <v>814</v>
      </c>
      <c r="BB30">
        <v>2</v>
      </c>
      <c r="BC30" t="s">
        <v>821</v>
      </c>
      <c r="BD30">
        <v>11</v>
      </c>
      <c r="BE30">
        <v>40344.993999999992</v>
      </c>
      <c r="BF30">
        <v>0.11623957609214172</v>
      </c>
      <c r="BG30">
        <v>0.10689570247550417</v>
      </c>
      <c r="BH30">
        <v>219013.06500000003</v>
      </c>
      <c r="BI30">
        <v>2.141280932258539E-2</v>
      </c>
      <c r="BJ30">
        <v>1.9691548880885257E-2</v>
      </c>
      <c r="BK30">
        <v>1</v>
      </c>
      <c r="BL30" t="s">
        <v>71</v>
      </c>
      <c r="BM30">
        <v>0</v>
      </c>
      <c r="BN30" t="s">
        <v>667</v>
      </c>
    </row>
    <row r="31" spans="1:66">
      <c r="A31" s="139" t="str">
        <f t="shared" si="36"/>
        <v>신화여객</v>
      </c>
      <c r="B31" s="139" t="str">
        <f t="shared" si="37"/>
        <v>37</v>
      </c>
      <c r="C31" s="140" t="str">
        <f t="shared" si="38"/>
        <v>71바6167</v>
      </c>
      <c r="D31" s="115" t="str">
        <f t="shared" si="39"/>
        <v>대형</v>
      </c>
      <c r="E31" s="111" t="str">
        <f t="shared" si="40"/>
        <v>S</v>
      </c>
      <c r="F31" s="160">
        <f t="shared" si="41"/>
        <v>1.0342307692307693</v>
      </c>
      <c r="G31" s="161">
        <f t="shared" si="42"/>
        <v>2.6890000000000001</v>
      </c>
      <c r="H31" s="162">
        <f t="shared" si="43"/>
        <v>2.6</v>
      </c>
      <c r="I31" s="163">
        <f t="shared" si="44"/>
        <v>4915.7870000000003</v>
      </c>
      <c r="J31" s="164">
        <f t="shared" si="45"/>
        <v>1.5086543971377849E-2</v>
      </c>
      <c r="K31" s="164">
        <f t="shared" si="46"/>
        <v>0.31914338809896703</v>
      </c>
      <c r="L31" s="164">
        <f t="shared" si="47"/>
        <v>0.1784048006962059</v>
      </c>
      <c r="M31" s="165">
        <f t="shared" si="48"/>
        <v>7.5209999999999999</v>
      </c>
      <c r="N31" s="166">
        <f t="shared" si="49"/>
        <v>0.02</v>
      </c>
      <c r="O31" s="166">
        <f t="shared" si="50"/>
        <v>3.0720000000000001</v>
      </c>
      <c r="P31" s="167">
        <f t="shared" si="51"/>
        <v>4.6666666666666662E-2</v>
      </c>
      <c r="Q31" s="168">
        <f t="shared" si="52"/>
        <v>85</v>
      </c>
      <c r="R31" s="169">
        <f t="shared" si="53"/>
        <v>23.245104519478684</v>
      </c>
      <c r="S31" s="141">
        <f t="shared" si="54"/>
        <v>1</v>
      </c>
      <c r="T31" s="141">
        <f t="shared" si="55"/>
        <v>151</v>
      </c>
      <c r="U31" t="s">
        <v>141</v>
      </c>
      <c r="V31" t="s">
        <v>271</v>
      </c>
      <c r="W31" t="s">
        <v>141</v>
      </c>
      <c r="X31" s="4" t="s">
        <v>271</v>
      </c>
      <c r="Y31" s="4" t="s">
        <v>822</v>
      </c>
      <c r="Z31" s="4" t="s">
        <v>768</v>
      </c>
      <c r="AA31" s="4" t="s">
        <v>49</v>
      </c>
      <c r="AB31" s="4">
        <v>524</v>
      </c>
      <c r="AC31" s="4">
        <v>4915.7870000000003</v>
      </c>
      <c r="AD31" s="4">
        <v>1827.9390000000001</v>
      </c>
      <c r="AE31" s="4">
        <v>2.6890000000000001</v>
      </c>
      <c r="AF31" s="4">
        <v>2.6</v>
      </c>
      <c r="AG31" s="4">
        <v>7.5209999999999999</v>
      </c>
      <c r="AH31" s="4">
        <v>317.64153599999997</v>
      </c>
      <c r="AI31" s="4">
        <v>4.7921129999999996</v>
      </c>
      <c r="AJ31" s="4">
        <v>101.37319599999999</v>
      </c>
      <c r="AK31" s="4">
        <v>877</v>
      </c>
      <c r="AL31" s="4">
        <v>1</v>
      </c>
      <c r="AM31" s="4">
        <v>151</v>
      </c>
      <c r="AN31" s="4">
        <v>85</v>
      </c>
      <c r="AO31" s="4">
        <v>15.475894</v>
      </c>
      <c r="AP31" s="4">
        <v>191.9</v>
      </c>
      <c r="AQ31" s="4">
        <v>2.8</v>
      </c>
      <c r="AR31" s="4">
        <v>3</v>
      </c>
      <c r="AS31" s="4">
        <v>640</v>
      </c>
      <c r="AT31" s="4">
        <v>0.02</v>
      </c>
      <c r="AU31" s="4">
        <v>3.0720000000000001</v>
      </c>
      <c r="AV31" s="4">
        <v>42291</v>
      </c>
      <c r="AW31" s="4">
        <v>0</v>
      </c>
      <c r="AX31" s="4">
        <v>0.56000000000000005</v>
      </c>
      <c r="AY31">
        <v>1.0342307692307693</v>
      </c>
      <c r="AZ31" t="s">
        <v>74</v>
      </c>
      <c r="BA31" t="s">
        <v>814</v>
      </c>
      <c r="BB31">
        <v>1</v>
      </c>
      <c r="BC31" t="s">
        <v>823</v>
      </c>
      <c r="BD31">
        <v>8</v>
      </c>
      <c r="BE31">
        <v>40344.993999999992</v>
      </c>
      <c r="BF31">
        <v>0.12184379058279204</v>
      </c>
      <c r="BG31">
        <v>0.12601459726043379</v>
      </c>
      <c r="BH31">
        <v>219013.06500000003</v>
      </c>
      <c r="BI31">
        <v>2.2445176957822124E-2</v>
      </c>
      <c r="BJ31">
        <v>2.3213492630609112E-2</v>
      </c>
      <c r="BK31">
        <v>1</v>
      </c>
      <c r="BL31" t="s">
        <v>74</v>
      </c>
      <c r="BM31">
        <v>0</v>
      </c>
      <c r="BN31" t="s">
        <v>667</v>
      </c>
    </row>
    <row r="32" spans="1:66">
      <c r="A32" s="139" t="str">
        <f t="shared" si="36"/>
        <v>신화여객</v>
      </c>
      <c r="B32" s="139" t="str">
        <f t="shared" si="37"/>
        <v>37</v>
      </c>
      <c r="C32" s="140" t="str">
        <f t="shared" si="38"/>
        <v>71바6168</v>
      </c>
      <c r="D32" s="115" t="str">
        <f t="shared" si="39"/>
        <v>대형</v>
      </c>
      <c r="E32" s="111" t="str">
        <f t="shared" si="40"/>
        <v>B</v>
      </c>
      <c r="F32" s="160">
        <f t="shared" si="41"/>
        <v>0.93923076923076931</v>
      </c>
      <c r="G32" s="161">
        <f t="shared" si="42"/>
        <v>2.4420000000000002</v>
      </c>
      <c r="H32" s="162">
        <f t="shared" si="43"/>
        <v>2.6</v>
      </c>
      <c r="I32" s="163">
        <f t="shared" si="44"/>
        <v>4716.4709999999995</v>
      </c>
      <c r="J32" s="164">
        <f t="shared" si="45"/>
        <v>1.568126906982616E-2</v>
      </c>
      <c r="K32" s="164">
        <f t="shared" si="46"/>
        <v>0.31727374800693947</v>
      </c>
      <c r="L32" s="164">
        <f t="shared" si="47"/>
        <v>0.2135070903648088</v>
      </c>
      <c r="M32" s="165">
        <f t="shared" si="48"/>
        <v>8.5809999999999995</v>
      </c>
      <c r="N32" s="166">
        <f t="shared" si="49"/>
        <v>4.2000000000000003E-2</v>
      </c>
      <c r="O32" s="166">
        <f t="shared" si="50"/>
        <v>4.6859999999999999</v>
      </c>
      <c r="P32" s="167">
        <f t="shared" si="51"/>
        <v>0</v>
      </c>
      <c r="Q32" s="168">
        <f t="shared" si="52"/>
        <v>84</v>
      </c>
      <c r="R32" s="169">
        <f t="shared" si="53"/>
        <v>23.487348908538447</v>
      </c>
      <c r="S32" s="141">
        <f t="shared" si="54"/>
        <v>2</v>
      </c>
      <c r="T32" s="141">
        <f t="shared" si="55"/>
        <v>221</v>
      </c>
      <c r="U32" t="s">
        <v>141</v>
      </c>
      <c r="V32" t="s">
        <v>271</v>
      </c>
      <c r="W32" t="s">
        <v>141</v>
      </c>
      <c r="X32" s="4" t="s">
        <v>271</v>
      </c>
      <c r="Y32" s="4" t="s">
        <v>824</v>
      </c>
      <c r="Z32" s="4" t="s">
        <v>768</v>
      </c>
      <c r="AA32" s="4" t="s">
        <v>49</v>
      </c>
      <c r="AB32" s="4">
        <v>524</v>
      </c>
      <c r="AC32" s="4">
        <v>4716.4709999999995</v>
      </c>
      <c r="AD32" s="4">
        <v>1931.529</v>
      </c>
      <c r="AE32" s="4">
        <v>2.4420000000000002</v>
      </c>
      <c r="AF32" s="4">
        <v>2.6</v>
      </c>
      <c r="AG32" s="4">
        <v>8.5809999999999995</v>
      </c>
      <c r="AH32" s="4">
        <v>301.042663</v>
      </c>
      <c r="AI32" s="4">
        <v>4.7207309999999998</v>
      </c>
      <c r="AJ32" s="4">
        <v>95.512934000000001</v>
      </c>
      <c r="AK32" s="4">
        <v>1007</v>
      </c>
      <c r="AL32" s="4">
        <v>2</v>
      </c>
      <c r="AM32" s="4">
        <v>221</v>
      </c>
      <c r="AN32" s="4">
        <v>84</v>
      </c>
      <c r="AO32" s="4">
        <v>15.667118</v>
      </c>
      <c r="AP32" s="4">
        <v>865.1</v>
      </c>
      <c r="AQ32" s="4">
        <v>0</v>
      </c>
      <c r="AR32" s="4">
        <v>8</v>
      </c>
      <c r="AS32" s="4">
        <v>1894</v>
      </c>
      <c r="AT32" s="4">
        <v>4.2000000000000003E-2</v>
      </c>
      <c r="AU32" s="4">
        <v>4.6859999999999999</v>
      </c>
      <c r="AV32" s="4">
        <v>41238</v>
      </c>
      <c r="AW32" s="4">
        <v>0</v>
      </c>
      <c r="AX32" s="4">
        <v>0.54</v>
      </c>
      <c r="AY32">
        <v>0.93923076923076931</v>
      </c>
      <c r="AZ32" t="s">
        <v>71</v>
      </c>
      <c r="BA32" t="s">
        <v>814</v>
      </c>
      <c r="BB32">
        <v>1</v>
      </c>
      <c r="BC32" t="s">
        <v>825</v>
      </c>
      <c r="BD32">
        <v>9</v>
      </c>
      <c r="BE32">
        <v>40344.993999999992</v>
      </c>
      <c r="BF32">
        <v>0.11690349984932456</v>
      </c>
      <c r="BG32">
        <v>0.10979936408925023</v>
      </c>
      <c r="BH32">
        <v>219013.06500000003</v>
      </c>
      <c r="BI32">
        <v>2.1535112528560791E-2</v>
      </c>
      <c r="BJ32">
        <v>2.022644030567133E-2</v>
      </c>
      <c r="BK32">
        <v>1</v>
      </c>
      <c r="BL32" t="s">
        <v>71</v>
      </c>
      <c r="BM32">
        <v>0</v>
      </c>
      <c r="BN32" t="s">
        <v>667</v>
      </c>
    </row>
    <row r="33" spans="1:66">
      <c r="A33" s="139" t="str">
        <f t="shared" si="36"/>
        <v>신화여객</v>
      </c>
      <c r="B33" s="139" t="str">
        <f t="shared" si="37"/>
        <v>37</v>
      </c>
      <c r="C33" s="140" t="str">
        <f t="shared" si="38"/>
        <v>71바6169</v>
      </c>
      <c r="D33" s="115" t="str">
        <f t="shared" si="39"/>
        <v>대형</v>
      </c>
      <c r="E33" s="111" t="str">
        <f t="shared" si="40"/>
        <v>A</v>
      </c>
      <c r="F33" s="160">
        <f t="shared" si="41"/>
        <v>0.97153846153846146</v>
      </c>
      <c r="G33" s="161">
        <f t="shared" si="42"/>
        <v>2.5259999999999998</v>
      </c>
      <c r="H33" s="162">
        <f t="shared" si="43"/>
        <v>2.6</v>
      </c>
      <c r="I33" s="163">
        <f t="shared" si="44"/>
        <v>5219.9059999999999</v>
      </c>
      <c r="J33" s="164">
        <f t="shared" si="45"/>
        <v>1.4718168652573384E-2</v>
      </c>
      <c r="K33" s="164">
        <f t="shared" si="46"/>
        <v>0.30990371298040365</v>
      </c>
      <c r="L33" s="164">
        <f t="shared" si="47"/>
        <v>0.11226255798476065</v>
      </c>
      <c r="M33" s="165">
        <f t="shared" si="48"/>
        <v>8.0350000000000001</v>
      </c>
      <c r="N33" s="166">
        <f t="shared" si="49"/>
        <v>7.6999999999999999E-2</v>
      </c>
      <c r="O33" s="166">
        <f t="shared" si="50"/>
        <v>2.931</v>
      </c>
      <c r="P33" s="167">
        <f t="shared" si="51"/>
        <v>1.3333333333333334E-2</v>
      </c>
      <c r="Q33" s="168">
        <f t="shared" si="52"/>
        <v>85</v>
      </c>
      <c r="R33" s="169">
        <f t="shared" si="53"/>
        <v>22.602039643920708</v>
      </c>
      <c r="S33" s="141">
        <f t="shared" si="54"/>
        <v>4</v>
      </c>
      <c r="T33" s="141">
        <f t="shared" si="55"/>
        <v>153</v>
      </c>
      <c r="U33" t="s">
        <v>141</v>
      </c>
      <c r="V33" t="s">
        <v>271</v>
      </c>
      <c r="W33" t="s">
        <v>141</v>
      </c>
      <c r="X33" s="4" t="s">
        <v>271</v>
      </c>
      <c r="Y33" s="4" t="s">
        <v>826</v>
      </c>
      <c r="Z33" s="4" t="s">
        <v>768</v>
      </c>
      <c r="AA33" s="4" t="s">
        <v>49</v>
      </c>
      <c r="AB33" s="4">
        <v>524</v>
      </c>
      <c r="AC33" s="4">
        <v>5219.9059999999999</v>
      </c>
      <c r="AD33" s="4">
        <v>2066.8670000000002</v>
      </c>
      <c r="AE33" s="4">
        <v>2.5259999999999998</v>
      </c>
      <c r="AF33" s="4">
        <v>2.6</v>
      </c>
      <c r="AG33" s="4">
        <v>8.0350000000000001</v>
      </c>
      <c r="AH33" s="4">
        <v>341.954296</v>
      </c>
      <c r="AI33" s="4">
        <v>5.0329410000000001</v>
      </c>
      <c r="AJ33" s="4">
        <v>105.97290599999999</v>
      </c>
      <c r="AK33" s="4">
        <v>586</v>
      </c>
      <c r="AL33" s="4">
        <v>4</v>
      </c>
      <c r="AM33" s="4">
        <v>153</v>
      </c>
      <c r="AN33" s="4">
        <v>85</v>
      </c>
      <c r="AO33" s="4">
        <v>15.264923</v>
      </c>
      <c r="AP33" s="4">
        <v>577.1</v>
      </c>
      <c r="AQ33" s="4">
        <v>0.8</v>
      </c>
      <c r="AR33" s="4">
        <v>15</v>
      </c>
      <c r="AS33" s="4">
        <v>5076</v>
      </c>
      <c r="AT33" s="4">
        <v>7.6999999999999999E-2</v>
      </c>
      <c r="AU33" s="4">
        <v>2.931</v>
      </c>
      <c r="AV33" s="4">
        <v>45269</v>
      </c>
      <c r="AW33" s="4">
        <v>0</v>
      </c>
      <c r="AX33" s="4">
        <v>0.56000000000000005</v>
      </c>
      <c r="AY33">
        <v>0.97153846153846146</v>
      </c>
      <c r="AZ33" t="s">
        <v>69</v>
      </c>
      <c r="BA33" t="s">
        <v>814</v>
      </c>
      <c r="BB33">
        <v>3</v>
      </c>
      <c r="BC33" t="s">
        <v>827</v>
      </c>
      <c r="BD33">
        <v>10</v>
      </c>
      <c r="BE33">
        <v>40344.993999999992</v>
      </c>
      <c r="BF33">
        <v>0.12938175179800501</v>
      </c>
      <c r="BG33">
        <v>0.12569934809298486</v>
      </c>
      <c r="BH33">
        <v>219013.06500000003</v>
      </c>
      <c r="BI33">
        <v>2.3833765350939218E-2</v>
      </c>
      <c r="BJ33">
        <v>2.3155419721720177E-2</v>
      </c>
      <c r="BK33">
        <v>1</v>
      </c>
      <c r="BL33" t="s">
        <v>69</v>
      </c>
      <c r="BM33">
        <v>0</v>
      </c>
      <c r="BN33" t="s">
        <v>667</v>
      </c>
    </row>
    <row r="34" spans="1:66">
      <c r="A34" s="139" t="str">
        <f t="shared" si="36"/>
        <v>신화여객</v>
      </c>
      <c r="B34" s="139" t="str">
        <f t="shared" si="37"/>
        <v>37</v>
      </c>
      <c r="C34" s="140" t="str">
        <f t="shared" si="38"/>
        <v>71바6170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0.88538461538461533</v>
      </c>
      <c r="G34" s="161">
        <f t="shared" si="42"/>
        <v>2.302</v>
      </c>
      <c r="H34" s="162">
        <f t="shared" si="43"/>
        <v>2.6</v>
      </c>
      <c r="I34" s="163">
        <f t="shared" si="44"/>
        <v>2802.6419999999998</v>
      </c>
      <c r="J34" s="164">
        <f t="shared" si="45"/>
        <v>1.5463191557330775E-2</v>
      </c>
      <c r="K34" s="164">
        <f t="shared" si="46"/>
        <v>0.33509307477026268</v>
      </c>
      <c r="L34" s="164">
        <f t="shared" si="47"/>
        <v>0.20730439349727864</v>
      </c>
      <c r="M34" s="165">
        <f t="shared" si="48"/>
        <v>8.5920000000000005</v>
      </c>
      <c r="N34" s="166">
        <f t="shared" si="49"/>
        <v>8.8490000000000002</v>
      </c>
      <c r="O34" s="166">
        <f t="shared" si="50"/>
        <v>5.1020000000000003</v>
      </c>
      <c r="P34" s="167">
        <f t="shared" si="51"/>
        <v>1.6666666666666666E-2</v>
      </c>
      <c r="Q34" s="168">
        <f t="shared" si="52"/>
        <v>85</v>
      </c>
      <c r="R34" s="169">
        <f t="shared" si="53"/>
        <v>20.990462042831613</v>
      </c>
      <c r="S34" s="141">
        <f t="shared" si="54"/>
        <v>248</v>
      </c>
      <c r="T34" s="141">
        <f t="shared" si="55"/>
        <v>143</v>
      </c>
      <c r="U34" t="s">
        <v>141</v>
      </c>
      <c r="V34" t="s">
        <v>271</v>
      </c>
      <c r="W34" t="s">
        <v>141</v>
      </c>
      <c r="X34" s="4" t="s">
        <v>271</v>
      </c>
      <c r="Y34" s="4" t="s">
        <v>828</v>
      </c>
      <c r="Z34" s="4" t="s">
        <v>768</v>
      </c>
      <c r="AA34" s="4" t="s">
        <v>49</v>
      </c>
      <c r="AB34" s="4">
        <v>524</v>
      </c>
      <c r="AC34" s="4">
        <v>2802.6419999999998</v>
      </c>
      <c r="AD34" s="4">
        <v>1217.425</v>
      </c>
      <c r="AE34" s="4">
        <v>2.302</v>
      </c>
      <c r="AF34" s="4">
        <v>2.6</v>
      </c>
      <c r="AG34" s="4">
        <v>8.5920000000000005</v>
      </c>
      <c r="AH34" s="4">
        <v>205.59099900000001</v>
      </c>
      <c r="AI34" s="4">
        <v>3.1790929999999999</v>
      </c>
      <c r="AJ34" s="4">
        <v>68.892120000000006</v>
      </c>
      <c r="AK34" s="4">
        <v>581</v>
      </c>
      <c r="AL34" s="4">
        <v>248</v>
      </c>
      <c r="AM34" s="4">
        <v>143</v>
      </c>
      <c r="AN34" s="4">
        <v>85</v>
      </c>
      <c r="AO34" s="4">
        <v>13.632123999999999</v>
      </c>
      <c r="AP34" s="4">
        <v>292.8</v>
      </c>
      <c r="AQ34" s="4">
        <v>1</v>
      </c>
      <c r="AR34" s="4">
        <v>14</v>
      </c>
      <c r="AS34" s="4">
        <v>9540</v>
      </c>
      <c r="AT34" s="4">
        <v>8.8490000000000002</v>
      </c>
      <c r="AU34" s="4">
        <v>5.1020000000000003</v>
      </c>
      <c r="AV34" s="4">
        <v>27187</v>
      </c>
      <c r="AW34" s="4">
        <v>0</v>
      </c>
      <c r="AX34" s="4">
        <v>0.56999999999999995</v>
      </c>
      <c r="AY34">
        <v>0.88538461538461533</v>
      </c>
      <c r="AZ34" t="s">
        <v>72</v>
      </c>
      <c r="BA34" t="s">
        <v>814</v>
      </c>
      <c r="BB34">
        <v>1</v>
      </c>
      <c r="BC34" t="s">
        <v>829</v>
      </c>
      <c r="BD34">
        <v>7</v>
      </c>
      <c r="BE34">
        <v>40344.993999999992</v>
      </c>
      <c r="BF34">
        <v>6.9466908335641356E-2</v>
      </c>
      <c r="BG34">
        <v>6.1504931918710148E-2</v>
      </c>
      <c r="BH34">
        <v>219013.06500000003</v>
      </c>
      <c r="BI34">
        <v>1.2796688635903979E-2</v>
      </c>
      <c r="BJ34">
        <v>1.1329991246096523E-2</v>
      </c>
      <c r="BK34">
        <v>1</v>
      </c>
      <c r="BL34" t="s">
        <v>72</v>
      </c>
      <c r="BM34">
        <v>0</v>
      </c>
      <c r="BN34" t="s">
        <v>667</v>
      </c>
    </row>
    <row r="35" spans="1:66">
      <c r="A35" s="139" t="str">
        <f t="shared" si="36"/>
        <v>신화여객</v>
      </c>
      <c r="B35" s="139" t="str">
        <f t="shared" si="37"/>
        <v>37</v>
      </c>
      <c r="C35" s="140" t="str">
        <f t="shared" si="38"/>
        <v>71바6171</v>
      </c>
      <c r="D35" s="115" t="str">
        <f t="shared" si="39"/>
        <v>대형</v>
      </c>
      <c r="E35" s="111" t="str">
        <f t="shared" si="40"/>
        <v>A</v>
      </c>
      <c r="F35" s="160">
        <f t="shared" si="41"/>
        <v>0.99884615384615383</v>
      </c>
      <c r="G35" s="161">
        <f t="shared" si="42"/>
        <v>2.597</v>
      </c>
      <c r="H35" s="162">
        <f t="shared" si="43"/>
        <v>2.6</v>
      </c>
      <c r="I35" s="163">
        <f t="shared" si="44"/>
        <v>4034.1320000000001</v>
      </c>
      <c r="J35" s="164">
        <f t="shared" si="45"/>
        <v>2.1231211380612777E-2</v>
      </c>
      <c r="K35" s="164">
        <f t="shared" si="46"/>
        <v>0.29271308995075107</v>
      </c>
      <c r="L35" s="164">
        <f t="shared" si="47"/>
        <v>0.16087723455752068</v>
      </c>
      <c r="M35" s="165">
        <f t="shared" si="48"/>
        <v>7.5469999999999997</v>
      </c>
      <c r="N35" s="166">
        <f t="shared" si="49"/>
        <v>0.372</v>
      </c>
      <c r="O35" s="166">
        <f t="shared" si="50"/>
        <v>13.262</v>
      </c>
      <c r="P35" s="167">
        <f t="shared" si="51"/>
        <v>0</v>
      </c>
      <c r="Q35" s="168">
        <f t="shared" si="52"/>
        <v>85</v>
      </c>
      <c r="R35" s="169">
        <f t="shared" si="53"/>
        <v>23.316200051213045</v>
      </c>
      <c r="S35" s="141">
        <f t="shared" si="54"/>
        <v>15</v>
      </c>
      <c r="T35" s="141">
        <f t="shared" si="55"/>
        <v>535</v>
      </c>
      <c r="U35" t="s">
        <v>141</v>
      </c>
      <c r="V35" t="s">
        <v>271</v>
      </c>
      <c r="W35" t="s">
        <v>141</v>
      </c>
      <c r="X35" s="4" t="s">
        <v>271</v>
      </c>
      <c r="Y35" s="4" t="s">
        <v>830</v>
      </c>
      <c r="Z35" s="4" t="s">
        <v>768</v>
      </c>
      <c r="AA35" s="4" t="s">
        <v>49</v>
      </c>
      <c r="AB35" s="4">
        <v>524</v>
      </c>
      <c r="AC35" s="4">
        <v>4034.1320000000001</v>
      </c>
      <c r="AD35" s="4">
        <v>1553.5250000000001</v>
      </c>
      <c r="AE35" s="4">
        <v>2.597</v>
      </c>
      <c r="AF35" s="4">
        <v>2.6</v>
      </c>
      <c r="AG35" s="4">
        <v>7.5469999999999997</v>
      </c>
      <c r="AH35" s="4">
        <v>252.192958</v>
      </c>
      <c r="AI35" s="4">
        <v>5.3543620000000001</v>
      </c>
      <c r="AJ35" s="4">
        <v>73.820179999999993</v>
      </c>
      <c r="AK35" s="4">
        <v>649</v>
      </c>
      <c r="AL35" s="4">
        <v>15</v>
      </c>
      <c r="AM35" s="4">
        <v>535</v>
      </c>
      <c r="AN35" s="4">
        <v>85</v>
      </c>
      <c r="AO35" s="4">
        <v>15.996211000000001</v>
      </c>
      <c r="AP35" s="4">
        <v>1824.9</v>
      </c>
      <c r="AQ35" s="4">
        <v>0</v>
      </c>
      <c r="AR35" s="4">
        <v>7</v>
      </c>
      <c r="AS35" s="4">
        <v>3254</v>
      </c>
      <c r="AT35" s="4">
        <v>0.372</v>
      </c>
      <c r="AU35" s="4">
        <v>13.262</v>
      </c>
      <c r="AV35" s="4">
        <v>30964</v>
      </c>
      <c r="AW35" s="4">
        <v>0</v>
      </c>
      <c r="AX35" s="4">
        <v>0.54</v>
      </c>
      <c r="AY35">
        <v>0.99884615384615383</v>
      </c>
      <c r="AZ35" t="s">
        <v>69</v>
      </c>
      <c r="BA35" t="s">
        <v>814</v>
      </c>
      <c r="BB35">
        <v>1</v>
      </c>
      <c r="BC35" t="s">
        <v>831</v>
      </c>
      <c r="BD35">
        <v>10</v>
      </c>
      <c r="BE35">
        <v>40344.993999999992</v>
      </c>
      <c r="BF35">
        <v>9.9990893541835726E-2</v>
      </c>
      <c r="BG35">
        <v>9.987551943390284E-2</v>
      </c>
      <c r="BH35">
        <v>219013.06500000003</v>
      </c>
      <c r="BI35">
        <v>1.8419595196295706E-2</v>
      </c>
      <c r="BJ35">
        <v>1.8398341817223055E-2</v>
      </c>
      <c r="BK35">
        <v>1</v>
      </c>
      <c r="BL35" t="s">
        <v>832</v>
      </c>
      <c r="BM35" t="s">
        <v>833</v>
      </c>
      <c r="BN35" t="s">
        <v>832</v>
      </c>
    </row>
    <row r="36" spans="1:66">
      <c r="A36" s="139" t="str">
        <f t="shared" si="36"/>
        <v>신화여객</v>
      </c>
      <c r="B36" s="139" t="str">
        <f t="shared" si="37"/>
        <v>37</v>
      </c>
      <c r="C36" s="140" t="str">
        <f t="shared" si="38"/>
        <v>71바6172</v>
      </c>
      <c r="D36" s="115" t="str">
        <f t="shared" si="39"/>
        <v>대형</v>
      </c>
      <c r="E36" s="111" t="str">
        <f t="shared" si="40"/>
        <v>S</v>
      </c>
      <c r="F36" s="160">
        <f t="shared" si="41"/>
        <v>1.0211538461538461</v>
      </c>
      <c r="G36" s="161">
        <f t="shared" si="42"/>
        <v>2.6549999999999998</v>
      </c>
      <c r="H36" s="162">
        <f t="shared" si="43"/>
        <v>2.6</v>
      </c>
      <c r="I36" s="163">
        <f t="shared" si="44"/>
        <v>2936.9920000000002</v>
      </c>
      <c r="J36" s="164">
        <f t="shared" si="45"/>
        <v>1.989413994036569E-2</v>
      </c>
      <c r="K36" s="164">
        <f t="shared" si="46"/>
        <v>0.32745673138442882</v>
      </c>
      <c r="L36" s="164">
        <f t="shared" si="47"/>
        <v>0.16241106547106698</v>
      </c>
      <c r="M36" s="165">
        <f t="shared" si="48"/>
        <v>7.5229999999999997</v>
      </c>
      <c r="N36" s="166">
        <f t="shared" si="49"/>
        <v>0</v>
      </c>
      <c r="O36" s="166">
        <f t="shared" si="50"/>
        <v>6.6390000000000002</v>
      </c>
      <c r="P36" s="167">
        <f t="shared" si="51"/>
        <v>8.3333333333333329E-2</v>
      </c>
      <c r="Q36" s="168">
        <f t="shared" si="52"/>
        <v>89</v>
      </c>
      <c r="R36" s="169">
        <f t="shared" si="53"/>
        <v>23.799929645368731</v>
      </c>
      <c r="S36" s="141">
        <f t="shared" si="54"/>
        <v>0</v>
      </c>
      <c r="T36" s="141">
        <f t="shared" si="55"/>
        <v>195</v>
      </c>
      <c r="U36" t="s">
        <v>141</v>
      </c>
      <c r="V36" t="s">
        <v>271</v>
      </c>
      <c r="W36" t="s">
        <v>141</v>
      </c>
      <c r="X36" s="4" t="s">
        <v>271</v>
      </c>
      <c r="Y36" s="4" t="s">
        <v>834</v>
      </c>
      <c r="Z36" s="4" t="s">
        <v>768</v>
      </c>
      <c r="AA36" s="4" t="s">
        <v>49</v>
      </c>
      <c r="AB36" s="4">
        <v>524</v>
      </c>
      <c r="AC36" s="4">
        <v>2936.9920000000002</v>
      </c>
      <c r="AD36" s="4">
        <v>1106.32</v>
      </c>
      <c r="AE36" s="4">
        <v>2.6549999999999998</v>
      </c>
      <c r="AF36" s="4">
        <v>2.6</v>
      </c>
      <c r="AG36" s="4">
        <v>7.5229999999999997</v>
      </c>
      <c r="AH36" s="4">
        <v>189.08075500000001</v>
      </c>
      <c r="AI36" s="4">
        <v>3.7615989999999999</v>
      </c>
      <c r="AJ36" s="4">
        <v>61.915765999999998</v>
      </c>
      <c r="AK36" s="4">
        <v>477</v>
      </c>
      <c r="AL36" s="4">
        <v>0</v>
      </c>
      <c r="AM36" s="4">
        <v>195</v>
      </c>
      <c r="AN36" s="4">
        <v>89</v>
      </c>
      <c r="AO36" s="4">
        <v>15.533003000000001</v>
      </c>
      <c r="AP36" s="4">
        <v>1147.3</v>
      </c>
      <c r="AQ36" s="4">
        <v>5</v>
      </c>
      <c r="AR36" s="4">
        <v>5</v>
      </c>
      <c r="AS36" s="4">
        <v>2356</v>
      </c>
      <c r="AT36" s="4">
        <v>0</v>
      </c>
      <c r="AU36" s="4">
        <v>6.6390000000000002</v>
      </c>
      <c r="AV36" s="4">
        <v>24245</v>
      </c>
      <c r="AW36" s="4">
        <v>0</v>
      </c>
      <c r="AX36" s="4">
        <v>0.54</v>
      </c>
      <c r="AY36">
        <v>1.0211538461538461</v>
      </c>
      <c r="AZ36" t="s">
        <v>74</v>
      </c>
      <c r="BA36" t="s">
        <v>814</v>
      </c>
      <c r="BB36">
        <v>2</v>
      </c>
      <c r="BC36" t="s">
        <v>835</v>
      </c>
      <c r="BD36">
        <v>19</v>
      </c>
      <c r="BE36">
        <v>40344.993999999992</v>
      </c>
      <c r="BF36">
        <v>7.2796937335026027E-2</v>
      </c>
      <c r="BG36">
        <v>7.4336872547882335E-2</v>
      </c>
      <c r="BH36">
        <v>219013.06500000003</v>
      </c>
      <c r="BI36">
        <v>1.3410122359595305E-2</v>
      </c>
      <c r="BJ36">
        <v>1.3693798024894436E-2</v>
      </c>
      <c r="BK36">
        <v>1</v>
      </c>
      <c r="BL36" t="s">
        <v>69</v>
      </c>
      <c r="BM36">
        <v>1</v>
      </c>
      <c r="BN36" t="s">
        <v>764</v>
      </c>
    </row>
    <row r="37" spans="1:66">
      <c r="A37" s="139" t="str">
        <f t="shared" si="36"/>
        <v>신화여객</v>
      </c>
      <c r="B37" s="139" t="str">
        <f t="shared" si="37"/>
        <v>526</v>
      </c>
      <c r="C37" s="140" t="str">
        <f t="shared" si="38"/>
        <v>71바5101</v>
      </c>
      <c r="D37" s="115" t="str">
        <f t="shared" si="39"/>
        <v>중형</v>
      </c>
      <c r="E37" s="111" t="str">
        <f t="shared" si="40"/>
        <v>B</v>
      </c>
      <c r="F37" s="160">
        <f t="shared" si="41"/>
        <v>0.90030303030303038</v>
      </c>
      <c r="G37" s="161">
        <f t="shared" si="42"/>
        <v>2.9710000000000001</v>
      </c>
      <c r="H37" s="162">
        <f t="shared" si="43"/>
        <v>3.3</v>
      </c>
      <c r="I37" s="163">
        <f t="shared" si="44"/>
        <v>4738.982</v>
      </c>
      <c r="J37" s="164">
        <f t="shared" si="45"/>
        <v>4.9803015652823579E-2</v>
      </c>
      <c r="K37" s="164">
        <f t="shared" si="46"/>
        <v>0.32508249931297822</v>
      </c>
      <c r="L37" s="164">
        <f t="shared" si="47"/>
        <v>0.17936341602479183</v>
      </c>
      <c r="M37" s="165">
        <f t="shared" si="48"/>
        <v>7.5069999999999997</v>
      </c>
      <c r="N37" s="166">
        <f t="shared" si="49"/>
        <v>0</v>
      </c>
      <c r="O37" s="166">
        <f t="shared" si="50"/>
        <v>8.5250000000000004</v>
      </c>
      <c r="P37" s="167">
        <f t="shared" si="51"/>
        <v>0</v>
      </c>
      <c r="Q37" s="168">
        <f t="shared" si="52"/>
        <v>72</v>
      </c>
      <c r="R37" s="169">
        <f t="shared" si="53"/>
        <v>23.172202350316663</v>
      </c>
      <c r="S37" s="141">
        <f t="shared" si="54"/>
        <v>0</v>
      </c>
      <c r="T37" s="141">
        <f t="shared" si="55"/>
        <v>404</v>
      </c>
      <c r="U37" t="s">
        <v>141</v>
      </c>
      <c r="V37" t="s">
        <v>272</v>
      </c>
      <c r="W37" t="s">
        <v>141</v>
      </c>
      <c r="X37" s="4" t="s">
        <v>272</v>
      </c>
      <c r="Y37" s="4" t="s">
        <v>836</v>
      </c>
      <c r="Z37" s="4" t="s">
        <v>766</v>
      </c>
      <c r="AA37" s="4" t="s">
        <v>49</v>
      </c>
      <c r="AB37" s="4">
        <v>524</v>
      </c>
      <c r="AC37" s="4">
        <v>4738.982</v>
      </c>
      <c r="AD37" s="4">
        <v>1595.1120000000001</v>
      </c>
      <c r="AE37" s="4">
        <v>2.9710000000000001</v>
      </c>
      <c r="AF37" s="4">
        <v>3.3</v>
      </c>
      <c r="AG37" s="4">
        <v>7.5069999999999997</v>
      </c>
      <c r="AH37" s="4">
        <v>327.15848199999999</v>
      </c>
      <c r="AI37" s="4">
        <v>16.293479000000001</v>
      </c>
      <c r="AJ37" s="4">
        <v>106.353497</v>
      </c>
      <c r="AK37" s="4">
        <v>850</v>
      </c>
      <c r="AL37" s="4">
        <v>0</v>
      </c>
      <c r="AM37" s="4">
        <v>404</v>
      </c>
      <c r="AN37" s="4">
        <v>72</v>
      </c>
      <c r="AO37" s="4">
        <v>14.485279</v>
      </c>
      <c r="AP37" s="4">
        <v>178.3</v>
      </c>
      <c r="AQ37" s="4">
        <v>0</v>
      </c>
      <c r="AR37" s="4">
        <v>9</v>
      </c>
      <c r="AS37" s="4">
        <v>1651</v>
      </c>
      <c r="AT37" s="4">
        <v>0</v>
      </c>
      <c r="AU37" s="4">
        <v>8.5250000000000004</v>
      </c>
      <c r="AV37" s="4">
        <v>36057</v>
      </c>
      <c r="AW37" s="4">
        <v>0</v>
      </c>
      <c r="AX37" s="4">
        <v>0.62</v>
      </c>
      <c r="AY37">
        <v>0.90030303030303038</v>
      </c>
      <c r="AZ37" t="s">
        <v>71</v>
      </c>
      <c r="BA37" t="s">
        <v>837</v>
      </c>
      <c r="BB37">
        <v>5</v>
      </c>
      <c r="BC37" t="s">
        <v>838</v>
      </c>
      <c r="BD37">
        <v>7</v>
      </c>
      <c r="BE37">
        <v>42715.847000000002</v>
      </c>
      <c r="BF37">
        <v>0.11094201175502852</v>
      </c>
      <c r="BG37">
        <v>9.9881429370966598E-2</v>
      </c>
      <c r="BH37">
        <v>219013.06500000003</v>
      </c>
      <c r="BI37">
        <v>2.1637896351069281E-2</v>
      </c>
      <c r="BJ37">
        <v>1.9480663654250559E-2</v>
      </c>
      <c r="BK37">
        <v>1</v>
      </c>
      <c r="BL37" t="s">
        <v>69</v>
      </c>
      <c r="BM37">
        <v>-1</v>
      </c>
      <c r="BN37" t="s">
        <v>754</v>
      </c>
    </row>
    <row r="38" spans="1:66">
      <c r="A38" s="139" t="str">
        <f t="shared" si="36"/>
        <v>신화여객</v>
      </c>
      <c r="B38" s="139" t="str">
        <f t="shared" si="37"/>
        <v>526</v>
      </c>
      <c r="C38" s="140" t="str">
        <f t="shared" si="38"/>
        <v>71바5102</v>
      </c>
      <c r="D38" s="115" t="str">
        <f t="shared" si="39"/>
        <v>중형</v>
      </c>
      <c r="E38" s="111" t="str">
        <f t="shared" si="40"/>
        <v>B</v>
      </c>
      <c r="F38" s="160">
        <f t="shared" si="41"/>
        <v>0.92935483870967728</v>
      </c>
      <c r="G38" s="161">
        <f t="shared" si="42"/>
        <v>2.8809999999999998</v>
      </c>
      <c r="H38" s="162">
        <f t="shared" si="43"/>
        <v>3.1</v>
      </c>
      <c r="I38" s="163">
        <f t="shared" si="44"/>
        <v>2456.0920000000001</v>
      </c>
      <c r="J38" s="164">
        <f t="shared" si="45"/>
        <v>3.3746972187878206E-2</v>
      </c>
      <c r="K38" s="164">
        <f t="shared" si="46"/>
        <v>0.32900995197303251</v>
      </c>
      <c r="L38" s="164">
        <f t="shared" si="47"/>
        <v>0.25324784250752819</v>
      </c>
      <c r="M38" s="165">
        <f t="shared" si="48"/>
        <v>6.9770000000000003</v>
      </c>
      <c r="N38" s="166">
        <f t="shared" si="49"/>
        <v>0</v>
      </c>
      <c r="O38" s="166">
        <f t="shared" si="50"/>
        <v>6.9619999999999997</v>
      </c>
      <c r="P38" s="167">
        <f t="shared" si="51"/>
        <v>0</v>
      </c>
      <c r="Q38" s="168">
        <f t="shared" si="52"/>
        <v>75</v>
      </c>
      <c r="R38" s="169">
        <f t="shared" si="53"/>
        <v>22.368141557200754</v>
      </c>
      <c r="S38" s="141">
        <f t="shared" si="54"/>
        <v>0</v>
      </c>
      <c r="T38" s="141">
        <f t="shared" si="55"/>
        <v>171</v>
      </c>
      <c r="U38" t="s">
        <v>141</v>
      </c>
      <c r="V38" t="s">
        <v>272</v>
      </c>
      <c r="W38" t="s">
        <v>141</v>
      </c>
      <c r="X38" s="4" t="s">
        <v>272</v>
      </c>
      <c r="Y38" s="4" t="s">
        <v>839</v>
      </c>
      <c r="Z38" s="4" t="s">
        <v>766</v>
      </c>
      <c r="AA38" s="4" t="s">
        <v>49</v>
      </c>
      <c r="AB38" s="4">
        <v>524</v>
      </c>
      <c r="AC38" s="4">
        <v>2456.0920000000001</v>
      </c>
      <c r="AD38" s="4">
        <v>852.63300000000004</v>
      </c>
      <c r="AE38" s="4">
        <v>2.8809999999999998</v>
      </c>
      <c r="AF38" s="4">
        <v>3.1</v>
      </c>
      <c r="AG38" s="4">
        <v>6.9770000000000003</v>
      </c>
      <c r="AH38" s="4">
        <v>172.309651</v>
      </c>
      <c r="AI38" s="4">
        <v>5.8149290000000002</v>
      </c>
      <c r="AJ38" s="4">
        <v>56.691589999999998</v>
      </c>
      <c r="AK38" s="4">
        <v>622</v>
      </c>
      <c r="AL38" s="4">
        <v>0</v>
      </c>
      <c r="AM38" s="4">
        <v>171</v>
      </c>
      <c r="AN38" s="4">
        <v>75</v>
      </c>
      <c r="AO38" s="4">
        <v>14.253943</v>
      </c>
      <c r="AP38" s="4">
        <v>158.1</v>
      </c>
      <c r="AQ38" s="4">
        <v>0</v>
      </c>
      <c r="AR38" s="4">
        <v>7</v>
      </c>
      <c r="AS38" s="4">
        <v>1690</v>
      </c>
      <c r="AT38" s="4">
        <v>0</v>
      </c>
      <c r="AU38" s="4">
        <v>6.9619999999999997</v>
      </c>
      <c r="AV38" s="4">
        <v>19728</v>
      </c>
      <c r="AW38" s="4">
        <v>0</v>
      </c>
      <c r="AX38" s="4">
        <v>0.6</v>
      </c>
      <c r="AY38">
        <v>0.92935483870967728</v>
      </c>
      <c r="AZ38" t="s">
        <v>71</v>
      </c>
      <c r="BA38" t="s">
        <v>837</v>
      </c>
      <c r="BB38">
        <v>3</v>
      </c>
      <c r="BC38" t="s">
        <v>840</v>
      </c>
      <c r="BD38">
        <v>20</v>
      </c>
      <c r="BE38">
        <v>42715.847000000002</v>
      </c>
      <c r="BF38">
        <v>5.749837993379834E-2</v>
      </c>
      <c r="BG38">
        <v>5.3436397609442902E-2</v>
      </c>
      <c r="BH38">
        <v>219013.06500000003</v>
      </c>
      <c r="BI38">
        <v>1.1214362942229038E-2</v>
      </c>
      <c r="BJ38">
        <v>1.042212246340705E-2</v>
      </c>
      <c r="BK38">
        <v>1</v>
      </c>
      <c r="BL38" t="s">
        <v>69</v>
      </c>
      <c r="BM38">
        <v>-1</v>
      </c>
      <c r="BN38" t="s">
        <v>754</v>
      </c>
    </row>
    <row r="39" spans="1:66">
      <c r="A39" s="139" t="str">
        <f t="shared" si="36"/>
        <v>신화여객</v>
      </c>
      <c r="B39" s="139" t="str">
        <f t="shared" si="37"/>
        <v>526</v>
      </c>
      <c r="C39" s="140" t="str">
        <f t="shared" si="38"/>
        <v>71바5105</v>
      </c>
      <c r="D39" s="115" t="str">
        <f t="shared" si="39"/>
        <v>중형</v>
      </c>
      <c r="E39" s="111" t="str">
        <f t="shared" si="40"/>
        <v>A</v>
      </c>
      <c r="F39" s="160">
        <f t="shared" si="41"/>
        <v>0.97272727272727277</v>
      </c>
      <c r="G39" s="161">
        <f t="shared" si="42"/>
        <v>3.21</v>
      </c>
      <c r="H39" s="162">
        <f t="shared" si="43"/>
        <v>3.3</v>
      </c>
      <c r="I39" s="163">
        <f t="shared" si="44"/>
        <v>4284.518</v>
      </c>
      <c r="J39" s="164">
        <f t="shared" si="45"/>
        <v>8.1618286026055708E-3</v>
      </c>
      <c r="K39" s="164">
        <f t="shared" si="46"/>
        <v>0.32263245497639259</v>
      </c>
      <c r="L39" s="164">
        <f t="shared" si="47"/>
        <v>0.24343461738286548</v>
      </c>
      <c r="M39" s="165">
        <f t="shared" si="48"/>
        <v>5.5679999999999996</v>
      </c>
      <c r="N39" s="166">
        <f t="shared" si="49"/>
        <v>0</v>
      </c>
      <c r="O39" s="166">
        <f t="shared" si="50"/>
        <v>4.1079999999999997</v>
      </c>
      <c r="P39" s="167">
        <f t="shared" si="51"/>
        <v>0</v>
      </c>
      <c r="Q39" s="168">
        <f t="shared" si="52"/>
        <v>70</v>
      </c>
      <c r="R39" s="169">
        <f t="shared" si="53"/>
        <v>21.691067280876947</v>
      </c>
      <c r="S39" s="141">
        <f t="shared" si="54"/>
        <v>0</v>
      </c>
      <c r="T39" s="141">
        <f t="shared" si="55"/>
        <v>176</v>
      </c>
      <c r="U39" t="s">
        <v>141</v>
      </c>
      <c r="V39" t="s">
        <v>272</v>
      </c>
      <c r="W39" t="s">
        <v>141</v>
      </c>
      <c r="X39" s="4" t="s">
        <v>272</v>
      </c>
      <c r="Y39" s="4" t="s">
        <v>841</v>
      </c>
      <c r="Z39" s="4" t="s">
        <v>766</v>
      </c>
      <c r="AA39" s="4" t="s">
        <v>49</v>
      </c>
      <c r="AB39" s="4">
        <v>524</v>
      </c>
      <c r="AC39" s="4">
        <v>4284.518</v>
      </c>
      <c r="AD39" s="4">
        <v>1334.7180000000001</v>
      </c>
      <c r="AE39" s="4">
        <v>3.21</v>
      </c>
      <c r="AF39" s="4">
        <v>3.3</v>
      </c>
      <c r="AG39" s="4">
        <v>5.5679999999999996</v>
      </c>
      <c r="AH39" s="4">
        <v>295.16265499999997</v>
      </c>
      <c r="AI39" s="4">
        <v>2.4090669999999998</v>
      </c>
      <c r="AJ39" s="4">
        <v>95.229051999999996</v>
      </c>
      <c r="AK39" s="4">
        <v>1043</v>
      </c>
      <c r="AL39" s="4">
        <v>0</v>
      </c>
      <c r="AM39" s="4">
        <v>176</v>
      </c>
      <c r="AN39" s="4">
        <v>70</v>
      </c>
      <c r="AO39" s="4">
        <v>14.515786</v>
      </c>
      <c r="AP39" s="4">
        <v>307.10000000000002</v>
      </c>
      <c r="AQ39" s="4">
        <v>0</v>
      </c>
      <c r="AR39" s="4">
        <v>5</v>
      </c>
      <c r="AS39" s="4">
        <v>1077</v>
      </c>
      <c r="AT39" s="4">
        <v>0</v>
      </c>
      <c r="AU39" s="4">
        <v>4.1079999999999997</v>
      </c>
      <c r="AV39" s="4">
        <v>30008</v>
      </c>
      <c r="AW39" s="4">
        <v>0</v>
      </c>
      <c r="AX39" s="4">
        <v>0.62</v>
      </c>
      <c r="AY39">
        <v>0.97272727272727277</v>
      </c>
      <c r="AZ39" t="s">
        <v>69</v>
      </c>
      <c r="BA39" t="s">
        <v>837</v>
      </c>
      <c r="BB39">
        <v>2</v>
      </c>
      <c r="BC39" t="s">
        <v>842</v>
      </c>
      <c r="BD39">
        <v>8</v>
      </c>
      <c r="BE39">
        <v>42715.847000000002</v>
      </c>
      <c r="BF39">
        <v>0.10030277522063416</v>
      </c>
      <c r="BG39">
        <v>9.7567244987344148E-2</v>
      </c>
      <c r="BH39">
        <v>219013.06500000003</v>
      </c>
      <c r="BI39">
        <v>1.9562842061499844E-2</v>
      </c>
      <c r="BJ39">
        <v>1.9029310005277123E-2</v>
      </c>
      <c r="BK39">
        <v>1</v>
      </c>
      <c r="BL39" t="s">
        <v>74</v>
      </c>
      <c r="BM39">
        <v>-1</v>
      </c>
      <c r="BN39" t="s">
        <v>754</v>
      </c>
    </row>
    <row r="40" spans="1:66">
      <c r="A40" s="139" t="str">
        <f t="shared" si="36"/>
        <v>신화여객</v>
      </c>
      <c r="B40" s="139" t="str">
        <f t="shared" si="37"/>
        <v>526</v>
      </c>
      <c r="C40" s="140" t="str">
        <f t="shared" si="38"/>
        <v>71바5107</v>
      </c>
      <c r="D40" s="115" t="str">
        <f t="shared" si="39"/>
        <v>중형</v>
      </c>
      <c r="E40" s="111" t="str">
        <f t="shared" si="40"/>
        <v>C</v>
      </c>
      <c r="F40" s="160">
        <f t="shared" si="41"/>
        <v>0.87515151515151512</v>
      </c>
      <c r="G40" s="161">
        <f t="shared" si="42"/>
        <v>2.8879999999999999</v>
      </c>
      <c r="H40" s="162">
        <f t="shared" si="43"/>
        <v>3.3</v>
      </c>
      <c r="I40" s="163">
        <f t="shared" si="44"/>
        <v>4189.13</v>
      </c>
      <c r="J40" s="164">
        <f t="shared" si="45"/>
        <v>2.7015132450199108E-2</v>
      </c>
      <c r="K40" s="164">
        <f t="shared" si="46"/>
        <v>0.33816265052410233</v>
      </c>
      <c r="L40" s="164">
        <f t="shared" si="47"/>
        <v>0.18070577900423238</v>
      </c>
      <c r="M40" s="165">
        <f t="shared" si="48"/>
        <v>9.0909999999999993</v>
      </c>
      <c r="N40" s="166">
        <f t="shared" si="49"/>
        <v>2.4E-2</v>
      </c>
      <c r="O40" s="166">
        <f t="shared" si="50"/>
        <v>11.864000000000001</v>
      </c>
      <c r="P40" s="167">
        <f t="shared" si="51"/>
        <v>0</v>
      </c>
      <c r="Q40" s="168">
        <f t="shared" si="52"/>
        <v>70</v>
      </c>
      <c r="R40" s="169">
        <f t="shared" si="53"/>
        <v>23.469010556267534</v>
      </c>
      <c r="S40" s="141">
        <f t="shared" si="54"/>
        <v>1</v>
      </c>
      <c r="T40" s="141">
        <f t="shared" si="55"/>
        <v>497</v>
      </c>
      <c r="U40" t="s">
        <v>141</v>
      </c>
      <c r="V40" t="s">
        <v>272</v>
      </c>
      <c r="W40" t="s">
        <v>141</v>
      </c>
      <c r="X40" s="4" t="s">
        <v>272</v>
      </c>
      <c r="Y40" s="4" t="s">
        <v>843</v>
      </c>
      <c r="Z40" s="4" t="s">
        <v>766</v>
      </c>
      <c r="AA40" s="4" t="s">
        <v>49</v>
      </c>
      <c r="AB40" s="4">
        <v>524</v>
      </c>
      <c r="AC40" s="4">
        <v>4189.13</v>
      </c>
      <c r="AD40" s="4">
        <v>1450.567</v>
      </c>
      <c r="AE40" s="4">
        <v>2.8879999999999999</v>
      </c>
      <c r="AF40" s="4">
        <v>3.3</v>
      </c>
      <c r="AG40" s="4">
        <v>9.0909999999999993</v>
      </c>
      <c r="AH40" s="4">
        <v>281.17515300000002</v>
      </c>
      <c r="AI40" s="4">
        <v>7.5959839999999996</v>
      </c>
      <c r="AJ40" s="4">
        <v>95.082935000000006</v>
      </c>
      <c r="AK40" s="4">
        <v>757</v>
      </c>
      <c r="AL40" s="4">
        <v>1</v>
      </c>
      <c r="AM40" s="4">
        <v>497</v>
      </c>
      <c r="AN40" s="4">
        <v>70</v>
      </c>
      <c r="AO40" s="4">
        <v>14.898649000000001</v>
      </c>
      <c r="AP40" s="4">
        <v>328.7</v>
      </c>
      <c r="AQ40" s="4">
        <v>0</v>
      </c>
      <c r="AR40" s="4">
        <v>9</v>
      </c>
      <c r="AS40" s="4">
        <v>1239</v>
      </c>
      <c r="AT40" s="4">
        <v>2.4E-2</v>
      </c>
      <c r="AU40" s="4">
        <v>11.864000000000001</v>
      </c>
      <c r="AV40" s="4">
        <v>31044</v>
      </c>
      <c r="AW40" s="4">
        <v>0</v>
      </c>
      <c r="AX40" s="4">
        <v>0.66</v>
      </c>
      <c r="AY40">
        <v>0.87515151515151512</v>
      </c>
      <c r="AZ40" t="s">
        <v>72</v>
      </c>
      <c r="BA40" t="s">
        <v>837</v>
      </c>
      <c r="BB40">
        <v>2</v>
      </c>
      <c r="BC40" t="s">
        <v>844</v>
      </c>
      <c r="BD40">
        <v>8</v>
      </c>
      <c r="BE40">
        <v>42715.847000000002</v>
      </c>
      <c r="BF40">
        <v>9.806969296429964E-2</v>
      </c>
      <c r="BG40">
        <v>8.5825840388150706E-2</v>
      </c>
      <c r="BH40">
        <v>219013.06500000003</v>
      </c>
      <c r="BI40">
        <v>1.9127306400647831E-2</v>
      </c>
      <c r="BJ40">
        <v>1.6739291177294221E-2</v>
      </c>
      <c r="BK40">
        <v>1</v>
      </c>
      <c r="BL40" t="s">
        <v>71</v>
      </c>
      <c r="BM40">
        <v>-1</v>
      </c>
      <c r="BN40" t="s">
        <v>754</v>
      </c>
    </row>
    <row r="41" spans="1:66">
      <c r="A41" s="139" t="str">
        <f t="shared" si="36"/>
        <v>신화여객</v>
      </c>
      <c r="B41" s="139" t="str">
        <f t="shared" si="37"/>
        <v>526</v>
      </c>
      <c r="C41" s="140" t="str">
        <f t="shared" si="38"/>
        <v>71바5108</v>
      </c>
      <c r="D41" s="115" t="str">
        <f t="shared" si="39"/>
        <v>중형</v>
      </c>
      <c r="E41" s="111" t="str">
        <f t="shared" si="40"/>
        <v>A</v>
      </c>
      <c r="F41" s="160">
        <f t="shared" si="41"/>
        <v>0.95548387096774201</v>
      </c>
      <c r="G41" s="161">
        <f t="shared" si="42"/>
        <v>2.9620000000000002</v>
      </c>
      <c r="H41" s="162">
        <f t="shared" si="43"/>
        <v>3.1</v>
      </c>
      <c r="I41" s="163">
        <f t="shared" si="44"/>
        <v>1148.442</v>
      </c>
      <c r="J41" s="164">
        <f t="shared" si="45"/>
        <v>2.6600151261884343E-2</v>
      </c>
      <c r="K41" s="164">
        <f t="shared" si="46"/>
        <v>0.35551865925083986</v>
      </c>
      <c r="L41" s="164">
        <f t="shared" si="47"/>
        <v>0.14976812063647968</v>
      </c>
      <c r="M41" s="165">
        <f t="shared" si="48"/>
        <v>9.0350000000000001</v>
      </c>
      <c r="N41" s="166">
        <f t="shared" si="49"/>
        <v>0</v>
      </c>
      <c r="O41" s="166">
        <f t="shared" si="50"/>
        <v>26.209</v>
      </c>
      <c r="P41" s="167">
        <f t="shared" si="51"/>
        <v>0</v>
      </c>
      <c r="Q41" s="168">
        <f t="shared" si="52"/>
        <v>71</v>
      </c>
      <c r="R41" s="169">
        <f t="shared" si="53"/>
        <v>23.991116341816959</v>
      </c>
      <c r="S41" s="141">
        <f t="shared" si="54"/>
        <v>0</v>
      </c>
      <c r="T41" s="141">
        <f t="shared" si="55"/>
        <v>301</v>
      </c>
      <c r="U41" t="s">
        <v>141</v>
      </c>
      <c r="V41" t="s">
        <v>272</v>
      </c>
      <c r="W41" t="s">
        <v>141</v>
      </c>
      <c r="X41" s="4" t="s">
        <v>272</v>
      </c>
      <c r="Y41" s="4" t="s">
        <v>845</v>
      </c>
      <c r="Z41" s="4" t="s">
        <v>766</v>
      </c>
      <c r="AA41" s="4" t="s">
        <v>49</v>
      </c>
      <c r="AB41" s="4">
        <v>524</v>
      </c>
      <c r="AC41" s="4">
        <v>1148.442</v>
      </c>
      <c r="AD41" s="4">
        <v>387.69099999999997</v>
      </c>
      <c r="AE41" s="4">
        <v>2.9620000000000002</v>
      </c>
      <c r="AF41" s="4">
        <v>3.1</v>
      </c>
      <c r="AG41" s="4">
        <v>9.0350000000000001</v>
      </c>
      <c r="AH41" s="4">
        <v>77.473581999999993</v>
      </c>
      <c r="AI41" s="4">
        <v>2.0608089999999999</v>
      </c>
      <c r="AJ41" s="4">
        <v>27.543303999999999</v>
      </c>
      <c r="AK41" s="4">
        <v>172</v>
      </c>
      <c r="AL41" s="4">
        <v>0</v>
      </c>
      <c r="AM41" s="4">
        <v>301</v>
      </c>
      <c r="AN41" s="4">
        <v>71</v>
      </c>
      <c r="AO41" s="4">
        <v>14.823658999999999</v>
      </c>
      <c r="AP41" s="4">
        <v>286.3</v>
      </c>
      <c r="AQ41" s="4">
        <v>0</v>
      </c>
      <c r="AR41" s="4">
        <v>5</v>
      </c>
      <c r="AS41" s="4">
        <v>419</v>
      </c>
      <c r="AT41" s="4">
        <v>0</v>
      </c>
      <c r="AU41" s="4">
        <v>26.209</v>
      </c>
      <c r="AV41" s="4">
        <v>9011</v>
      </c>
      <c r="AW41" s="4">
        <v>0</v>
      </c>
      <c r="AX41" s="4">
        <v>0.66</v>
      </c>
      <c r="AY41">
        <v>0.95548387096774201</v>
      </c>
      <c r="AZ41" t="s">
        <v>69</v>
      </c>
      <c r="BA41" t="s">
        <v>837</v>
      </c>
      <c r="BB41">
        <v>3</v>
      </c>
      <c r="BC41" t="s">
        <v>846</v>
      </c>
      <c r="BD41">
        <v>4</v>
      </c>
      <c r="BE41">
        <v>42715.847000000002</v>
      </c>
      <c r="BF41">
        <v>2.6885619287848838E-2</v>
      </c>
      <c r="BG41">
        <v>2.5688775590518794E-2</v>
      </c>
      <c r="BH41">
        <v>219013.06500000003</v>
      </c>
      <c r="BI41">
        <v>5.2437145701787237E-3</v>
      </c>
      <c r="BJ41">
        <v>5.0102846957643162E-3</v>
      </c>
      <c r="BK41">
        <v>1</v>
      </c>
      <c r="BL41" t="s">
        <v>832</v>
      </c>
      <c r="BM41" t="s">
        <v>833</v>
      </c>
      <c r="BN41" t="s">
        <v>832</v>
      </c>
    </row>
    <row r="42" spans="1:66">
      <c r="A42" s="139" t="str">
        <f t="shared" si="36"/>
        <v>신화여객</v>
      </c>
      <c r="B42" s="139" t="str">
        <f t="shared" si="37"/>
        <v>526</v>
      </c>
      <c r="C42" s="140" t="str">
        <f t="shared" si="38"/>
        <v>71바6155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0.93151515151515152</v>
      </c>
      <c r="G42" s="161">
        <f t="shared" si="42"/>
        <v>3.0739999999999998</v>
      </c>
      <c r="H42" s="162">
        <f t="shared" si="43"/>
        <v>3.3</v>
      </c>
      <c r="I42" s="163">
        <f t="shared" si="44"/>
        <v>4142.4380000000001</v>
      </c>
      <c r="J42" s="164">
        <f t="shared" si="45"/>
        <v>2.2324818199709422E-2</v>
      </c>
      <c r="K42" s="164">
        <f t="shared" si="46"/>
        <v>0.31623388771460914</v>
      </c>
      <c r="L42" s="164">
        <f t="shared" si="47"/>
        <v>0.18081139657370851</v>
      </c>
      <c r="M42" s="165">
        <f t="shared" si="48"/>
        <v>7.5270000000000001</v>
      </c>
      <c r="N42" s="166">
        <f t="shared" si="49"/>
        <v>0</v>
      </c>
      <c r="O42" s="166">
        <f t="shared" si="50"/>
        <v>6.9770000000000003</v>
      </c>
      <c r="P42" s="167">
        <f t="shared" si="51"/>
        <v>9.0000000000000011E-2</v>
      </c>
      <c r="Q42" s="168">
        <f t="shared" si="52"/>
        <v>85</v>
      </c>
      <c r="R42" s="169">
        <f t="shared" si="53"/>
        <v>22.553174389247772</v>
      </c>
      <c r="S42" s="141">
        <f t="shared" si="54"/>
        <v>0</v>
      </c>
      <c r="T42" s="141">
        <f t="shared" si="55"/>
        <v>289</v>
      </c>
      <c r="U42" t="s">
        <v>141</v>
      </c>
      <c r="V42" t="s">
        <v>272</v>
      </c>
      <c r="W42" t="s">
        <v>141</v>
      </c>
      <c r="X42" s="4" t="s">
        <v>272</v>
      </c>
      <c r="Y42" s="4" t="s">
        <v>847</v>
      </c>
      <c r="Z42" s="4" t="s">
        <v>766</v>
      </c>
      <c r="AA42" s="4" t="s">
        <v>49</v>
      </c>
      <c r="AB42" s="4">
        <v>524</v>
      </c>
      <c r="AC42" s="4">
        <v>4142.4380000000001</v>
      </c>
      <c r="AD42" s="4">
        <v>1347.5650000000001</v>
      </c>
      <c r="AE42" s="4">
        <v>3.0739999999999998</v>
      </c>
      <c r="AF42" s="4">
        <v>3.3</v>
      </c>
      <c r="AG42" s="4">
        <v>7.5270000000000001</v>
      </c>
      <c r="AH42" s="4">
        <v>277.68795</v>
      </c>
      <c r="AI42" s="4">
        <v>6.1993330000000002</v>
      </c>
      <c r="AJ42" s="4">
        <v>87.814340000000001</v>
      </c>
      <c r="AK42" s="4">
        <v>749</v>
      </c>
      <c r="AL42" s="4">
        <v>0</v>
      </c>
      <c r="AM42" s="4">
        <v>289</v>
      </c>
      <c r="AN42" s="4">
        <v>85</v>
      </c>
      <c r="AO42" s="4">
        <v>14.9176</v>
      </c>
      <c r="AP42" s="4">
        <v>650.79999999999995</v>
      </c>
      <c r="AQ42" s="4">
        <v>5.4</v>
      </c>
      <c r="AR42" s="4">
        <v>2</v>
      </c>
      <c r="AS42" s="4">
        <v>57</v>
      </c>
      <c r="AT42" s="4">
        <v>0</v>
      </c>
      <c r="AU42" s="4">
        <v>6.9770000000000003</v>
      </c>
      <c r="AV42" s="4">
        <v>32859</v>
      </c>
      <c r="AW42" s="4">
        <v>0</v>
      </c>
      <c r="AX42" s="4">
        <v>0.66</v>
      </c>
      <c r="AY42">
        <v>0.93151515151515152</v>
      </c>
      <c r="AZ42" t="s">
        <v>71</v>
      </c>
      <c r="BA42" t="s">
        <v>837</v>
      </c>
      <c r="BB42">
        <v>2</v>
      </c>
      <c r="BC42" t="s">
        <v>848</v>
      </c>
      <c r="BD42">
        <v>9</v>
      </c>
      <c r="BE42">
        <v>42715.847000000002</v>
      </c>
      <c r="BF42">
        <v>9.697660917270351E-2</v>
      </c>
      <c r="BG42">
        <v>9.0335180786936545E-2</v>
      </c>
      <c r="BH42">
        <v>219013.06500000003</v>
      </c>
      <c r="BI42">
        <v>1.8914113639750211E-2</v>
      </c>
      <c r="BJ42">
        <v>1.7618783432906713E-2</v>
      </c>
      <c r="BK42">
        <v>1</v>
      </c>
      <c r="BL42" t="s">
        <v>69</v>
      </c>
      <c r="BM42">
        <v>-1</v>
      </c>
      <c r="BN42" t="s">
        <v>754</v>
      </c>
    </row>
    <row r="43" spans="1:66">
      <c r="A43" s="139" t="str">
        <f t="shared" ref="A43:A51" si="56">W43</f>
        <v>신화여객</v>
      </c>
      <c r="B43" s="139" t="str">
        <f t="shared" ref="B43:B51" si="57">V43</f>
        <v>526</v>
      </c>
      <c r="C43" s="140" t="str">
        <f t="shared" ref="C43:C51" si="58">Y43</f>
        <v>72바1102</v>
      </c>
      <c r="D43" s="115" t="str">
        <f t="shared" ref="D43:D51" si="59">Z43</f>
        <v>중형</v>
      </c>
      <c r="E43" s="111" t="str">
        <f t="shared" ref="E43:E51" si="60">AZ43</f>
        <v>C</v>
      </c>
      <c r="F43" s="160">
        <f t="shared" ref="F43:F51" si="61">G43/H43</f>
        <v>0.89818181818181819</v>
      </c>
      <c r="G43" s="161">
        <f t="shared" ref="G43:G51" si="62">AE43</f>
        <v>2.964</v>
      </c>
      <c r="H43" s="162">
        <f t="shared" ref="H43:H51" si="63">AF43</f>
        <v>3.3</v>
      </c>
      <c r="I43" s="163">
        <f t="shared" ref="I43:I51" si="64">AC43</f>
        <v>4317.9030000000002</v>
      </c>
      <c r="J43" s="164">
        <f t="shared" ref="J43:J51" si="65">AI43/AH43</f>
        <v>1.4070660870645244E-2</v>
      </c>
      <c r="K43" s="164">
        <f t="shared" ref="K43:K51" si="66">AJ43/AH43</f>
        <v>0.33459858913553392</v>
      </c>
      <c r="L43" s="164">
        <f t="shared" ref="L43:L51" si="67">AK43/AC43</f>
        <v>0.16165254291261288</v>
      </c>
      <c r="M43" s="165">
        <f t="shared" ref="M43:M51" si="68">AG43</f>
        <v>8.6929999999999996</v>
      </c>
      <c r="N43" s="166">
        <f t="shared" ref="N43:N51" si="69">IF(AW43=0,AT43,"속도계이상")</f>
        <v>0</v>
      </c>
      <c r="O43" s="166">
        <f t="shared" ref="O43:O51" si="70">IF(AW43=0,AU43,"속도계이상")</f>
        <v>14.103999999999999</v>
      </c>
      <c r="P43" s="167">
        <f t="shared" ref="P43:P51" si="71">AQ43/60</f>
        <v>0.08</v>
      </c>
      <c r="Q43" s="168">
        <f t="shared" ref="Q43:Q51" si="72">AN43</f>
        <v>84</v>
      </c>
      <c r="R43" s="169">
        <f t="shared" ref="R43:R51" si="73">AC43/(AH43-AI43-AJ43)</f>
        <v>23.491747764254072</v>
      </c>
      <c r="S43" s="141">
        <f t="shared" ref="S43:S51" si="74">IF(AW43=0,AL43,"속도계이상")</f>
        <v>0</v>
      </c>
      <c r="T43" s="141">
        <f t="shared" ref="T43:T51" si="75">IF(AW43=0,AM43,"속도계이상")</f>
        <v>609</v>
      </c>
      <c r="U43" t="s">
        <v>141</v>
      </c>
      <c r="V43" t="s">
        <v>272</v>
      </c>
      <c r="W43" t="s">
        <v>141</v>
      </c>
      <c r="X43" s="4" t="s">
        <v>272</v>
      </c>
      <c r="Y43" s="4" t="s">
        <v>849</v>
      </c>
      <c r="Z43" s="4" t="s">
        <v>766</v>
      </c>
      <c r="AA43" s="4" t="s">
        <v>49</v>
      </c>
      <c r="AB43" s="4">
        <v>524</v>
      </c>
      <c r="AC43" s="4">
        <v>4317.9030000000002</v>
      </c>
      <c r="AD43" s="4">
        <v>1456.8219999999999</v>
      </c>
      <c r="AE43" s="4">
        <v>2.964</v>
      </c>
      <c r="AF43" s="4">
        <v>3.3</v>
      </c>
      <c r="AG43" s="4">
        <v>8.6929999999999996</v>
      </c>
      <c r="AH43" s="4">
        <v>282.19932499999999</v>
      </c>
      <c r="AI43" s="4">
        <v>3.9707309999999998</v>
      </c>
      <c r="AJ43" s="4">
        <v>94.423496</v>
      </c>
      <c r="AK43" s="4">
        <v>698</v>
      </c>
      <c r="AL43" s="4">
        <v>0</v>
      </c>
      <c r="AM43" s="4">
        <v>609</v>
      </c>
      <c r="AN43" s="4">
        <v>84</v>
      </c>
      <c r="AO43" s="4">
        <v>15.300897000000001</v>
      </c>
      <c r="AP43" s="4">
        <v>433.3</v>
      </c>
      <c r="AQ43" s="4">
        <v>4.8</v>
      </c>
      <c r="AR43" s="4">
        <v>2</v>
      </c>
      <c r="AS43" s="4">
        <v>332</v>
      </c>
      <c r="AT43" s="4">
        <v>0</v>
      </c>
      <c r="AU43" s="4">
        <v>14.103999999999999</v>
      </c>
      <c r="AV43" s="4">
        <v>32282</v>
      </c>
      <c r="AW43" s="4">
        <v>0</v>
      </c>
      <c r="AX43" s="4">
        <v>0.66</v>
      </c>
      <c r="AY43">
        <v>0.89818181818181819</v>
      </c>
      <c r="AZ43" t="s">
        <v>72</v>
      </c>
      <c r="BA43" t="s">
        <v>837</v>
      </c>
      <c r="BB43">
        <v>1</v>
      </c>
      <c r="BC43" t="s">
        <v>850</v>
      </c>
      <c r="BD43">
        <v>9</v>
      </c>
      <c r="BE43">
        <v>42715.847000000002</v>
      </c>
      <c r="BF43">
        <v>0.10108433528193882</v>
      </c>
      <c r="BG43">
        <v>9.0792112053232316E-2</v>
      </c>
      <c r="BH43">
        <v>219013.06500000003</v>
      </c>
      <c r="BI43">
        <v>1.9715275890047929E-2</v>
      </c>
      <c r="BJ43">
        <v>1.7707902344879411E-2</v>
      </c>
      <c r="BK43">
        <v>1</v>
      </c>
      <c r="BL43" t="s">
        <v>71</v>
      </c>
      <c r="BM43">
        <v>-1</v>
      </c>
      <c r="BN43" t="s">
        <v>754</v>
      </c>
    </row>
    <row r="44" spans="1:66">
      <c r="A44" s="139" t="str">
        <f t="shared" si="56"/>
        <v>신화여객</v>
      </c>
      <c r="B44" s="139" t="str">
        <f t="shared" si="57"/>
        <v>526</v>
      </c>
      <c r="C44" s="140" t="str">
        <f t="shared" si="58"/>
        <v>72바1103</v>
      </c>
      <c r="D44" s="115" t="str">
        <f t="shared" si="59"/>
        <v>중형</v>
      </c>
      <c r="E44" s="111" t="str">
        <f t="shared" si="60"/>
        <v>B</v>
      </c>
      <c r="F44" s="160">
        <f t="shared" si="61"/>
        <v>0.91969696969696979</v>
      </c>
      <c r="G44" s="161">
        <f t="shared" si="62"/>
        <v>3.0350000000000001</v>
      </c>
      <c r="H44" s="162">
        <f t="shared" si="63"/>
        <v>3.3</v>
      </c>
      <c r="I44" s="163">
        <f t="shared" si="64"/>
        <v>4475.6670000000004</v>
      </c>
      <c r="J44" s="164">
        <f t="shared" si="65"/>
        <v>1.4779120464330277E-2</v>
      </c>
      <c r="K44" s="164">
        <f t="shared" si="66"/>
        <v>0.31878041895571019</v>
      </c>
      <c r="L44" s="164">
        <f t="shared" si="67"/>
        <v>0.16801964936175992</v>
      </c>
      <c r="M44" s="165">
        <f t="shared" si="68"/>
        <v>7.3360000000000003</v>
      </c>
      <c r="N44" s="166">
        <f t="shared" si="69"/>
        <v>6.7000000000000004E-2</v>
      </c>
      <c r="O44" s="166">
        <f t="shared" si="70"/>
        <v>6.9260000000000002</v>
      </c>
      <c r="P44" s="167">
        <f t="shared" si="71"/>
        <v>0</v>
      </c>
      <c r="Q44" s="168">
        <f t="shared" si="72"/>
        <v>78</v>
      </c>
      <c r="R44" s="169">
        <f t="shared" si="73"/>
        <v>21.971452051185196</v>
      </c>
      <c r="S44" s="141">
        <f t="shared" si="74"/>
        <v>3</v>
      </c>
      <c r="T44" s="141">
        <f t="shared" si="75"/>
        <v>310</v>
      </c>
      <c r="U44" t="s">
        <v>141</v>
      </c>
      <c r="V44" t="s">
        <v>272</v>
      </c>
      <c r="W44" t="s">
        <v>141</v>
      </c>
      <c r="X44" s="4" t="s">
        <v>272</v>
      </c>
      <c r="Y44" s="4" t="s">
        <v>851</v>
      </c>
      <c r="Z44" s="4" t="s">
        <v>766</v>
      </c>
      <c r="AA44" s="4" t="s">
        <v>49</v>
      </c>
      <c r="AB44" s="4">
        <v>524</v>
      </c>
      <c r="AC44" s="4">
        <v>4475.6670000000004</v>
      </c>
      <c r="AD44" s="4">
        <v>1474.8589999999999</v>
      </c>
      <c r="AE44" s="4">
        <v>3.0350000000000001</v>
      </c>
      <c r="AF44" s="4">
        <v>3.3</v>
      </c>
      <c r="AG44" s="4">
        <v>7.3360000000000003</v>
      </c>
      <c r="AH44" s="4">
        <v>305.65932600000002</v>
      </c>
      <c r="AI44" s="4">
        <v>4.5173759999999996</v>
      </c>
      <c r="AJ44" s="4">
        <v>97.438208000000003</v>
      </c>
      <c r="AK44" s="4">
        <v>752</v>
      </c>
      <c r="AL44" s="4">
        <v>3</v>
      </c>
      <c r="AM44" s="4">
        <v>310</v>
      </c>
      <c r="AN44" s="4">
        <v>78</v>
      </c>
      <c r="AO44" s="4">
        <v>14.642664</v>
      </c>
      <c r="AP44" s="4">
        <v>602.79999999999995</v>
      </c>
      <c r="AQ44" s="4">
        <v>0</v>
      </c>
      <c r="AR44" s="4">
        <v>7</v>
      </c>
      <c r="AS44" s="4">
        <v>1349</v>
      </c>
      <c r="AT44" s="4">
        <v>6.7000000000000004E-2</v>
      </c>
      <c r="AU44" s="4">
        <v>6.9260000000000002</v>
      </c>
      <c r="AV44" s="4">
        <v>32089</v>
      </c>
      <c r="AW44" s="4">
        <v>0</v>
      </c>
      <c r="AX44" s="4">
        <v>0.66</v>
      </c>
      <c r="AY44">
        <v>0.91969696969696979</v>
      </c>
      <c r="AZ44" t="s">
        <v>71</v>
      </c>
      <c r="BA44" t="s">
        <v>837</v>
      </c>
      <c r="BB44">
        <v>4</v>
      </c>
      <c r="BC44" t="s">
        <v>852</v>
      </c>
      <c r="BD44">
        <v>9</v>
      </c>
      <c r="BE44">
        <v>42715.847000000002</v>
      </c>
      <c r="BF44">
        <v>0.10477767185559964</v>
      </c>
      <c r="BG44">
        <v>9.6363707297498463E-2</v>
      </c>
      <c r="BH44">
        <v>219013.06500000003</v>
      </c>
      <c r="BI44">
        <v>2.0435616477948473E-2</v>
      </c>
      <c r="BJ44">
        <v>1.8794574548658672E-2</v>
      </c>
      <c r="BK44">
        <v>1</v>
      </c>
      <c r="BL44" t="s">
        <v>74</v>
      </c>
      <c r="BM44">
        <v>-2</v>
      </c>
      <c r="BN44" t="s">
        <v>754</v>
      </c>
    </row>
    <row r="45" spans="1:66">
      <c r="A45" s="139" t="str">
        <f t="shared" si="56"/>
        <v>신화여객</v>
      </c>
      <c r="B45" s="139" t="str">
        <f t="shared" si="57"/>
        <v>526</v>
      </c>
      <c r="C45" s="140" t="str">
        <f t="shared" si="58"/>
        <v>72바1109</v>
      </c>
      <c r="D45" s="115" t="str">
        <f t="shared" si="59"/>
        <v>중형</v>
      </c>
      <c r="E45" s="111" t="str">
        <f t="shared" si="60"/>
        <v>A</v>
      </c>
      <c r="F45" s="160">
        <f t="shared" si="61"/>
        <v>0.98424242424242436</v>
      </c>
      <c r="G45" s="161">
        <f t="shared" si="62"/>
        <v>3.2480000000000002</v>
      </c>
      <c r="H45" s="162">
        <f t="shared" si="63"/>
        <v>3.3</v>
      </c>
      <c r="I45" s="163">
        <f t="shared" si="64"/>
        <v>4066.95</v>
      </c>
      <c r="J45" s="164">
        <f t="shared" si="65"/>
        <v>9.2046148874027085E-3</v>
      </c>
      <c r="K45" s="164">
        <f t="shared" si="66"/>
        <v>0.32515546729979611</v>
      </c>
      <c r="L45" s="164">
        <f t="shared" si="67"/>
        <v>0.23260674461205572</v>
      </c>
      <c r="M45" s="165">
        <f t="shared" si="68"/>
        <v>7.5839999999999996</v>
      </c>
      <c r="N45" s="166">
        <f t="shared" si="69"/>
        <v>7.3999999999999996E-2</v>
      </c>
      <c r="O45" s="166">
        <f t="shared" si="70"/>
        <v>5.016</v>
      </c>
      <c r="P45" s="167">
        <f t="shared" si="71"/>
        <v>0</v>
      </c>
      <c r="Q45" s="168">
        <f t="shared" si="72"/>
        <v>75</v>
      </c>
      <c r="R45" s="169">
        <f t="shared" si="73"/>
        <v>21.933473893376572</v>
      </c>
      <c r="S45" s="141">
        <f t="shared" si="74"/>
        <v>3</v>
      </c>
      <c r="T45" s="141">
        <f t="shared" si="75"/>
        <v>204</v>
      </c>
      <c r="U45" t="s">
        <v>141</v>
      </c>
      <c r="V45" t="s">
        <v>272</v>
      </c>
      <c r="W45" t="s">
        <v>141</v>
      </c>
      <c r="X45" s="4" t="s">
        <v>272</v>
      </c>
      <c r="Y45" s="4" t="s">
        <v>853</v>
      </c>
      <c r="Z45" s="4" t="s">
        <v>766</v>
      </c>
      <c r="AA45" s="4" t="s">
        <v>49</v>
      </c>
      <c r="AB45" s="4">
        <v>524</v>
      </c>
      <c r="AC45" s="4">
        <v>4066.95</v>
      </c>
      <c r="AD45" s="4">
        <v>1251.97</v>
      </c>
      <c r="AE45" s="4">
        <v>3.2480000000000002</v>
      </c>
      <c r="AF45" s="4">
        <v>3.3</v>
      </c>
      <c r="AG45" s="4">
        <v>7.5839999999999996</v>
      </c>
      <c r="AH45" s="4">
        <v>278.562116</v>
      </c>
      <c r="AI45" s="4">
        <v>2.564057</v>
      </c>
      <c r="AJ45" s="4">
        <v>90.575995000000006</v>
      </c>
      <c r="AK45" s="4">
        <v>946</v>
      </c>
      <c r="AL45" s="4">
        <v>3</v>
      </c>
      <c r="AM45" s="4">
        <v>204</v>
      </c>
      <c r="AN45" s="4">
        <v>75</v>
      </c>
      <c r="AO45" s="4">
        <v>14.599795</v>
      </c>
      <c r="AP45" s="4">
        <v>395.7</v>
      </c>
      <c r="AQ45" s="4">
        <v>0</v>
      </c>
      <c r="AR45" s="4">
        <v>3</v>
      </c>
      <c r="AS45" s="4">
        <v>586</v>
      </c>
      <c r="AT45" s="4">
        <v>7.3999999999999996E-2</v>
      </c>
      <c r="AU45" s="4">
        <v>5.016</v>
      </c>
      <c r="AV45" s="4">
        <v>26177</v>
      </c>
      <c r="AW45" s="4">
        <v>0</v>
      </c>
      <c r="AX45" s="4">
        <v>0.72</v>
      </c>
      <c r="AY45">
        <v>0.98424242424242436</v>
      </c>
      <c r="AZ45" t="s">
        <v>69</v>
      </c>
      <c r="BA45" t="s">
        <v>837</v>
      </c>
      <c r="BB45">
        <v>1</v>
      </c>
      <c r="BC45" t="s">
        <v>854</v>
      </c>
      <c r="BD45">
        <v>8</v>
      </c>
      <c r="BE45">
        <v>42715.847000000002</v>
      </c>
      <c r="BF45">
        <v>9.5209396175616037E-2</v>
      </c>
      <c r="BG45">
        <v>9.3709126902545736E-2</v>
      </c>
      <c r="BH45">
        <v>219013.06500000003</v>
      </c>
      <c r="BI45">
        <v>1.8569440138194494E-2</v>
      </c>
      <c r="BJ45">
        <v>1.8276830778441128E-2</v>
      </c>
      <c r="BK45">
        <v>1</v>
      </c>
      <c r="BL45" t="s">
        <v>74</v>
      </c>
      <c r="BM45">
        <v>-1</v>
      </c>
      <c r="BN45" t="s">
        <v>754</v>
      </c>
    </row>
    <row r="46" spans="1:66">
      <c r="A46" s="139" t="str">
        <f t="shared" si="56"/>
        <v>신화여객</v>
      </c>
      <c r="B46" s="139" t="str">
        <f t="shared" si="57"/>
        <v>526</v>
      </c>
      <c r="C46" s="140" t="str">
        <f t="shared" si="58"/>
        <v>72바1111</v>
      </c>
      <c r="D46" s="115" t="str">
        <f t="shared" si="59"/>
        <v>중형</v>
      </c>
      <c r="E46" s="111" t="str">
        <f t="shared" si="60"/>
        <v>B</v>
      </c>
      <c r="F46" s="160">
        <f t="shared" si="61"/>
        <v>0.94121212121212128</v>
      </c>
      <c r="G46" s="161">
        <f t="shared" si="62"/>
        <v>3.1059999999999999</v>
      </c>
      <c r="H46" s="162">
        <f t="shared" si="63"/>
        <v>3.3</v>
      </c>
      <c r="I46" s="163">
        <f t="shared" si="64"/>
        <v>4233.2280000000001</v>
      </c>
      <c r="J46" s="164">
        <f t="shared" si="65"/>
        <v>2.1611988622023424E-2</v>
      </c>
      <c r="K46" s="164">
        <f t="shared" si="66"/>
        <v>0.29517538519178299</v>
      </c>
      <c r="L46" s="164">
        <f t="shared" si="67"/>
        <v>0.11858562779987282</v>
      </c>
      <c r="M46" s="165">
        <f t="shared" si="68"/>
        <v>6.9470000000000001</v>
      </c>
      <c r="N46" s="166">
        <f t="shared" si="69"/>
        <v>7.0999999999999994E-2</v>
      </c>
      <c r="O46" s="166">
        <f t="shared" si="70"/>
        <v>3.8980000000000001</v>
      </c>
      <c r="P46" s="167">
        <f t="shared" si="71"/>
        <v>0</v>
      </c>
      <c r="Q46" s="168">
        <f t="shared" si="72"/>
        <v>79</v>
      </c>
      <c r="R46" s="169">
        <f t="shared" si="73"/>
        <v>21.876978828431763</v>
      </c>
      <c r="S46" s="141">
        <f t="shared" si="74"/>
        <v>3</v>
      </c>
      <c r="T46" s="141">
        <f t="shared" si="75"/>
        <v>165</v>
      </c>
      <c r="U46" t="s">
        <v>141</v>
      </c>
      <c r="V46" t="s">
        <v>272</v>
      </c>
      <c r="W46" t="s">
        <v>141</v>
      </c>
      <c r="X46" s="4" t="s">
        <v>272</v>
      </c>
      <c r="Y46" s="4" t="s">
        <v>855</v>
      </c>
      <c r="Z46" s="4" t="s">
        <v>766</v>
      </c>
      <c r="AA46" s="4" t="s">
        <v>49</v>
      </c>
      <c r="AB46" s="4">
        <v>524</v>
      </c>
      <c r="AC46" s="4">
        <v>4233.2280000000001</v>
      </c>
      <c r="AD46" s="4">
        <v>1363.0409999999999</v>
      </c>
      <c r="AE46" s="4">
        <v>3.1059999999999999</v>
      </c>
      <c r="AF46" s="4">
        <v>3.3</v>
      </c>
      <c r="AG46" s="4">
        <v>6.9470000000000001</v>
      </c>
      <c r="AH46" s="4">
        <v>283.22294199999999</v>
      </c>
      <c r="AI46" s="4">
        <v>6.1210110000000002</v>
      </c>
      <c r="AJ46" s="4">
        <v>83.600441000000004</v>
      </c>
      <c r="AK46" s="4">
        <v>502</v>
      </c>
      <c r="AL46" s="4">
        <v>3</v>
      </c>
      <c r="AM46" s="4">
        <v>165</v>
      </c>
      <c r="AN46" s="4">
        <v>79</v>
      </c>
      <c r="AO46" s="4">
        <v>14.946628</v>
      </c>
      <c r="AP46" s="4">
        <v>660.8</v>
      </c>
      <c r="AQ46" s="4">
        <v>0</v>
      </c>
      <c r="AR46" s="4">
        <v>4</v>
      </c>
      <c r="AS46" s="4">
        <v>734</v>
      </c>
      <c r="AT46" s="4">
        <v>7.0999999999999994E-2</v>
      </c>
      <c r="AU46" s="4">
        <v>3.8980000000000001</v>
      </c>
      <c r="AV46" s="4">
        <v>21389</v>
      </c>
      <c r="AW46" s="4">
        <v>0</v>
      </c>
      <c r="AX46" s="4">
        <v>0.66</v>
      </c>
      <c r="AY46">
        <v>0.94121212121212128</v>
      </c>
      <c r="AZ46" t="s">
        <v>71</v>
      </c>
      <c r="BA46" t="s">
        <v>837</v>
      </c>
      <c r="BB46">
        <v>1</v>
      </c>
      <c r="BC46" t="s">
        <v>856</v>
      </c>
      <c r="BD46">
        <v>8</v>
      </c>
      <c r="BE46">
        <v>42715.847000000002</v>
      </c>
      <c r="BF46">
        <v>9.9102049878584869E-2</v>
      </c>
      <c r="BG46">
        <v>9.327605058269231E-2</v>
      </c>
      <c r="BH46">
        <v>219013.06500000003</v>
      </c>
      <c r="BI46">
        <v>1.9328655119273362E-2</v>
      </c>
      <c r="BJ46">
        <v>1.8192364484988809E-2</v>
      </c>
      <c r="BK46">
        <v>1</v>
      </c>
      <c r="BL46" t="s">
        <v>71</v>
      </c>
      <c r="BM46">
        <v>0</v>
      </c>
      <c r="BN46" t="s">
        <v>667</v>
      </c>
    </row>
    <row r="47" spans="1:66">
      <c r="A47" s="139" t="str">
        <f t="shared" si="56"/>
        <v>신화여객</v>
      </c>
      <c r="B47" s="139" t="str">
        <f t="shared" si="57"/>
        <v>526</v>
      </c>
      <c r="C47" s="140" t="str">
        <f t="shared" si="58"/>
        <v>72바1112</v>
      </c>
      <c r="D47" s="115" t="str">
        <f t="shared" si="59"/>
        <v>중형</v>
      </c>
      <c r="E47" s="111" t="str">
        <f t="shared" si="60"/>
        <v>D</v>
      </c>
      <c r="F47" s="160">
        <f t="shared" si="61"/>
        <v>0.83303030303030312</v>
      </c>
      <c r="G47" s="161">
        <f t="shared" si="62"/>
        <v>2.7490000000000001</v>
      </c>
      <c r="H47" s="162">
        <f t="shared" si="63"/>
        <v>3.3</v>
      </c>
      <c r="I47" s="163">
        <f t="shared" si="64"/>
        <v>4662.4970000000003</v>
      </c>
      <c r="J47" s="164">
        <f t="shared" si="65"/>
        <v>5.032104420249827E-2</v>
      </c>
      <c r="K47" s="164">
        <f t="shared" si="66"/>
        <v>0.35788751536281699</v>
      </c>
      <c r="L47" s="164">
        <f t="shared" si="67"/>
        <v>0.1910993186698029</v>
      </c>
      <c r="M47" s="165">
        <f t="shared" si="68"/>
        <v>11.769</v>
      </c>
      <c r="N47" s="166">
        <f t="shared" si="69"/>
        <v>0.51500000000000001</v>
      </c>
      <c r="O47" s="166">
        <f t="shared" si="70"/>
        <v>20.225000000000001</v>
      </c>
      <c r="P47" s="167">
        <f t="shared" si="71"/>
        <v>0</v>
      </c>
      <c r="Q47" s="168">
        <f t="shared" si="72"/>
        <v>77</v>
      </c>
      <c r="R47" s="169">
        <f t="shared" si="73"/>
        <v>24.571198192629506</v>
      </c>
      <c r="S47" s="141">
        <f t="shared" si="74"/>
        <v>24</v>
      </c>
      <c r="T47" s="141">
        <f t="shared" si="75"/>
        <v>943</v>
      </c>
      <c r="U47" t="s">
        <v>141</v>
      </c>
      <c r="V47" t="s">
        <v>272</v>
      </c>
      <c r="W47" t="s">
        <v>141</v>
      </c>
      <c r="X47" s="4" t="s">
        <v>272</v>
      </c>
      <c r="Y47" s="4" t="s">
        <v>857</v>
      </c>
      <c r="Z47" s="4" t="s">
        <v>766</v>
      </c>
      <c r="AA47" s="4" t="s">
        <v>49</v>
      </c>
      <c r="AB47" s="4">
        <v>524</v>
      </c>
      <c r="AC47" s="4">
        <v>4662.4970000000003</v>
      </c>
      <c r="AD47" s="4">
        <v>1696.1479999999999</v>
      </c>
      <c r="AE47" s="4">
        <v>2.7490000000000001</v>
      </c>
      <c r="AF47" s="4">
        <v>3.3</v>
      </c>
      <c r="AG47" s="4">
        <v>11.769</v>
      </c>
      <c r="AH47" s="4">
        <v>320.64431999999999</v>
      </c>
      <c r="AI47" s="4">
        <v>16.135157</v>
      </c>
      <c r="AJ47" s="4">
        <v>114.754599</v>
      </c>
      <c r="AK47" s="4">
        <v>891</v>
      </c>
      <c r="AL47" s="4">
        <v>24</v>
      </c>
      <c r="AM47" s="4">
        <v>943</v>
      </c>
      <c r="AN47" s="4">
        <v>77</v>
      </c>
      <c r="AO47" s="4">
        <v>14.541024</v>
      </c>
      <c r="AP47" s="4">
        <v>843.7</v>
      </c>
      <c r="AQ47" s="4">
        <v>0</v>
      </c>
      <c r="AR47" s="4">
        <v>32</v>
      </c>
      <c r="AS47" s="4">
        <v>14422</v>
      </c>
      <c r="AT47" s="4">
        <v>0.51500000000000001</v>
      </c>
      <c r="AU47" s="4">
        <v>20.225000000000001</v>
      </c>
      <c r="AV47" s="4">
        <v>24057</v>
      </c>
      <c r="AW47" s="4">
        <v>0</v>
      </c>
      <c r="AX47" s="4">
        <v>0.7</v>
      </c>
      <c r="AY47">
        <v>0.83303030303030312</v>
      </c>
      <c r="AZ47" t="s">
        <v>70</v>
      </c>
      <c r="BA47" t="s">
        <v>837</v>
      </c>
      <c r="BB47">
        <v>1</v>
      </c>
      <c r="BC47" t="s">
        <v>858</v>
      </c>
      <c r="BD47">
        <v>9</v>
      </c>
      <c r="BE47">
        <v>42715.847000000002</v>
      </c>
      <c r="BF47">
        <v>0.10915145847394762</v>
      </c>
      <c r="BG47">
        <v>9.0926472528752134E-2</v>
      </c>
      <c r="BH47">
        <v>219013.06500000003</v>
      </c>
      <c r="BI47">
        <v>2.1288670609673443E-2</v>
      </c>
      <c r="BJ47">
        <v>1.7734107729088577E-2</v>
      </c>
      <c r="BK47">
        <v>1</v>
      </c>
      <c r="BL47" t="s">
        <v>72</v>
      </c>
      <c r="BM47">
        <v>-1</v>
      </c>
      <c r="BN47" t="s">
        <v>754</v>
      </c>
    </row>
    <row r="48" spans="1:66">
      <c r="A48" s="139" t="str">
        <f t="shared" si="56"/>
        <v>신화여객</v>
      </c>
      <c r="B48" s="139" t="str">
        <f t="shared" si="57"/>
        <v>555</v>
      </c>
      <c r="C48" s="140" t="str">
        <f t="shared" si="58"/>
        <v>71바6151</v>
      </c>
      <c r="D48" s="115" t="str">
        <f t="shared" si="59"/>
        <v>중형</v>
      </c>
      <c r="E48" s="111" t="str">
        <f t="shared" si="60"/>
        <v>B</v>
      </c>
      <c r="F48" s="160">
        <f t="shared" si="61"/>
        <v>0.92689655172413798</v>
      </c>
      <c r="G48" s="161">
        <f t="shared" si="62"/>
        <v>2.6880000000000002</v>
      </c>
      <c r="H48" s="162">
        <f t="shared" si="63"/>
        <v>2.9</v>
      </c>
      <c r="I48" s="163">
        <f t="shared" si="64"/>
        <v>4699.393</v>
      </c>
      <c r="J48" s="164">
        <f t="shared" si="65"/>
        <v>2.4442285390078814E-2</v>
      </c>
      <c r="K48" s="164">
        <f t="shared" si="66"/>
        <v>0.38787068116525902</v>
      </c>
      <c r="L48" s="164">
        <f t="shared" si="67"/>
        <v>0.14938099452418643</v>
      </c>
      <c r="M48" s="165">
        <f t="shared" si="68"/>
        <v>10.443</v>
      </c>
      <c r="N48" s="166">
        <f t="shared" si="69"/>
        <v>0.255</v>
      </c>
      <c r="O48" s="166">
        <f t="shared" si="70"/>
        <v>15.598000000000001</v>
      </c>
      <c r="P48" s="167">
        <f t="shared" si="71"/>
        <v>7.0000000000000007E-2</v>
      </c>
      <c r="Q48" s="168">
        <f t="shared" si="72"/>
        <v>82</v>
      </c>
      <c r="R48" s="169">
        <f t="shared" si="73"/>
        <v>23.681066584653077</v>
      </c>
      <c r="S48" s="141">
        <f t="shared" si="74"/>
        <v>12</v>
      </c>
      <c r="T48" s="141">
        <f t="shared" si="75"/>
        <v>733</v>
      </c>
      <c r="U48" t="s">
        <v>141</v>
      </c>
      <c r="V48" t="s">
        <v>273</v>
      </c>
      <c r="W48" t="s">
        <v>141</v>
      </c>
      <c r="X48" s="4" t="s">
        <v>273</v>
      </c>
      <c r="Y48" s="4" t="s">
        <v>859</v>
      </c>
      <c r="Z48" s="4" t="s">
        <v>766</v>
      </c>
      <c r="AA48" s="4" t="s">
        <v>49</v>
      </c>
      <c r="AB48" s="4">
        <v>524</v>
      </c>
      <c r="AC48" s="4">
        <v>4699.393</v>
      </c>
      <c r="AD48" s="4">
        <v>1748.153</v>
      </c>
      <c r="AE48" s="4">
        <v>2.6880000000000002</v>
      </c>
      <c r="AF48" s="4">
        <v>2.9</v>
      </c>
      <c r="AG48" s="4">
        <v>10.443</v>
      </c>
      <c r="AH48" s="4">
        <v>337.671493</v>
      </c>
      <c r="AI48" s="4">
        <v>8.253463</v>
      </c>
      <c r="AJ48" s="4">
        <v>130.972872</v>
      </c>
      <c r="AK48" s="4">
        <v>702</v>
      </c>
      <c r="AL48" s="4">
        <v>12</v>
      </c>
      <c r="AM48" s="4">
        <v>733</v>
      </c>
      <c r="AN48" s="4">
        <v>82</v>
      </c>
      <c r="AO48" s="4">
        <v>13.917055</v>
      </c>
      <c r="AP48" s="4">
        <v>1274.0999999999999</v>
      </c>
      <c r="AQ48" s="4">
        <v>4.2</v>
      </c>
      <c r="AR48" s="4">
        <v>69</v>
      </c>
      <c r="AS48" s="4">
        <v>17850</v>
      </c>
      <c r="AT48" s="4">
        <v>0.255</v>
      </c>
      <c r="AU48" s="4">
        <v>15.598000000000001</v>
      </c>
      <c r="AV48" s="4">
        <v>7057</v>
      </c>
      <c r="AW48" s="4">
        <v>0</v>
      </c>
      <c r="AX48" s="4">
        <v>0.66</v>
      </c>
      <c r="AY48">
        <v>0.92689655172413798</v>
      </c>
      <c r="AZ48" t="s">
        <v>71</v>
      </c>
      <c r="BA48" t="s">
        <v>860</v>
      </c>
      <c r="BB48">
        <v>2</v>
      </c>
      <c r="BC48" t="s">
        <v>861</v>
      </c>
      <c r="BD48">
        <v>5</v>
      </c>
      <c r="BE48">
        <v>33568.059000000001</v>
      </c>
      <c r="BF48">
        <v>0.13999597057428909</v>
      </c>
      <c r="BG48">
        <v>0.12976178238058245</v>
      </c>
      <c r="BH48">
        <v>219013.06500000003</v>
      </c>
      <c r="BI48">
        <v>2.145713544532149E-2</v>
      </c>
      <c r="BJ48">
        <v>1.9888544854146265E-2</v>
      </c>
      <c r="BK48">
        <v>1</v>
      </c>
      <c r="BL48" t="s">
        <v>69</v>
      </c>
      <c r="BM48">
        <v>-1</v>
      </c>
      <c r="BN48" t="s">
        <v>754</v>
      </c>
    </row>
    <row r="49" spans="1:66">
      <c r="A49" s="139" t="str">
        <f t="shared" si="56"/>
        <v>신화여객</v>
      </c>
      <c r="B49" s="139" t="str">
        <f t="shared" si="57"/>
        <v>555</v>
      </c>
      <c r="C49" s="140" t="str">
        <f t="shared" si="58"/>
        <v>71바6153</v>
      </c>
      <c r="D49" s="115" t="str">
        <f t="shared" si="59"/>
        <v>중형</v>
      </c>
      <c r="E49" s="111" t="str">
        <f t="shared" si="60"/>
        <v>A</v>
      </c>
      <c r="F49" s="160">
        <f t="shared" si="61"/>
        <v>0.99655172413793114</v>
      </c>
      <c r="G49" s="161">
        <f t="shared" si="62"/>
        <v>2.89</v>
      </c>
      <c r="H49" s="162">
        <f t="shared" si="63"/>
        <v>2.9</v>
      </c>
      <c r="I49" s="163">
        <f t="shared" si="64"/>
        <v>4329.3720000000003</v>
      </c>
      <c r="J49" s="164">
        <f t="shared" si="65"/>
        <v>1.5018296962141497E-2</v>
      </c>
      <c r="K49" s="164">
        <f t="shared" si="66"/>
        <v>0.37705705942598011</v>
      </c>
      <c r="L49" s="164">
        <f t="shared" si="67"/>
        <v>0.15083018969032921</v>
      </c>
      <c r="M49" s="165">
        <f t="shared" si="68"/>
        <v>10.489000000000001</v>
      </c>
      <c r="N49" s="166">
        <f t="shared" si="69"/>
        <v>4.5999999999999999E-2</v>
      </c>
      <c r="O49" s="166">
        <f t="shared" si="70"/>
        <v>32.683999999999997</v>
      </c>
      <c r="P49" s="167">
        <f t="shared" si="71"/>
        <v>0</v>
      </c>
      <c r="Q49" s="168">
        <f t="shared" si="72"/>
        <v>76</v>
      </c>
      <c r="R49" s="169">
        <f t="shared" si="73"/>
        <v>23.399919363963878</v>
      </c>
      <c r="S49" s="141">
        <f t="shared" si="74"/>
        <v>2</v>
      </c>
      <c r="T49" s="141">
        <f t="shared" si="75"/>
        <v>1415</v>
      </c>
      <c r="U49" t="s">
        <v>141</v>
      </c>
      <c r="V49" t="s">
        <v>273</v>
      </c>
      <c r="W49" t="s">
        <v>141</v>
      </c>
      <c r="X49" s="4" t="s">
        <v>273</v>
      </c>
      <c r="Y49" s="4" t="s">
        <v>862</v>
      </c>
      <c r="Z49" s="4" t="s">
        <v>766</v>
      </c>
      <c r="AA49" s="4" t="s">
        <v>49</v>
      </c>
      <c r="AB49" s="4">
        <v>524</v>
      </c>
      <c r="AC49" s="4">
        <v>4329.3720000000003</v>
      </c>
      <c r="AD49" s="4">
        <v>1497.9939999999999</v>
      </c>
      <c r="AE49" s="4">
        <v>2.89</v>
      </c>
      <c r="AF49" s="4">
        <v>2.9</v>
      </c>
      <c r="AG49" s="4">
        <v>10.489000000000001</v>
      </c>
      <c r="AH49" s="4">
        <v>304.34123199999999</v>
      </c>
      <c r="AI49" s="4">
        <v>4.5706870000000004</v>
      </c>
      <c r="AJ49" s="4">
        <v>114.75400999999999</v>
      </c>
      <c r="AK49" s="4">
        <v>653</v>
      </c>
      <c r="AL49" s="4">
        <v>2</v>
      </c>
      <c r="AM49" s="4">
        <v>1415</v>
      </c>
      <c r="AN49" s="4">
        <v>76</v>
      </c>
      <c r="AO49" s="4">
        <v>14.225387</v>
      </c>
      <c r="AP49" s="4">
        <v>1410.2</v>
      </c>
      <c r="AQ49" s="4">
        <v>0</v>
      </c>
      <c r="AR49" s="4">
        <v>24</v>
      </c>
      <c r="AS49" s="4">
        <v>9122</v>
      </c>
      <c r="AT49" s="4">
        <v>4.5999999999999999E-2</v>
      </c>
      <c r="AU49" s="4">
        <v>32.683999999999997</v>
      </c>
      <c r="AV49" s="4">
        <v>32638</v>
      </c>
      <c r="AW49" s="4">
        <v>0</v>
      </c>
      <c r="AX49" s="4">
        <v>0.72</v>
      </c>
      <c r="AY49">
        <v>0.99655172413793114</v>
      </c>
      <c r="AZ49" t="s">
        <v>69</v>
      </c>
      <c r="BA49" t="s">
        <v>860</v>
      </c>
      <c r="BB49">
        <v>1</v>
      </c>
      <c r="BC49" t="s">
        <v>863</v>
      </c>
      <c r="BD49">
        <v>9</v>
      </c>
      <c r="BE49">
        <v>33568.059000000001</v>
      </c>
      <c r="BF49">
        <v>0.12897296206492012</v>
      </c>
      <c r="BG49">
        <v>0.12852822771297212</v>
      </c>
      <c r="BH49">
        <v>219013.06500000003</v>
      </c>
      <c r="BI49">
        <v>1.9767642628991104E-2</v>
      </c>
      <c r="BJ49">
        <v>1.9699478344063551E-2</v>
      </c>
      <c r="BK49">
        <v>1</v>
      </c>
      <c r="BL49" t="s">
        <v>69</v>
      </c>
      <c r="BM49">
        <v>0</v>
      </c>
      <c r="BN49" t="s">
        <v>667</v>
      </c>
    </row>
    <row r="50" spans="1:66">
      <c r="A50" s="139" t="str">
        <f t="shared" si="56"/>
        <v>신화여객</v>
      </c>
      <c r="B50" s="139" t="str">
        <f t="shared" si="57"/>
        <v>555</v>
      </c>
      <c r="C50" s="140" t="str">
        <f t="shared" si="58"/>
        <v>71바6157</v>
      </c>
      <c r="D50" s="115" t="str">
        <f t="shared" si="59"/>
        <v>중형</v>
      </c>
      <c r="E50" s="111" t="str">
        <f t="shared" si="60"/>
        <v>S</v>
      </c>
      <c r="F50" s="160">
        <f t="shared" si="61"/>
        <v>1.0024137931034482</v>
      </c>
      <c r="G50" s="161">
        <f t="shared" si="62"/>
        <v>2.907</v>
      </c>
      <c r="H50" s="162">
        <f t="shared" si="63"/>
        <v>2.9</v>
      </c>
      <c r="I50" s="163">
        <f t="shared" si="64"/>
        <v>4024.384</v>
      </c>
      <c r="J50" s="164">
        <f t="shared" si="65"/>
        <v>6.8949930976651948E-3</v>
      </c>
      <c r="K50" s="164">
        <f t="shared" si="66"/>
        <v>0.35150281258832666</v>
      </c>
      <c r="L50" s="164">
        <f t="shared" si="67"/>
        <v>0.13020626262304988</v>
      </c>
      <c r="M50" s="165">
        <f t="shared" si="68"/>
        <v>7.1760000000000002</v>
      </c>
      <c r="N50" s="166">
        <f t="shared" si="69"/>
        <v>0.19900000000000001</v>
      </c>
      <c r="O50" s="166">
        <f t="shared" si="70"/>
        <v>4.423</v>
      </c>
      <c r="P50" s="167">
        <f t="shared" si="71"/>
        <v>0</v>
      </c>
      <c r="Q50" s="168">
        <f t="shared" si="72"/>
        <v>74</v>
      </c>
      <c r="R50" s="169">
        <f t="shared" si="73"/>
        <v>21.804028283692865</v>
      </c>
      <c r="S50" s="141">
        <f t="shared" si="74"/>
        <v>8</v>
      </c>
      <c r="T50" s="141">
        <f t="shared" si="75"/>
        <v>178</v>
      </c>
      <c r="U50" t="s">
        <v>141</v>
      </c>
      <c r="V50" t="s">
        <v>273</v>
      </c>
      <c r="W50" t="s">
        <v>141</v>
      </c>
      <c r="X50" s="4" t="s">
        <v>273</v>
      </c>
      <c r="Y50" s="4" t="s">
        <v>864</v>
      </c>
      <c r="Z50" s="4" t="s">
        <v>766</v>
      </c>
      <c r="AA50" s="4" t="s">
        <v>49</v>
      </c>
      <c r="AB50" s="4">
        <v>524</v>
      </c>
      <c r="AC50" s="4">
        <v>4024.384</v>
      </c>
      <c r="AD50" s="4">
        <v>1384.3119999999999</v>
      </c>
      <c r="AE50" s="4">
        <v>2.907</v>
      </c>
      <c r="AF50" s="4">
        <v>2.9</v>
      </c>
      <c r="AG50" s="4">
        <v>7.1760000000000002</v>
      </c>
      <c r="AH50" s="4">
        <v>287.67149899999998</v>
      </c>
      <c r="AI50" s="4">
        <v>1.983493</v>
      </c>
      <c r="AJ50" s="4">
        <v>101.117341</v>
      </c>
      <c r="AK50" s="4">
        <v>524</v>
      </c>
      <c r="AL50" s="4">
        <v>8</v>
      </c>
      <c r="AM50" s="4">
        <v>178</v>
      </c>
      <c r="AN50" s="4">
        <v>74</v>
      </c>
      <c r="AO50" s="4">
        <v>13.989512</v>
      </c>
      <c r="AP50" s="4">
        <v>580.5</v>
      </c>
      <c r="AQ50" s="4">
        <v>0</v>
      </c>
      <c r="AR50" s="4">
        <v>4</v>
      </c>
      <c r="AS50" s="4">
        <v>236</v>
      </c>
      <c r="AT50" s="4">
        <v>0.19900000000000001</v>
      </c>
      <c r="AU50" s="4">
        <v>4.423</v>
      </c>
      <c r="AV50" s="4">
        <v>29415</v>
      </c>
      <c r="AW50" s="4">
        <v>0</v>
      </c>
      <c r="AX50" s="4">
        <v>0.63</v>
      </c>
      <c r="AY50">
        <v>1.0024137931034482</v>
      </c>
      <c r="AZ50" t="s">
        <v>74</v>
      </c>
      <c r="BA50" t="s">
        <v>860</v>
      </c>
      <c r="BB50">
        <v>3</v>
      </c>
      <c r="BC50" t="s">
        <v>865</v>
      </c>
      <c r="BD50">
        <v>10</v>
      </c>
      <c r="BE50">
        <v>33568.059000000001</v>
      </c>
      <c r="BF50">
        <v>0.11988730119903566</v>
      </c>
      <c r="BG50">
        <v>0.12017668433986092</v>
      </c>
      <c r="BH50">
        <v>219013.06500000003</v>
      </c>
      <c r="BI50">
        <v>1.837508643605348E-2</v>
      </c>
      <c r="BJ50">
        <v>1.841944009296809E-2</v>
      </c>
      <c r="BK50">
        <v>1</v>
      </c>
      <c r="BL50" t="s">
        <v>74</v>
      </c>
      <c r="BM50">
        <v>0</v>
      </c>
      <c r="BN50" t="s">
        <v>667</v>
      </c>
    </row>
    <row r="51" spans="1:66">
      <c r="A51" s="139" t="str">
        <f t="shared" si="56"/>
        <v>신화여객</v>
      </c>
      <c r="B51" s="139" t="str">
        <f t="shared" si="57"/>
        <v>555</v>
      </c>
      <c r="C51" s="140" t="str">
        <f t="shared" si="58"/>
        <v>71바6159</v>
      </c>
      <c r="D51" s="115" t="str">
        <f t="shared" si="59"/>
        <v>중형</v>
      </c>
      <c r="E51" s="111" t="str">
        <f t="shared" si="60"/>
        <v>S</v>
      </c>
      <c r="F51" s="160">
        <f t="shared" si="61"/>
        <v>1.0055172413793103</v>
      </c>
      <c r="G51" s="161">
        <f t="shared" si="62"/>
        <v>2.9159999999999999</v>
      </c>
      <c r="H51" s="162">
        <f t="shared" si="63"/>
        <v>2.9</v>
      </c>
      <c r="I51" s="163">
        <f t="shared" si="64"/>
        <v>3847.9079999999999</v>
      </c>
      <c r="J51" s="164">
        <f t="shared" si="65"/>
        <v>1.7201658273017648E-2</v>
      </c>
      <c r="K51" s="164">
        <f t="shared" si="66"/>
        <v>0.32960968409210523</v>
      </c>
      <c r="L51" s="164">
        <f t="shared" si="67"/>
        <v>0.15982710605347114</v>
      </c>
      <c r="M51" s="165">
        <f t="shared" si="68"/>
        <v>7.4340000000000002</v>
      </c>
      <c r="N51" s="166">
        <f t="shared" si="69"/>
        <v>0.156</v>
      </c>
      <c r="O51" s="166">
        <f t="shared" si="70"/>
        <v>5.665</v>
      </c>
      <c r="P51" s="167">
        <f t="shared" si="71"/>
        <v>0</v>
      </c>
      <c r="Q51" s="168">
        <f t="shared" si="72"/>
        <v>74</v>
      </c>
      <c r="R51" s="169">
        <f t="shared" si="73"/>
        <v>21.92128962520939</v>
      </c>
      <c r="S51" s="141">
        <f t="shared" si="74"/>
        <v>6</v>
      </c>
      <c r="T51" s="141">
        <f t="shared" si="75"/>
        <v>218</v>
      </c>
      <c r="U51" t="s">
        <v>141</v>
      </c>
      <c r="V51" t="s">
        <v>273</v>
      </c>
      <c r="W51" t="s">
        <v>141</v>
      </c>
      <c r="X51" s="4" t="s">
        <v>273</v>
      </c>
      <c r="Y51" s="4" t="s">
        <v>866</v>
      </c>
      <c r="Z51" s="4" t="s">
        <v>766</v>
      </c>
      <c r="AA51" s="4" t="s">
        <v>49</v>
      </c>
      <c r="AB51" s="4">
        <v>524</v>
      </c>
      <c r="AC51" s="4">
        <v>3847.9079999999999</v>
      </c>
      <c r="AD51" s="4">
        <v>1319.606</v>
      </c>
      <c r="AE51" s="4">
        <v>2.9159999999999999</v>
      </c>
      <c r="AF51" s="4">
        <v>2.9</v>
      </c>
      <c r="AG51" s="4">
        <v>7.4340000000000002</v>
      </c>
      <c r="AH51" s="4">
        <v>268.732347</v>
      </c>
      <c r="AI51" s="4">
        <v>4.6226419999999999</v>
      </c>
      <c r="AJ51" s="4">
        <v>88.576784000000004</v>
      </c>
      <c r="AK51" s="4">
        <v>615</v>
      </c>
      <c r="AL51" s="4">
        <v>6</v>
      </c>
      <c r="AM51" s="4">
        <v>218</v>
      </c>
      <c r="AN51" s="4">
        <v>74</v>
      </c>
      <c r="AO51" s="4">
        <v>14.318737</v>
      </c>
      <c r="AP51" s="4">
        <v>418.8</v>
      </c>
      <c r="AQ51" s="4">
        <v>0</v>
      </c>
      <c r="AR51" s="4">
        <v>3</v>
      </c>
      <c r="AS51" s="4">
        <v>54</v>
      </c>
      <c r="AT51" s="4">
        <v>0.156</v>
      </c>
      <c r="AU51" s="4">
        <v>5.665</v>
      </c>
      <c r="AV51" s="4">
        <v>29107</v>
      </c>
      <c r="AW51" s="4">
        <v>0</v>
      </c>
      <c r="AX51" s="4">
        <v>0.64</v>
      </c>
      <c r="AY51">
        <v>1.0055172413793103</v>
      </c>
      <c r="AZ51" t="s">
        <v>74</v>
      </c>
      <c r="BA51" t="s">
        <v>860</v>
      </c>
      <c r="BB51">
        <v>2</v>
      </c>
      <c r="BC51" t="s">
        <v>867</v>
      </c>
      <c r="BD51">
        <v>10</v>
      </c>
      <c r="BE51">
        <v>33568.059000000001</v>
      </c>
      <c r="BF51">
        <v>0.11463004161187872</v>
      </c>
      <c r="BG51">
        <v>0.11526248322077183</v>
      </c>
      <c r="BH51">
        <v>219013.06500000003</v>
      </c>
      <c r="BI51">
        <v>1.7569308022788499E-2</v>
      </c>
      <c r="BJ51">
        <v>1.7666242136017675E-2</v>
      </c>
      <c r="BK51">
        <v>1</v>
      </c>
      <c r="BL51" t="s">
        <v>69</v>
      </c>
      <c r="BM51">
        <v>1</v>
      </c>
      <c r="BN51" t="s">
        <v>764</v>
      </c>
    </row>
    <row r="52" spans="1:66">
      <c r="A52" s="139" t="str">
        <f t="shared" ref="A52:A55" si="76">W52</f>
        <v>신화여객</v>
      </c>
      <c r="B52" s="139" t="str">
        <f t="shared" ref="B52:B55" si="77">V52</f>
        <v>555</v>
      </c>
      <c r="C52" s="140" t="str">
        <f t="shared" ref="C52:C55" si="78">Y52</f>
        <v>72바1104</v>
      </c>
      <c r="D52" s="115" t="str">
        <f t="shared" ref="D52:D55" si="79">Z52</f>
        <v>중형</v>
      </c>
      <c r="E52" s="111" t="str">
        <f t="shared" ref="E52:E55" si="80">AZ52</f>
        <v>A</v>
      </c>
      <c r="F52" s="160">
        <f t="shared" ref="F52:F55" si="81">G52/H52</f>
        <v>0.95827586206896553</v>
      </c>
      <c r="G52" s="161">
        <f t="shared" ref="G52:G55" si="82">AE52</f>
        <v>2.7789999999999999</v>
      </c>
      <c r="H52" s="162">
        <f t="shared" ref="H52:H55" si="83">AF52</f>
        <v>2.9</v>
      </c>
      <c r="I52" s="163">
        <f t="shared" ref="I52:I55" si="84">AC52</f>
        <v>4099.3720000000003</v>
      </c>
      <c r="J52" s="164">
        <f t="shared" ref="J52:J55" si="85">AI52/AH52</f>
        <v>2.0864611231495672E-2</v>
      </c>
      <c r="K52" s="164">
        <f t="shared" ref="K52:K55" si="86">AJ52/AH52</f>
        <v>0.34823530218620946</v>
      </c>
      <c r="L52" s="164">
        <f t="shared" ref="L52:L55" si="87">AK52/AC52</f>
        <v>0.17392907986881892</v>
      </c>
      <c r="M52" s="165">
        <f t="shared" ref="M52:M55" si="88">AG52</f>
        <v>8.51</v>
      </c>
      <c r="N52" s="166">
        <f t="shared" ref="N52:N55" si="89">IF(AW52=0,AT52,"속도계이상")</f>
        <v>0</v>
      </c>
      <c r="O52" s="166">
        <f t="shared" ref="O52:O55" si="90">IF(AW52=0,AU52,"속도계이상")</f>
        <v>3.391</v>
      </c>
      <c r="P52" s="167">
        <f t="shared" ref="P52:P55" si="91">AQ52/60</f>
        <v>0</v>
      </c>
      <c r="Q52" s="168">
        <f t="shared" ref="Q52:Q55" si="92">AN52</f>
        <v>83</v>
      </c>
      <c r="R52" s="169">
        <f t="shared" ref="R52:R55" si="93">AC52/(AH52-AI52-AJ52)</f>
        <v>21.445011735043348</v>
      </c>
      <c r="S52" s="141">
        <f t="shared" ref="S52:S55" si="94">IF(AW52=0,AL52,"속도계이상")</f>
        <v>0</v>
      </c>
      <c r="T52" s="141">
        <f t="shared" ref="T52:T55" si="95">IF(AW52=0,AM52,"속도계이상")</f>
        <v>139</v>
      </c>
      <c r="U52" t="s">
        <v>141</v>
      </c>
      <c r="V52" t="s">
        <v>273</v>
      </c>
      <c r="W52" t="s">
        <v>141</v>
      </c>
      <c r="X52" s="4" t="s">
        <v>273</v>
      </c>
      <c r="Y52" s="4" t="s">
        <v>868</v>
      </c>
      <c r="Z52" s="4" t="s">
        <v>766</v>
      </c>
      <c r="AA52" s="4" t="s">
        <v>49</v>
      </c>
      <c r="AB52" s="4">
        <v>524</v>
      </c>
      <c r="AC52" s="4">
        <v>4099.3720000000003</v>
      </c>
      <c r="AD52" s="4">
        <v>1475.02</v>
      </c>
      <c r="AE52" s="4">
        <v>2.7789999999999999</v>
      </c>
      <c r="AF52" s="4">
        <v>2.9</v>
      </c>
      <c r="AG52" s="4">
        <v>8.51</v>
      </c>
      <c r="AH52" s="4">
        <v>302.99150700000001</v>
      </c>
      <c r="AI52" s="4">
        <v>6.3217999999999996</v>
      </c>
      <c r="AJ52" s="4">
        <v>105.512339</v>
      </c>
      <c r="AK52" s="4">
        <v>713</v>
      </c>
      <c r="AL52" s="4">
        <v>0</v>
      </c>
      <c r="AM52" s="4">
        <v>139</v>
      </c>
      <c r="AN52" s="4">
        <v>83</v>
      </c>
      <c r="AO52" s="4">
        <v>13.529659000000001</v>
      </c>
      <c r="AP52" s="4">
        <v>81.900000000000006</v>
      </c>
      <c r="AQ52" s="4">
        <v>0</v>
      </c>
      <c r="AR52" s="4">
        <v>3</v>
      </c>
      <c r="AS52" s="4">
        <v>222</v>
      </c>
      <c r="AT52" s="4">
        <v>0</v>
      </c>
      <c r="AU52" s="4">
        <v>3.391</v>
      </c>
      <c r="AV52" s="4">
        <v>32619</v>
      </c>
      <c r="AW52" s="4">
        <v>0</v>
      </c>
      <c r="AX52" s="4">
        <v>0.67</v>
      </c>
      <c r="AY52">
        <v>0.95827586206896553</v>
      </c>
      <c r="AZ52" t="s">
        <v>69</v>
      </c>
      <c r="BA52" t="s">
        <v>860</v>
      </c>
      <c r="BB52">
        <v>2</v>
      </c>
      <c r="BC52" t="s">
        <v>869</v>
      </c>
      <c r="BD52">
        <v>9</v>
      </c>
      <c r="BE52">
        <v>33568.059000000001</v>
      </c>
      <c r="BF52">
        <v>0.12212121052337284</v>
      </c>
      <c r="BG52">
        <v>0.11702580829119073</v>
      </c>
      <c r="BH52">
        <v>219013.06500000003</v>
      </c>
      <c r="BI52">
        <v>1.8717476968782659E-2</v>
      </c>
      <c r="BJ52">
        <v>1.793650637801621E-2</v>
      </c>
      <c r="BK52">
        <v>1</v>
      </c>
      <c r="BL52" t="s">
        <v>69</v>
      </c>
      <c r="BM52">
        <v>0</v>
      </c>
      <c r="BN52" t="s">
        <v>667</v>
      </c>
    </row>
    <row r="53" spans="1:66">
      <c r="A53" s="139" t="str">
        <f t="shared" si="76"/>
        <v>신화여객</v>
      </c>
      <c r="B53" s="139" t="str">
        <f t="shared" si="77"/>
        <v>555</v>
      </c>
      <c r="C53" s="140" t="str">
        <f t="shared" si="78"/>
        <v>72바1105</v>
      </c>
      <c r="D53" s="115" t="str">
        <f t="shared" si="79"/>
        <v>중형</v>
      </c>
      <c r="E53" s="111" t="str">
        <f t="shared" si="80"/>
        <v>S</v>
      </c>
      <c r="F53" s="160">
        <f t="shared" si="81"/>
        <v>1.0437931034482759</v>
      </c>
      <c r="G53" s="161">
        <f t="shared" si="82"/>
        <v>3.0270000000000001</v>
      </c>
      <c r="H53" s="162">
        <f t="shared" si="83"/>
        <v>2.9</v>
      </c>
      <c r="I53" s="163">
        <f t="shared" si="84"/>
        <v>4279.7669999999998</v>
      </c>
      <c r="J53" s="164">
        <f t="shared" si="85"/>
        <v>1.7013132573881578E-2</v>
      </c>
      <c r="K53" s="164">
        <f t="shared" si="86"/>
        <v>0.33952149526828646</v>
      </c>
      <c r="L53" s="164">
        <f t="shared" si="87"/>
        <v>0.16285933323005669</v>
      </c>
      <c r="M53" s="165">
        <f t="shared" si="88"/>
        <v>6.9340000000000002</v>
      </c>
      <c r="N53" s="166">
        <f t="shared" si="89"/>
        <v>7.0000000000000007E-2</v>
      </c>
      <c r="O53" s="166">
        <f t="shared" si="90"/>
        <v>3.6680000000000001</v>
      </c>
      <c r="P53" s="167">
        <f t="shared" si="91"/>
        <v>0</v>
      </c>
      <c r="Q53" s="168">
        <f t="shared" si="92"/>
        <v>80</v>
      </c>
      <c r="R53" s="169">
        <f t="shared" si="93"/>
        <v>21.629717307755342</v>
      </c>
      <c r="S53" s="141">
        <f t="shared" si="94"/>
        <v>3</v>
      </c>
      <c r="T53" s="141">
        <f t="shared" si="95"/>
        <v>157</v>
      </c>
      <c r="U53" t="s">
        <v>141</v>
      </c>
      <c r="V53" t="s">
        <v>273</v>
      </c>
      <c r="W53" t="s">
        <v>141</v>
      </c>
      <c r="X53" s="4" t="s">
        <v>273</v>
      </c>
      <c r="Y53" s="4" t="s">
        <v>870</v>
      </c>
      <c r="Z53" s="4" t="s">
        <v>766</v>
      </c>
      <c r="AA53" s="4" t="s">
        <v>49</v>
      </c>
      <c r="AB53" s="4">
        <v>524</v>
      </c>
      <c r="AC53" s="4">
        <v>4279.7669999999998</v>
      </c>
      <c r="AD53" s="4">
        <v>1413.806</v>
      </c>
      <c r="AE53" s="4">
        <v>3.0270000000000001</v>
      </c>
      <c r="AF53" s="4">
        <v>2.9</v>
      </c>
      <c r="AG53" s="4">
        <v>6.9340000000000002</v>
      </c>
      <c r="AH53" s="4">
        <v>307.499279</v>
      </c>
      <c r="AI53" s="4">
        <v>5.2315259999999997</v>
      </c>
      <c r="AJ53" s="4">
        <v>104.402615</v>
      </c>
      <c r="AK53" s="4">
        <v>697</v>
      </c>
      <c r="AL53" s="4">
        <v>3</v>
      </c>
      <c r="AM53" s="4">
        <v>157</v>
      </c>
      <c r="AN53" s="4">
        <v>80</v>
      </c>
      <c r="AO53" s="4">
        <v>13.917973999999999</v>
      </c>
      <c r="AP53" s="4">
        <v>105.3</v>
      </c>
      <c r="AQ53" s="4">
        <v>0</v>
      </c>
      <c r="AR53" s="4">
        <v>9</v>
      </c>
      <c r="AS53" s="4">
        <v>1625</v>
      </c>
      <c r="AT53" s="4">
        <v>7.0000000000000007E-2</v>
      </c>
      <c r="AU53" s="4">
        <v>3.6680000000000001</v>
      </c>
      <c r="AV53" s="4">
        <v>34509</v>
      </c>
      <c r="AW53" s="4">
        <v>0</v>
      </c>
      <c r="AX53" s="4">
        <v>0.65</v>
      </c>
      <c r="AY53">
        <v>1.0437931034482759</v>
      </c>
      <c r="AZ53" t="s">
        <v>74</v>
      </c>
      <c r="BA53" t="s">
        <v>860</v>
      </c>
      <c r="BB53">
        <v>1</v>
      </c>
      <c r="BC53" t="s">
        <v>871</v>
      </c>
      <c r="BD53">
        <v>12</v>
      </c>
      <c r="BE53">
        <v>33568.059000000001</v>
      </c>
      <c r="BF53">
        <v>0.12749521799875291</v>
      </c>
      <c r="BG53">
        <v>0.1330786292697328</v>
      </c>
      <c r="BH53">
        <v>219013.06500000003</v>
      </c>
      <c r="BI53">
        <v>1.954114929171006E-2</v>
      </c>
      <c r="BJ53">
        <v>2.0396916864140122E-2</v>
      </c>
      <c r="BK53">
        <v>1</v>
      </c>
      <c r="BL53" t="s">
        <v>74</v>
      </c>
      <c r="BM53">
        <v>0</v>
      </c>
      <c r="BN53" t="s">
        <v>667</v>
      </c>
    </row>
    <row r="54" spans="1:66">
      <c r="A54" s="139" t="str">
        <f t="shared" si="76"/>
        <v>신화여객</v>
      </c>
      <c r="B54" s="139" t="str">
        <f t="shared" si="77"/>
        <v>555</v>
      </c>
      <c r="C54" s="140" t="str">
        <f t="shared" si="78"/>
        <v>72바1106</v>
      </c>
      <c r="D54" s="115" t="str">
        <f t="shared" si="79"/>
        <v>중형</v>
      </c>
      <c r="E54" s="111" t="str">
        <f t="shared" si="80"/>
        <v>C</v>
      </c>
      <c r="F54" s="160">
        <f t="shared" si="81"/>
        <v>0.89172413793103444</v>
      </c>
      <c r="G54" s="161">
        <f t="shared" si="82"/>
        <v>2.5859999999999999</v>
      </c>
      <c r="H54" s="162">
        <f t="shared" si="83"/>
        <v>2.9</v>
      </c>
      <c r="I54" s="163">
        <f t="shared" si="84"/>
        <v>4071.8049999999998</v>
      </c>
      <c r="J54" s="164">
        <f t="shared" si="85"/>
        <v>4.7733963592547723E-2</v>
      </c>
      <c r="K54" s="164">
        <f t="shared" si="86"/>
        <v>0.3944927653326904</v>
      </c>
      <c r="L54" s="164">
        <f t="shared" si="87"/>
        <v>0.21292768194940573</v>
      </c>
      <c r="M54" s="165">
        <f t="shared" si="88"/>
        <v>8.5350000000000001</v>
      </c>
      <c r="N54" s="166">
        <f t="shared" si="89"/>
        <v>0.29499999999999998</v>
      </c>
      <c r="O54" s="166">
        <f t="shared" si="90"/>
        <v>12.967000000000001</v>
      </c>
      <c r="P54" s="167">
        <f t="shared" si="91"/>
        <v>0</v>
      </c>
      <c r="Q54" s="168">
        <f t="shared" si="92"/>
        <v>85</v>
      </c>
      <c r="R54" s="169">
        <f t="shared" si="93"/>
        <v>22.321235481223987</v>
      </c>
      <c r="S54" s="141">
        <f t="shared" si="94"/>
        <v>12</v>
      </c>
      <c r="T54" s="141">
        <f t="shared" si="95"/>
        <v>528</v>
      </c>
      <c r="U54" t="s">
        <v>141</v>
      </c>
      <c r="V54" t="s">
        <v>273</v>
      </c>
      <c r="W54" t="s">
        <v>141</v>
      </c>
      <c r="X54" s="4" t="s">
        <v>273</v>
      </c>
      <c r="Y54" s="4" t="s">
        <v>872</v>
      </c>
      <c r="Z54" s="4" t="s">
        <v>766</v>
      </c>
      <c r="AA54" s="4" t="s">
        <v>49</v>
      </c>
      <c r="AB54" s="4">
        <v>524</v>
      </c>
      <c r="AC54" s="4">
        <v>4071.8049999999998</v>
      </c>
      <c r="AD54" s="4">
        <v>1574.3889999999999</v>
      </c>
      <c r="AE54" s="4">
        <v>2.5859999999999999</v>
      </c>
      <c r="AF54" s="4">
        <v>2.9</v>
      </c>
      <c r="AG54" s="4">
        <v>8.5350000000000001</v>
      </c>
      <c r="AH54" s="4">
        <v>327.04765800000001</v>
      </c>
      <c r="AI54" s="4">
        <v>15.611281</v>
      </c>
      <c r="AJ54" s="4">
        <v>129.01793499999999</v>
      </c>
      <c r="AK54" s="4">
        <v>867</v>
      </c>
      <c r="AL54" s="4">
        <v>12</v>
      </c>
      <c r="AM54" s="4">
        <v>528</v>
      </c>
      <c r="AN54" s="4">
        <v>85</v>
      </c>
      <c r="AO54" s="4">
        <v>12.450188000000001</v>
      </c>
      <c r="AP54" s="4">
        <v>1116.5999999999999</v>
      </c>
      <c r="AQ54" s="4">
        <v>0</v>
      </c>
      <c r="AR54" s="4">
        <v>97</v>
      </c>
      <c r="AS54" s="4">
        <v>46274</v>
      </c>
      <c r="AT54" s="4">
        <v>0.29499999999999998</v>
      </c>
      <c r="AU54" s="4">
        <v>12.967000000000001</v>
      </c>
      <c r="AV54" s="4">
        <v>0</v>
      </c>
      <c r="AW54" s="4">
        <v>0</v>
      </c>
      <c r="AX54" s="4">
        <v>0.6</v>
      </c>
      <c r="AY54">
        <v>0.89172413793103444</v>
      </c>
      <c r="AZ54" t="s">
        <v>72</v>
      </c>
      <c r="BA54" t="s">
        <v>860</v>
      </c>
      <c r="BB54">
        <v>1</v>
      </c>
      <c r="BC54" t="s">
        <v>873</v>
      </c>
      <c r="BD54">
        <v>1</v>
      </c>
      <c r="BE54">
        <v>33568.059000000001</v>
      </c>
      <c r="BF54">
        <v>0.12129998341578224</v>
      </c>
      <c r="BG54">
        <v>0.10816612314248719</v>
      </c>
      <c r="BH54">
        <v>219013.06500000003</v>
      </c>
      <c r="BI54">
        <v>1.8591607765500198E-2</v>
      </c>
      <c r="BJ54">
        <v>1.657858540744259E-2</v>
      </c>
      <c r="BK54">
        <v>1</v>
      </c>
      <c r="BL54" t="s">
        <v>71</v>
      </c>
      <c r="BM54">
        <v>-1</v>
      </c>
      <c r="BN54" t="s">
        <v>754</v>
      </c>
    </row>
    <row r="55" spans="1:66">
      <c r="A55" s="139" t="str">
        <f t="shared" si="76"/>
        <v>신화여객</v>
      </c>
      <c r="B55" s="139" t="str">
        <f t="shared" si="77"/>
        <v>555</v>
      </c>
      <c r="C55" s="140" t="str">
        <f t="shared" si="78"/>
        <v>73아2101</v>
      </c>
      <c r="D55" s="115" t="str">
        <f t="shared" si="79"/>
        <v>중형</v>
      </c>
      <c r="E55" s="111" t="str">
        <f t="shared" si="80"/>
        <v>B</v>
      </c>
      <c r="F55" s="160">
        <f t="shared" si="81"/>
        <v>0.94785714285714284</v>
      </c>
      <c r="G55" s="161">
        <f t="shared" si="82"/>
        <v>2.6539999999999999</v>
      </c>
      <c r="H55" s="162">
        <f t="shared" si="83"/>
        <v>2.8</v>
      </c>
      <c r="I55" s="163">
        <f t="shared" si="84"/>
        <v>4216.058</v>
      </c>
      <c r="J55" s="164">
        <f t="shared" si="85"/>
        <v>1.8505580789432194E-2</v>
      </c>
      <c r="K55" s="164">
        <f t="shared" si="86"/>
        <v>0.34279028405776596</v>
      </c>
      <c r="L55" s="164">
        <f t="shared" si="87"/>
        <v>0.14207584430764472</v>
      </c>
      <c r="M55" s="165">
        <f t="shared" si="88"/>
        <v>8.92</v>
      </c>
      <c r="N55" s="166">
        <f t="shared" si="89"/>
        <v>9.5000000000000001E-2</v>
      </c>
      <c r="O55" s="166">
        <f t="shared" si="90"/>
        <v>4.8620000000000001</v>
      </c>
      <c r="P55" s="167">
        <f t="shared" si="91"/>
        <v>7.3333333333333334E-2</v>
      </c>
      <c r="Q55" s="168">
        <f t="shared" si="92"/>
        <v>82</v>
      </c>
      <c r="R55" s="169">
        <f t="shared" si="93"/>
        <v>22.3516152292353</v>
      </c>
      <c r="S55" s="141">
        <f t="shared" si="94"/>
        <v>4</v>
      </c>
      <c r="T55" s="141">
        <f t="shared" si="95"/>
        <v>205</v>
      </c>
      <c r="U55" t="s">
        <v>141</v>
      </c>
      <c r="V55" t="s">
        <v>273</v>
      </c>
      <c r="W55" t="s">
        <v>141</v>
      </c>
      <c r="X55" s="4" t="s">
        <v>273</v>
      </c>
      <c r="Y55" s="4" t="s">
        <v>874</v>
      </c>
      <c r="Z55" s="4" t="s">
        <v>766</v>
      </c>
      <c r="AA55" s="4" t="s">
        <v>49</v>
      </c>
      <c r="AB55" s="4">
        <v>524</v>
      </c>
      <c r="AC55" s="4">
        <v>4216.058</v>
      </c>
      <c r="AD55" s="4">
        <v>1588.809</v>
      </c>
      <c r="AE55" s="4">
        <v>2.6539999999999999</v>
      </c>
      <c r="AF55" s="4">
        <v>2.8</v>
      </c>
      <c r="AG55" s="4">
        <v>8.92</v>
      </c>
      <c r="AH55" s="4">
        <v>295.32345199999997</v>
      </c>
      <c r="AI55" s="4">
        <v>5.4651319999999997</v>
      </c>
      <c r="AJ55" s="4">
        <v>101.23401</v>
      </c>
      <c r="AK55" s="4">
        <v>599</v>
      </c>
      <c r="AL55" s="4">
        <v>4</v>
      </c>
      <c r="AM55" s="4">
        <v>205</v>
      </c>
      <c r="AN55" s="4">
        <v>82</v>
      </c>
      <c r="AO55" s="4">
        <v>14.276069</v>
      </c>
      <c r="AP55" s="4">
        <v>198.2</v>
      </c>
      <c r="AQ55" s="4">
        <v>4.4000000000000004</v>
      </c>
      <c r="AR55" s="4">
        <v>5</v>
      </c>
      <c r="AS55" s="4">
        <v>534</v>
      </c>
      <c r="AT55" s="4">
        <v>9.5000000000000001E-2</v>
      </c>
      <c r="AU55" s="4">
        <v>4.8620000000000001</v>
      </c>
      <c r="AV55" s="4">
        <v>27463</v>
      </c>
      <c r="AW55" s="4">
        <v>0</v>
      </c>
      <c r="AX55" s="4">
        <v>0.63</v>
      </c>
      <c r="AY55">
        <v>0.94785714285714284</v>
      </c>
      <c r="AZ55" t="s">
        <v>71</v>
      </c>
      <c r="BA55" t="s">
        <v>860</v>
      </c>
      <c r="BB55">
        <v>1</v>
      </c>
      <c r="BC55" t="s">
        <v>875</v>
      </c>
      <c r="BD55">
        <v>8</v>
      </c>
      <c r="BE55">
        <v>33568.059000000001</v>
      </c>
      <c r="BF55">
        <v>0.12559731261196841</v>
      </c>
      <c r="BG55">
        <v>0.11904830988291577</v>
      </c>
      <c r="BH55">
        <v>219013.06500000003</v>
      </c>
      <c r="BI55">
        <v>1.9250257969769972E-2</v>
      </c>
      <c r="BJ55">
        <v>1.8246494518489108E-2</v>
      </c>
      <c r="BK55">
        <v>1</v>
      </c>
      <c r="BL55" t="s">
        <v>69</v>
      </c>
      <c r="BM55">
        <v>-1</v>
      </c>
      <c r="BN55" t="s">
        <v>754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709</v>
      </c>
      <c r="Q4" s="229" t="s">
        <v>44</v>
      </c>
      <c r="R4" s="229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68</v>
      </c>
      <c r="BF4" t="s">
        <v>0</v>
      </c>
      <c r="BG4" t="s">
        <v>698</v>
      </c>
      <c r="BH4" t="s">
        <v>77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68</v>
      </c>
      <c r="BO4" t="s">
        <v>697</v>
      </c>
      <c r="BP4" t="s">
        <v>701</v>
      </c>
    </row>
    <row r="5" spans="1:68" ht="16.5">
      <c r="A5" s="300" t="str">
        <f>BF5</f>
        <v>신화여객</v>
      </c>
      <c r="B5" s="126" t="str">
        <f>BH5</f>
        <v>강상규</v>
      </c>
      <c r="C5" s="127" t="str">
        <f>BN5</f>
        <v>B</v>
      </c>
      <c r="D5" s="128">
        <f>BM5</f>
        <v>0.92973929716879844</v>
      </c>
      <c r="E5" s="129">
        <f>U5</f>
        <v>6572</v>
      </c>
      <c r="F5" s="130" t="str">
        <f>BG5</f>
        <v>526</v>
      </c>
      <c r="G5" s="131" t="str">
        <f>BK5</f>
        <v>72바1102</v>
      </c>
      <c r="H5" s="132">
        <f>BJ5</f>
        <v>2</v>
      </c>
      <c r="I5" s="133">
        <f>BP5</f>
        <v>1461.9189999999999</v>
      </c>
      <c r="J5" s="134">
        <f>AB5/AA5</f>
        <v>1.1648685558881969E-2</v>
      </c>
      <c r="K5" s="134">
        <f>AC5/AA5</f>
        <v>0.32282150513578484</v>
      </c>
      <c r="L5" s="134">
        <f>AD5/I5</f>
        <v>0.16621987948716724</v>
      </c>
      <c r="M5" s="135">
        <f>Z5</f>
        <v>8.17</v>
      </c>
      <c r="N5" s="136">
        <f>AE5*100/W5</f>
        <v>0</v>
      </c>
      <c r="O5" s="136">
        <f>AF5*100/W5</f>
        <v>13.749051760049632</v>
      </c>
      <c r="P5" s="230">
        <f>AK5</f>
        <v>0</v>
      </c>
      <c r="Q5" s="231">
        <f>AE5</f>
        <v>0</v>
      </c>
      <c r="R5" s="231">
        <f>AF5</f>
        <v>201</v>
      </c>
      <c r="T5">
        <v>524</v>
      </c>
      <c r="U5">
        <v>6572</v>
      </c>
      <c r="V5" t="s">
        <v>876</v>
      </c>
      <c r="W5">
        <v>1461.9190000000001</v>
      </c>
      <c r="X5">
        <v>480.13900000000001</v>
      </c>
      <c r="Y5">
        <v>3.0449999999999999</v>
      </c>
      <c r="Z5">
        <v>8.17</v>
      </c>
      <c r="AA5">
        <v>93.116343000000001</v>
      </c>
      <c r="AB5">
        <v>1.0846830000000001</v>
      </c>
      <c r="AC5">
        <v>30.059958000000002</v>
      </c>
      <c r="AD5" s="1">
        <v>243</v>
      </c>
      <c r="AE5">
        <v>0</v>
      </c>
      <c r="AF5">
        <v>201</v>
      </c>
      <c r="AG5">
        <v>67</v>
      </c>
      <c r="AH5">
        <v>15.699918</v>
      </c>
      <c r="AI5">
        <v>75.3</v>
      </c>
      <c r="AJ5">
        <v>0</v>
      </c>
      <c r="AK5">
        <v>0</v>
      </c>
      <c r="AL5">
        <v>0</v>
      </c>
      <c r="AM5" t="s">
        <v>877</v>
      </c>
      <c r="AN5" t="s">
        <v>878</v>
      </c>
      <c r="AO5">
        <v>1284.741</v>
      </c>
      <c r="AR5" t="s">
        <v>141</v>
      </c>
      <c r="AS5" t="s">
        <v>272</v>
      </c>
      <c r="AT5" t="s">
        <v>849</v>
      </c>
      <c r="AU5" t="s">
        <v>876</v>
      </c>
      <c r="AV5" t="s">
        <v>49</v>
      </c>
      <c r="AW5">
        <v>2</v>
      </c>
      <c r="BB5">
        <v>0.92973929716879844</v>
      </c>
      <c r="BC5" t="s">
        <v>71</v>
      </c>
      <c r="BF5" t="s">
        <v>141</v>
      </c>
      <c r="BG5" t="s">
        <v>272</v>
      </c>
      <c r="BH5" t="s">
        <v>876</v>
      </c>
      <c r="BI5">
        <v>6572</v>
      </c>
      <c r="BJ5">
        <v>2</v>
      </c>
      <c r="BK5" t="s">
        <v>849</v>
      </c>
      <c r="BL5" t="s">
        <v>839</v>
      </c>
      <c r="BM5">
        <v>0.92973929716879844</v>
      </c>
      <c r="BN5" t="s">
        <v>71</v>
      </c>
      <c r="BO5" t="s">
        <v>703</v>
      </c>
      <c r="BP5">
        <v>1461.9189999999999</v>
      </c>
    </row>
    <row r="6" spans="1:68" ht="16.5">
      <c r="A6" s="301" t="str">
        <f t="shared" ref="A6:A7" si="0">BF6</f>
        <v>신화여객</v>
      </c>
      <c r="B6" s="110" t="str">
        <f t="shared" ref="B6:B7" si="1">BH6</f>
        <v>강희성</v>
      </c>
      <c r="C6" s="111" t="str">
        <f t="shared" ref="C6:C7" si="2">BN6</f>
        <v>B</v>
      </c>
      <c r="D6" s="112">
        <f t="shared" ref="D6:D7" si="3">BM6</f>
        <v>0.92346153846153833</v>
      </c>
      <c r="E6" s="113">
        <f t="shared" ref="E6:E7" si="4">U6</f>
        <v>4223</v>
      </c>
      <c r="F6" s="114" t="str">
        <f t="shared" ref="F6:F7" si="5">BG6</f>
        <v>34</v>
      </c>
      <c r="G6" s="115" t="str">
        <f t="shared" ref="G6:G7" si="6">BK6</f>
        <v>72바1108</v>
      </c>
      <c r="H6" s="116">
        <f t="shared" ref="H6:H7" si="7">BJ6</f>
        <v>1</v>
      </c>
      <c r="I6" s="117">
        <f t="shared" ref="I6:I7" si="8">BP6</f>
        <v>1487.28</v>
      </c>
      <c r="J6" s="118">
        <f t="shared" ref="J6:J7" si="9">AB6/AA6</f>
        <v>1.0318948943852781E-3</v>
      </c>
      <c r="K6" s="118">
        <f t="shared" ref="K6:K7" si="10">AC6/AA6</f>
        <v>0.35742636417197043</v>
      </c>
      <c r="L6" s="118">
        <f t="shared" ref="L6:L7" si="11">AD6/I6</f>
        <v>0.12237103975041687</v>
      </c>
      <c r="M6" s="119">
        <f t="shared" ref="M6:M7" si="12">Z6</f>
        <v>10.266</v>
      </c>
      <c r="N6" s="120">
        <f t="shared" ref="N6:N7" si="13">AE6*100/W6</f>
        <v>0.13447367005540314</v>
      </c>
      <c r="O6" s="120">
        <f t="shared" ref="O6:O7" si="14">AF6*100/W6</f>
        <v>10.085525254155236</v>
      </c>
      <c r="P6" s="232">
        <f t="shared" ref="P6:P7" si="15">AK6</f>
        <v>0</v>
      </c>
      <c r="Q6" s="233">
        <f t="shared" ref="Q6:Q7" si="16">AE6</f>
        <v>2</v>
      </c>
      <c r="R6" s="233">
        <f t="shared" ref="R6:R7" si="17">AF6</f>
        <v>150</v>
      </c>
      <c r="T6">
        <v>524</v>
      </c>
      <c r="U6">
        <v>4223</v>
      </c>
      <c r="V6" t="s">
        <v>879</v>
      </c>
      <c r="W6">
        <v>1487.28</v>
      </c>
      <c r="X6">
        <v>619.31500000000005</v>
      </c>
      <c r="Y6">
        <v>2.4009999999999998</v>
      </c>
      <c r="Z6">
        <v>10.266</v>
      </c>
      <c r="AA6">
        <v>93.929140000000004</v>
      </c>
      <c r="AB6">
        <v>9.6924999999999997E-2</v>
      </c>
      <c r="AC6">
        <v>33.572750999999997</v>
      </c>
      <c r="AD6" s="1">
        <v>182</v>
      </c>
      <c r="AE6">
        <v>2</v>
      </c>
      <c r="AF6">
        <v>150</v>
      </c>
      <c r="AG6">
        <v>76</v>
      </c>
      <c r="AH6">
        <v>15.834063</v>
      </c>
      <c r="AI6">
        <v>746.1</v>
      </c>
      <c r="AJ6">
        <v>0</v>
      </c>
      <c r="AK6">
        <v>0</v>
      </c>
      <c r="AL6">
        <v>0</v>
      </c>
      <c r="AM6" t="s">
        <v>880</v>
      </c>
      <c r="AN6" t="s">
        <v>881</v>
      </c>
      <c r="AO6">
        <v>1487.28</v>
      </c>
      <c r="AR6" t="s">
        <v>141</v>
      </c>
      <c r="AS6" t="s">
        <v>270</v>
      </c>
      <c r="AT6" t="s">
        <v>802</v>
      </c>
      <c r="AU6" t="s">
        <v>879</v>
      </c>
      <c r="AV6" t="s">
        <v>49</v>
      </c>
      <c r="AW6">
        <v>1</v>
      </c>
      <c r="BB6">
        <v>0.92346153846153833</v>
      </c>
      <c r="BC6" t="s">
        <v>71</v>
      </c>
      <c r="BF6" t="s">
        <v>141</v>
      </c>
      <c r="BG6" t="s">
        <v>270</v>
      </c>
      <c r="BH6" t="s">
        <v>879</v>
      </c>
      <c r="BI6">
        <v>4223</v>
      </c>
      <c r="BJ6">
        <v>1</v>
      </c>
      <c r="BK6" t="s">
        <v>802</v>
      </c>
      <c r="BL6" t="s">
        <v>702</v>
      </c>
      <c r="BM6">
        <v>0.92346153846153833</v>
      </c>
      <c r="BN6" t="s">
        <v>71</v>
      </c>
      <c r="BO6" t="s">
        <v>703</v>
      </c>
      <c r="BP6">
        <v>1487.28</v>
      </c>
    </row>
    <row r="7" spans="1:68" ht="16.5">
      <c r="A7" s="300" t="str">
        <f t="shared" si="0"/>
        <v>신화여객</v>
      </c>
      <c r="B7" s="126" t="str">
        <f t="shared" si="1"/>
        <v>고동윤</v>
      </c>
      <c r="C7" s="127" t="str">
        <f t="shared" si="2"/>
        <v>B</v>
      </c>
      <c r="D7" s="128">
        <f t="shared" si="3"/>
        <v>0.94668226749114992</v>
      </c>
      <c r="E7" s="129">
        <f t="shared" si="4"/>
        <v>5283</v>
      </c>
      <c r="F7" s="130" t="str">
        <f t="shared" si="5"/>
        <v>526</v>
      </c>
      <c r="G7" s="131" t="str">
        <f t="shared" si="6"/>
        <v>72바1103</v>
      </c>
      <c r="H7" s="132">
        <f t="shared" si="7"/>
        <v>2</v>
      </c>
      <c r="I7" s="133">
        <f t="shared" si="8"/>
        <v>1795.297</v>
      </c>
      <c r="J7" s="134">
        <f t="shared" si="9"/>
        <v>6.3549695811688286E-3</v>
      </c>
      <c r="K7" s="134">
        <f t="shared" si="10"/>
        <v>0.32133972973664865</v>
      </c>
      <c r="L7" s="134">
        <f t="shared" si="11"/>
        <v>0.1537350087478562</v>
      </c>
      <c r="M7" s="135">
        <f t="shared" si="12"/>
        <v>6.444</v>
      </c>
      <c r="N7" s="136">
        <f t="shared" si="13"/>
        <v>0</v>
      </c>
      <c r="O7" s="136">
        <f t="shared" si="14"/>
        <v>2.8407555964277775</v>
      </c>
      <c r="P7" s="230">
        <f t="shared" si="15"/>
        <v>1</v>
      </c>
      <c r="Q7" s="231">
        <f t="shared" si="16"/>
        <v>0</v>
      </c>
      <c r="R7" s="231">
        <f t="shared" si="17"/>
        <v>51</v>
      </c>
      <c r="T7">
        <v>524</v>
      </c>
      <c r="U7">
        <v>5283</v>
      </c>
      <c r="V7" t="s">
        <v>882</v>
      </c>
      <c r="W7">
        <v>1795.297</v>
      </c>
      <c r="X7">
        <v>576.54499999999996</v>
      </c>
      <c r="Y7">
        <v>3.1139999999999999</v>
      </c>
      <c r="Z7">
        <v>6.444</v>
      </c>
      <c r="AA7">
        <v>125.702726</v>
      </c>
      <c r="AB7">
        <v>0.79883700000000002</v>
      </c>
      <c r="AC7">
        <v>40.393279999999997</v>
      </c>
      <c r="AD7" s="1">
        <v>276</v>
      </c>
      <c r="AE7">
        <v>0</v>
      </c>
      <c r="AF7">
        <v>51</v>
      </c>
      <c r="AG7">
        <v>78</v>
      </c>
      <c r="AH7">
        <v>14.282083999999999</v>
      </c>
      <c r="AI7">
        <v>88.3</v>
      </c>
      <c r="AJ7">
        <v>0</v>
      </c>
      <c r="AK7">
        <v>1</v>
      </c>
      <c r="AL7">
        <v>155</v>
      </c>
      <c r="AM7" t="s">
        <v>883</v>
      </c>
      <c r="AN7" t="s">
        <v>884</v>
      </c>
      <c r="AO7">
        <v>1707.8240000000001</v>
      </c>
      <c r="AR7" t="s">
        <v>141</v>
      </c>
      <c r="AS7" t="s">
        <v>272</v>
      </c>
      <c r="AT7" t="s">
        <v>851</v>
      </c>
      <c r="AU7" t="s">
        <v>882</v>
      </c>
      <c r="AV7" t="s">
        <v>49</v>
      </c>
      <c r="AW7">
        <v>2</v>
      </c>
      <c r="BB7">
        <v>0.94668226749114992</v>
      </c>
      <c r="BC7" t="s">
        <v>71</v>
      </c>
      <c r="BF7" t="s">
        <v>141</v>
      </c>
      <c r="BG7" t="s">
        <v>272</v>
      </c>
      <c r="BH7" t="s">
        <v>882</v>
      </c>
      <c r="BI7">
        <v>5283</v>
      </c>
      <c r="BJ7">
        <v>2</v>
      </c>
      <c r="BK7" t="s">
        <v>851</v>
      </c>
      <c r="BL7" t="s">
        <v>839</v>
      </c>
      <c r="BM7">
        <v>0.94668226749114992</v>
      </c>
      <c r="BN7" t="s">
        <v>71</v>
      </c>
      <c r="BO7" t="s">
        <v>703</v>
      </c>
      <c r="BP7">
        <v>1795.297</v>
      </c>
    </row>
    <row r="8" spans="1:68" ht="16.5">
      <c r="A8" s="301" t="str">
        <f t="shared" ref="A8:A66" si="18">BF8</f>
        <v>신화여객</v>
      </c>
      <c r="B8" s="110" t="str">
        <f t="shared" ref="B8:B66" si="19">BH8</f>
        <v>고성윤</v>
      </c>
      <c r="C8" s="111" t="str">
        <f t="shared" ref="C8:C66" si="20">BN8</f>
        <v>B</v>
      </c>
      <c r="D8" s="112">
        <f t="shared" ref="D8:D66" si="21">BM8</f>
        <v>0.93177897367716489</v>
      </c>
      <c r="E8" s="113">
        <f t="shared" ref="E8:E66" si="22">U8</f>
        <v>2021</v>
      </c>
      <c r="F8" s="114" t="str">
        <f t="shared" ref="F8:F66" si="23">BG8</f>
        <v>34</v>
      </c>
      <c r="G8" s="115" t="str">
        <f t="shared" ref="G8:G66" si="24">BK8</f>
        <v>71바6161</v>
      </c>
      <c r="H8" s="116">
        <f t="shared" ref="H8:H66" si="25">BJ8</f>
        <v>8</v>
      </c>
      <c r="I8" s="117">
        <f t="shared" ref="I8:I66" si="26">BP8</f>
        <v>1704.364</v>
      </c>
      <c r="J8" s="118">
        <f t="shared" ref="J8:J66" si="27">AB8/AA8</f>
        <v>5.2156079679335715E-3</v>
      </c>
      <c r="K8" s="118">
        <f t="shared" ref="K8:K66" si="28">AC8/AA8</f>
        <v>0.32443908561243462</v>
      </c>
      <c r="L8" s="118">
        <f t="shared" ref="L8:L66" si="29">AD8/I8</f>
        <v>7.6861515497863131E-2</v>
      </c>
      <c r="M8" s="119">
        <f t="shared" ref="M8:M66" si="30">Z8</f>
        <v>10.317</v>
      </c>
      <c r="N8" s="120">
        <f t="shared" ref="N8:N66" si="31">AE8*100/W8</f>
        <v>0.35203747556273191</v>
      </c>
      <c r="O8" s="120">
        <f t="shared" ref="O8:O66" si="32">AF8*100/W8</f>
        <v>15.372303099572626</v>
      </c>
      <c r="P8" s="232">
        <f t="shared" ref="P8:P66" si="33">AK8</f>
        <v>0</v>
      </c>
      <c r="Q8" s="233">
        <f t="shared" ref="Q8:Q66" si="34">AE8</f>
        <v>6</v>
      </c>
      <c r="R8" s="233">
        <f t="shared" ref="R8:R66" si="35">AF8</f>
        <v>262</v>
      </c>
      <c r="T8">
        <v>524</v>
      </c>
      <c r="U8">
        <v>2021</v>
      </c>
      <c r="V8" t="s">
        <v>885</v>
      </c>
      <c r="W8">
        <v>1704.364</v>
      </c>
      <c r="X8">
        <v>720.96699999999998</v>
      </c>
      <c r="Y8">
        <v>2.3639999999999999</v>
      </c>
      <c r="Z8">
        <v>10.317</v>
      </c>
      <c r="AA8">
        <v>104.648011</v>
      </c>
      <c r="AB8">
        <v>0.54580300000000004</v>
      </c>
      <c r="AC8">
        <v>33.951904999999996</v>
      </c>
      <c r="AD8" s="1">
        <v>131</v>
      </c>
      <c r="AE8">
        <v>6</v>
      </c>
      <c r="AF8">
        <v>262</v>
      </c>
      <c r="AG8">
        <v>73</v>
      </c>
      <c r="AH8">
        <v>16.286635</v>
      </c>
      <c r="AI8">
        <v>379.6</v>
      </c>
      <c r="AJ8">
        <v>0</v>
      </c>
      <c r="AK8">
        <v>0</v>
      </c>
      <c r="AL8">
        <v>0</v>
      </c>
      <c r="AM8" t="s">
        <v>886</v>
      </c>
      <c r="AN8" t="s">
        <v>887</v>
      </c>
      <c r="AO8">
        <v>629.27</v>
      </c>
      <c r="AR8" t="s">
        <v>141</v>
      </c>
      <c r="AS8" t="s">
        <v>270</v>
      </c>
      <c r="AT8" t="s">
        <v>786</v>
      </c>
      <c r="AU8" t="s">
        <v>885</v>
      </c>
      <c r="AV8" t="s">
        <v>49</v>
      </c>
      <c r="AW8">
        <v>8</v>
      </c>
      <c r="BB8">
        <v>0.93177897367716489</v>
      </c>
      <c r="BC8" t="s">
        <v>71</v>
      </c>
      <c r="BF8" t="s">
        <v>141</v>
      </c>
      <c r="BG8" t="s">
        <v>270</v>
      </c>
      <c r="BH8" t="s">
        <v>885</v>
      </c>
      <c r="BI8">
        <v>2021</v>
      </c>
      <c r="BJ8">
        <v>8</v>
      </c>
      <c r="BK8" t="s">
        <v>786</v>
      </c>
      <c r="BL8" t="s">
        <v>770</v>
      </c>
      <c r="BM8">
        <v>0.93177897367716489</v>
      </c>
      <c r="BN8" t="s">
        <v>71</v>
      </c>
      <c r="BO8" t="s">
        <v>703</v>
      </c>
      <c r="BP8">
        <v>1704.364</v>
      </c>
    </row>
    <row r="9" spans="1:68" ht="16.5">
      <c r="A9" s="300" t="str">
        <f t="shared" si="18"/>
        <v>신화여객</v>
      </c>
      <c r="B9" s="126" t="str">
        <f t="shared" si="19"/>
        <v>고한석</v>
      </c>
      <c r="C9" s="127" t="str">
        <f t="shared" si="20"/>
        <v>S</v>
      </c>
      <c r="D9" s="128">
        <f t="shared" si="21"/>
        <v>1.0591156154224026</v>
      </c>
      <c r="E9" s="129">
        <f t="shared" si="22"/>
        <v>2677</v>
      </c>
      <c r="F9" s="130" t="str">
        <f t="shared" si="23"/>
        <v>37</v>
      </c>
      <c r="G9" s="131" t="str">
        <f t="shared" si="24"/>
        <v>71바6167</v>
      </c>
      <c r="H9" s="132">
        <f t="shared" si="25"/>
        <v>2</v>
      </c>
      <c r="I9" s="133">
        <f t="shared" si="26"/>
        <v>1968.5110000000002</v>
      </c>
      <c r="J9" s="134">
        <f t="shared" si="27"/>
        <v>8.6677163393118293E-3</v>
      </c>
      <c r="K9" s="134">
        <f t="shared" si="28"/>
        <v>0.321455866603991</v>
      </c>
      <c r="L9" s="134">
        <f t="shared" si="29"/>
        <v>0.19710329279338543</v>
      </c>
      <c r="M9" s="135">
        <f t="shared" si="30"/>
        <v>7.0460000000000003</v>
      </c>
      <c r="N9" s="136">
        <f t="shared" si="31"/>
        <v>5.0799817730253986E-2</v>
      </c>
      <c r="O9" s="136">
        <f t="shared" si="32"/>
        <v>1.2191956255260956</v>
      </c>
      <c r="P9" s="230">
        <f t="shared" si="33"/>
        <v>0</v>
      </c>
      <c r="Q9" s="231">
        <f t="shared" si="34"/>
        <v>1</v>
      </c>
      <c r="R9" s="231">
        <f t="shared" si="35"/>
        <v>24</v>
      </c>
      <c r="T9">
        <v>524</v>
      </c>
      <c r="U9">
        <v>2677</v>
      </c>
      <c r="V9" t="s">
        <v>888</v>
      </c>
      <c r="W9">
        <v>1968.511</v>
      </c>
      <c r="X9">
        <v>715.00599999999997</v>
      </c>
      <c r="Y9">
        <v>2.7530000000000001</v>
      </c>
      <c r="Z9">
        <v>7.0460000000000003</v>
      </c>
      <c r="AA9">
        <v>127.383841</v>
      </c>
      <c r="AB9">
        <v>1.1041270000000001</v>
      </c>
      <c r="AC9">
        <v>40.948283000000004</v>
      </c>
      <c r="AD9" s="1">
        <v>388</v>
      </c>
      <c r="AE9">
        <v>1</v>
      </c>
      <c r="AF9">
        <v>24</v>
      </c>
      <c r="AG9">
        <v>79</v>
      </c>
      <c r="AH9">
        <v>15.453379999999999</v>
      </c>
      <c r="AI9">
        <v>95.4</v>
      </c>
      <c r="AJ9">
        <v>0</v>
      </c>
      <c r="AK9">
        <v>0</v>
      </c>
      <c r="AL9">
        <v>0</v>
      </c>
      <c r="AM9" t="s">
        <v>889</v>
      </c>
      <c r="AN9" t="s">
        <v>890</v>
      </c>
      <c r="AO9">
        <v>1842.89</v>
      </c>
      <c r="AR9" t="s">
        <v>141</v>
      </c>
      <c r="AS9" t="s">
        <v>271</v>
      </c>
      <c r="AT9" t="s">
        <v>822</v>
      </c>
      <c r="AU9" t="s">
        <v>888</v>
      </c>
      <c r="AV9" t="s">
        <v>49</v>
      </c>
      <c r="AW9">
        <v>2</v>
      </c>
      <c r="BB9">
        <v>1.0591156154224026</v>
      </c>
      <c r="BC9" t="s">
        <v>74</v>
      </c>
      <c r="BF9" t="s">
        <v>141</v>
      </c>
      <c r="BG9" t="s">
        <v>271</v>
      </c>
      <c r="BH9" t="s">
        <v>888</v>
      </c>
      <c r="BI9">
        <v>2677</v>
      </c>
      <c r="BJ9">
        <v>2</v>
      </c>
      <c r="BK9" t="s">
        <v>822</v>
      </c>
      <c r="BL9" t="s">
        <v>834</v>
      </c>
      <c r="BM9">
        <v>1.0591156154224026</v>
      </c>
      <c r="BN9" t="s">
        <v>74</v>
      </c>
      <c r="BO9" t="s">
        <v>704</v>
      </c>
      <c r="BP9">
        <v>1968.5110000000002</v>
      </c>
    </row>
    <row r="10" spans="1:68" ht="16.5">
      <c r="A10" s="301" t="str">
        <f t="shared" si="18"/>
        <v>신화여객</v>
      </c>
      <c r="B10" s="110" t="str">
        <f t="shared" si="19"/>
        <v>곽태용</v>
      </c>
      <c r="C10" s="111" t="str">
        <f t="shared" si="20"/>
        <v>S</v>
      </c>
      <c r="D10" s="112">
        <f t="shared" si="21"/>
        <v>1.0548275862068965</v>
      </c>
      <c r="E10" s="113">
        <f t="shared" si="22"/>
        <v>4181</v>
      </c>
      <c r="F10" s="114" t="str">
        <f t="shared" si="23"/>
        <v>555</v>
      </c>
      <c r="G10" s="115" t="str">
        <f t="shared" si="24"/>
        <v>71바6157</v>
      </c>
      <c r="H10" s="116">
        <f t="shared" si="25"/>
        <v>1</v>
      </c>
      <c r="I10" s="117">
        <f t="shared" si="26"/>
        <v>1707.5029999999999</v>
      </c>
      <c r="J10" s="118">
        <f t="shared" si="27"/>
        <v>3.9708602397025092E-3</v>
      </c>
      <c r="K10" s="118">
        <f t="shared" si="28"/>
        <v>0.35735182101247831</v>
      </c>
      <c r="L10" s="118">
        <f t="shared" si="29"/>
        <v>0.19326466776339485</v>
      </c>
      <c r="M10" s="119">
        <f t="shared" si="30"/>
        <v>6.9240000000000004</v>
      </c>
      <c r="N10" s="120">
        <f t="shared" si="31"/>
        <v>0.17569515251217716</v>
      </c>
      <c r="O10" s="120">
        <f t="shared" si="32"/>
        <v>2.8111224401948345</v>
      </c>
      <c r="P10" s="232">
        <f t="shared" si="33"/>
        <v>2</v>
      </c>
      <c r="Q10" s="233">
        <f t="shared" si="34"/>
        <v>3</v>
      </c>
      <c r="R10" s="233">
        <f t="shared" si="35"/>
        <v>48</v>
      </c>
      <c r="T10">
        <v>524</v>
      </c>
      <c r="U10">
        <v>4181</v>
      </c>
      <c r="V10" t="s">
        <v>891</v>
      </c>
      <c r="W10">
        <v>1707.5029999999999</v>
      </c>
      <c r="X10">
        <v>558.16499999999996</v>
      </c>
      <c r="Y10">
        <v>3.0590000000000002</v>
      </c>
      <c r="Z10">
        <v>6.9240000000000004</v>
      </c>
      <c r="AA10">
        <v>118.630214</v>
      </c>
      <c r="AB10">
        <v>0.47106399999999998</v>
      </c>
      <c r="AC10">
        <v>42.392722999999997</v>
      </c>
      <c r="AD10" s="1">
        <v>330</v>
      </c>
      <c r="AE10">
        <v>3</v>
      </c>
      <c r="AF10">
        <v>48</v>
      </c>
      <c r="AG10">
        <v>74</v>
      </c>
      <c r="AH10">
        <v>14.393490999999999</v>
      </c>
      <c r="AI10">
        <v>165.2</v>
      </c>
      <c r="AJ10">
        <v>0</v>
      </c>
      <c r="AK10">
        <v>2</v>
      </c>
      <c r="AL10">
        <v>67</v>
      </c>
      <c r="AM10" t="s">
        <v>892</v>
      </c>
      <c r="AN10" t="s">
        <v>893</v>
      </c>
      <c r="AO10">
        <v>1707.5029999999999</v>
      </c>
      <c r="AR10" t="s">
        <v>141</v>
      </c>
      <c r="AS10" t="s">
        <v>273</v>
      </c>
      <c r="AT10" t="s">
        <v>864</v>
      </c>
      <c r="AU10" t="s">
        <v>891</v>
      </c>
      <c r="AV10" t="s">
        <v>49</v>
      </c>
      <c r="AW10">
        <v>1</v>
      </c>
      <c r="BB10">
        <v>1.0548275862068965</v>
      </c>
      <c r="BC10" t="s">
        <v>74</v>
      </c>
      <c r="BF10" t="s">
        <v>141</v>
      </c>
      <c r="BG10" t="s">
        <v>273</v>
      </c>
      <c r="BH10" t="s">
        <v>891</v>
      </c>
      <c r="BI10">
        <v>4181</v>
      </c>
      <c r="BJ10">
        <v>1</v>
      </c>
      <c r="BK10" t="s">
        <v>864</v>
      </c>
      <c r="BL10" t="s">
        <v>702</v>
      </c>
      <c r="BM10">
        <v>1.0548275862068965</v>
      </c>
      <c r="BN10" t="s">
        <v>74</v>
      </c>
      <c r="BO10" t="s">
        <v>704</v>
      </c>
      <c r="BP10">
        <v>1707.5029999999999</v>
      </c>
    </row>
    <row r="11" spans="1:68" ht="16.5">
      <c r="A11" s="300" t="str">
        <f t="shared" si="18"/>
        <v>신화여객</v>
      </c>
      <c r="B11" s="126" t="str">
        <f t="shared" si="19"/>
        <v>곽현용</v>
      </c>
      <c r="C11" s="127" t="str">
        <f t="shared" si="20"/>
        <v>A</v>
      </c>
      <c r="D11" s="128">
        <f t="shared" si="21"/>
        <v>0.95879999999999987</v>
      </c>
      <c r="E11" s="129">
        <f t="shared" si="22"/>
        <v>3788</v>
      </c>
      <c r="F11" s="130" t="str">
        <f t="shared" si="23"/>
        <v>34</v>
      </c>
      <c r="G11" s="131" t="str">
        <f t="shared" si="24"/>
        <v>71바6152</v>
      </c>
      <c r="H11" s="132">
        <f t="shared" si="25"/>
        <v>1</v>
      </c>
      <c r="I11" s="133">
        <f t="shared" si="26"/>
        <v>2426.0079999999998</v>
      </c>
      <c r="J11" s="134">
        <f t="shared" si="27"/>
        <v>5.2096677671762083E-3</v>
      </c>
      <c r="K11" s="134">
        <f t="shared" si="28"/>
        <v>0.31095962008620737</v>
      </c>
      <c r="L11" s="134">
        <f t="shared" si="29"/>
        <v>0.2184658912913725</v>
      </c>
      <c r="M11" s="135">
        <f t="shared" si="30"/>
        <v>7.0750000000000002</v>
      </c>
      <c r="N11" s="136">
        <f t="shared" si="31"/>
        <v>0</v>
      </c>
      <c r="O11" s="136">
        <f t="shared" si="32"/>
        <v>5.1112774566283381</v>
      </c>
      <c r="P11" s="230">
        <f t="shared" si="33"/>
        <v>3</v>
      </c>
      <c r="Q11" s="231">
        <f t="shared" si="34"/>
        <v>0</v>
      </c>
      <c r="R11" s="231">
        <f t="shared" si="35"/>
        <v>124</v>
      </c>
      <c r="T11">
        <v>524</v>
      </c>
      <c r="U11">
        <v>3788</v>
      </c>
      <c r="V11" t="s">
        <v>894</v>
      </c>
      <c r="W11">
        <v>2426.0079999999998</v>
      </c>
      <c r="X11">
        <v>1011.896</v>
      </c>
      <c r="Y11">
        <v>2.3969999999999998</v>
      </c>
      <c r="Z11">
        <v>7.0750000000000002</v>
      </c>
      <c r="AA11">
        <v>157.70967300000001</v>
      </c>
      <c r="AB11">
        <v>0.82161499999999998</v>
      </c>
      <c r="AC11">
        <v>49.041339999999998</v>
      </c>
      <c r="AD11" s="1">
        <v>530</v>
      </c>
      <c r="AE11">
        <v>0</v>
      </c>
      <c r="AF11">
        <v>124</v>
      </c>
      <c r="AG11">
        <v>75</v>
      </c>
      <c r="AH11">
        <v>15.382747</v>
      </c>
      <c r="AI11">
        <v>336.1</v>
      </c>
      <c r="AJ11">
        <v>0</v>
      </c>
      <c r="AK11">
        <v>3</v>
      </c>
      <c r="AL11">
        <v>372</v>
      </c>
      <c r="AM11" t="s">
        <v>895</v>
      </c>
      <c r="AN11" t="s">
        <v>896</v>
      </c>
      <c r="AO11">
        <v>2426.0079999999998</v>
      </c>
      <c r="AR11" t="s">
        <v>141</v>
      </c>
      <c r="AS11" t="s">
        <v>270</v>
      </c>
      <c r="AT11" t="s">
        <v>777</v>
      </c>
      <c r="AU11" t="s">
        <v>894</v>
      </c>
      <c r="AV11" t="s">
        <v>49</v>
      </c>
      <c r="AW11">
        <v>1</v>
      </c>
      <c r="BB11">
        <v>0.95879999999999987</v>
      </c>
      <c r="BC11" t="s">
        <v>69</v>
      </c>
      <c r="BF11" t="s">
        <v>141</v>
      </c>
      <c r="BG11" t="s">
        <v>270</v>
      </c>
      <c r="BH11" t="s">
        <v>894</v>
      </c>
      <c r="BI11">
        <v>3788</v>
      </c>
      <c r="BJ11">
        <v>1</v>
      </c>
      <c r="BK11" t="s">
        <v>777</v>
      </c>
      <c r="BL11" t="s">
        <v>702</v>
      </c>
      <c r="BM11">
        <v>0.95879999999999987</v>
      </c>
      <c r="BN11" t="s">
        <v>69</v>
      </c>
      <c r="BO11" t="s">
        <v>706</v>
      </c>
      <c r="BP11">
        <v>2426.0079999999998</v>
      </c>
    </row>
    <row r="12" spans="1:68" ht="16.5">
      <c r="A12" s="301" t="str">
        <f t="shared" si="18"/>
        <v>신화여객</v>
      </c>
      <c r="B12" s="110" t="str">
        <f t="shared" si="19"/>
        <v>권기홍</v>
      </c>
      <c r="C12" s="111" t="str">
        <f t="shared" si="20"/>
        <v>C</v>
      </c>
      <c r="D12" s="112">
        <f t="shared" si="21"/>
        <v>0.89172358517827721</v>
      </c>
      <c r="E12" s="113">
        <f t="shared" si="22"/>
        <v>484</v>
      </c>
      <c r="F12" s="114" t="str">
        <f t="shared" si="23"/>
        <v>34</v>
      </c>
      <c r="G12" s="115" t="str">
        <f t="shared" si="24"/>
        <v>72바1114</v>
      </c>
      <c r="H12" s="116">
        <f t="shared" si="25"/>
        <v>6</v>
      </c>
      <c r="I12" s="117">
        <f t="shared" si="26"/>
        <v>1471.52</v>
      </c>
      <c r="J12" s="118">
        <f t="shared" si="27"/>
        <v>1.8361591275084535E-2</v>
      </c>
      <c r="K12" s="118">
        <f t="shared" si="28"/>
        <v>0.34308680505485684</v>
      </c>
      <c r="L12" s="118">
        <f t="shared" si="29"/>
        <v>0.12368163531586387</v>
      </c>
      <c r="M12" s="119">
        <f t="shared" si="30"/>
        <v>10.394</v>
      </c>
      <c r="N12" s="120">
        <f t="shared" si="31"/>
        <v>0</v>
      </c>
      <c r="O12" s="120">
        <f t="shared" si="32"/>
        <v>12.911819071436337</v>
      </c>
      <c r="P12" s="232">
        <f t="shared" si="33"/>
        <v>7</v>
      </c>
      <c r="Q12" s="233">
        <f t="shared" si="34"/>
        <v>0</v>
      </c>
      <c r="R12" s="233">
        <f t="shared" si="35"/>
        <v>190</v>
      </c>
      <c r="T12">
        <v>524</v>
      </c>
      <c r="U12">
        <v>484</v>
      </c>
      <c r="V12" t="s">
        <v>897</v>
      </c>
      <c r="W12">
        <v>1471.52</v>
      </c>
      <c r="X12">
        <v>637.11699999999996</v>
      </c>
      <c r="Y12">
        <v>2.31</v>
      </c>
      <c r="Z12">
        <v>10.394</v>
      </c>
      <c r="AA12">
        <v>96.032471999999999</v>
      </c>
      <c r="AB12">
        <v>1.763309</v>
      </c>
      <c r="AC12">
        <v>32.947474</v>
      </c>
      <c r="AD12" s="1">
        <v>182</v>
      </c>
      <c r="AE12">
        <v>0</v>
      </c>
      <c r="AF12">
        <v>190</v>
      </c>
      <c r="AG12">
        <v>70</v>
      </c>
      <c r="AH12">
        <v>15.32315</v>
      </c>
      <c r="AI12">
        <v>539.1</v>
      </c>
      <c r="AJ12">
        <v>0</v>
      </c>
      <c r="AK12">
        <v>7</v>
      </c>
      <c r="AL12">
        <v>462</v>
      </c>
      <c r="AM12" t="s">
        <v>898</v>
      </c>
      <c r="AN12" t="s">
        <v>899</v>
      </c>
      <c r="AO12">
        <v>695.19399999999996</v>
      </c>
      <c r="AR12" t="s">
        <v>141</v>
      </c>
      <c r="AS12" t="s">
        <v>270</v>
      </c>
      <c r="AT12" t="s">
        <v>808</v>
      </c>
      <c r="AU12" t="s">
        <v>897</v>
      </c>
      <c r="AV12" t="s">
        <v>49</v>
      </c>
      <c r="AW12">
        <v>6</v>
      </c>
      <c r="BB12">
        <v>0.89172358517827721</v>
      </c>
      <c r="BC12" t="s">
        <v>72</v>
      </c>
      <c r="BF12" t="s">
        <v>141</v>
      </c>
      <c r="BG12" t="s">
        <v>270</v>
      </c>
      <c r="BH12" t="s">
        <v>897</v>
      </c>
      <c r="BI12">
        <v>484</v>
      </c>
      <c r="BJ12">
        <v>6</v>
      </c>
      <c r="BK12" t="s">
        <v>808</v>
      </c>
      <c r="BL12" t="s">
        <v>804</v>
      </c>
      <c r="BM12">
        <v>0.89172358517827721</v>
      </c>
      <c r="BN12" t="s">
        <v>72</v>
      </c>
      <c r="BO12" t="s">
        <v>705</v>
      </c>
      <c r="BP12">
        <v>1471.52</v>
      </c>
    </row>
    <row r="13" spans="1:68" ht="16.5">
      <c r="A13" s="300" t="str">
        <f t="shared" si="18"/>
        <v>신화여객</v>
      </c>
      <c r="B13" s="126" t="str">
        <f t="shared" si="19"/>
        <v>권오선</v>
      </c>
      <c r="C13" s="127" t="str">
        <f t="shared" si="20"/>
        <v>A</v>
      </c>
      <c r="D13" s="128">
        <f t="shared" si="21"/>
        <v>0.9945856081999106</v>
      </c>
      <c r="E13" s="129">
        <f t="shared" si="22"/>
        <v>3126</v>
      </c>
      <c r="F13" s="130" t="str">
        <f t="shared" si="23"/>
        <v>37</v>
      </c>
      <c r="G13" s="131" t="str">
        <f t="shared" si="24"/>
        <v>71바6164</v>
      </c>
      <c r="H13" s="132">
        <f t="shared" si="25"/>
        <v>2</v>
      </c>
      <c r="I13" s="133">
        <f t="shared" si="26"/>
        <v>822.46299999999997</v>
      </c>
      <c r="J13" s="134">
        <f t="shared" si="27"/>
        <v>1.0435964091543088E-2</v>
      </c>
      <c r="K13" s="134">
        <f t="shared" si="28"/>
        <v>0.33412795901101328</v>
      </c>
      <c r="L13" s="134">
        <f t="shared" si="29"/>
        <v>0.15927768179237242</v>
      </c>
      <c r="M13" s="135">
        <f t="shared" si="30"/>
        <v>8.0120000000000005</v>
      </c>
      <c r="N13" s="136">
        <f t="shared" si="31"/>
        <v>0.24317203327079762</v>
      </c>
      <c r="O13" s="136">
        <f t="shared" si="32"/>
        <v>5.9577148151345414</v>
      </c>
      <c r="P13" s="230">
        <f t="shared" si="33"/>
        <v>0</v>
      </c>
      <c r="Q13" s="231">
        <f t="shared" si="34"/>
        <v>2</v>
      </c>
      <c r="R13" s="231">
        <f t="shared" si="35"/>
        <v>49</v>
      </c>
      <c r="T13">
        <v>524</v>
      </c>
      <c r="U13">
        <v>3126</v>
      </c>
      <c r="V13" t="s">
        <v>900</v>
      </c>
      <c r="W13">
        <v>822.46299999999997</v>
      </c>
      <c r="X13">
        <v>318.03300000000002</v>
      </c>
      <c r="Y13">
        <v>2.5859999999999999</v>
      </c>
      <c r="Z13">
        <v>8.0120000000000005</v>
      </c>
      <c r="AA13">
        <v>53.233030999999997</v>
      </c>
      <c r="AB13">
        <v>0.55553799999999998</v>
      </c>
      <c r="AC13">
        <v>17.786643999999999</v>
      </c>
      <c r="AD13" s="1">
        <v>131</v>
      </c>
      <c r="AE13">
        <v>2</v>
      </c>
      <c r="AF13">
        <v>49</v>
      </c>
      <c r="AG13">
        <v>66</v>
      </c>
      <c r="AH13">
        <v>15.450238000000001</v>
      </c>
      <c r="AI13">
        <v>15.3</v>
      </c>
      <c r="AJ13">
        <v>0</v>
      </c>
      <c r="AK13">
        <v>0</v>
      </c>
      <c r="AL13">
        <v>0</v>
      </c>
      <c r="AM13" t="s">
        <v>901</v>
      </c>
      <c r="AN13" t="s">
        <v>902</v>
      </c>
      <c r="AO13">
        <v>735.26900000000001</v>
      </c>
      <c r="AR13" t="s">
        <v>141</v>
      </c>
      <c r="AS13" t="s">
        <v>271</v>
      </c>
      <c r="AT13" t="s">
        <v>816</v>
      </c>
      <c r="AU13" t="s">
        <v>900</v>
      </c>
      <c r="AV13" t="s">
        <v>49</v>
      </c>
      <c r="AW13">
        <v>2</v>
      </c>
      <c r="BB13">
        <v>0.9945856081999106</v>
      </c>
      <c r="BC13" t="s">
        <v>69</v>
      </c>
      <c r="BF13" t="s">
        <v>141</v>
      </c>
      <c r="BG13" t="s">
        <v>271</v>
      </c>
      <c r="BH13" t="s">
        <v>900</v>
      </c>
      <c r="BI13">
        <v>3126</v>
      </c>
      <c r="BJ13">
        <v>2</v>
      </c>
      <c r="BK13" t="s">
        <v>816</v>
      </c>
      <c r="BL13" t="s">
        <v>834</v>
      </c>
      <c r="BM13">
        <v>0.9945856081999106</v>
      </c>
      <c r="BN13" t="s">
        <v>69</v>
      </c>
      <c r="BO13" t="s">
        <v>706</v>
      </c>
      <c r="BP13">
        <v>822.46299999999997</v>
      </c>
    </row>
    <row r="14" spans="1:68" ht="16.5">
      <c r="A14" s="301" t="str">
        <f t="shared" si="18"/>
        <v>신화여객</v>
      </c>
      <c r="B14" s="110" t="str">
        <f t="shared" si="19"/>
        <v>김기홍</v>
      </c>
      <c r="C14" s="111" t="str">
        <f t="shared" si="20"/>
        <v>A</v>
      </c>
      <c r="D14" s="112">
        <f t="shared" si="21"/>
        <v>0.98545454545454547</v>
      </c>
      <c r="E14" s="113">
        <f t="shared" si="22"/>
        <v>8820</v>
      </c>
      <c r="F14" s="114" t="str">
        <f t="shared" si="23"/>
        <v>526</v>
      </c>
      <c r="G14" s="115" t="str">
        <f t="shared" si="24"/>
        <v>71바5105</v>
      </c>
      <c r="H14" s="116">
        <f t="shared" si="25"/>
        <v>1</v>
      </c>
      <c r="I14" s="117">
        <f t="shared" si="26"/>
        <v>1690.683</v>
      </c>
      <c r="J14" s="118">
        <f t="shared" si="27"/>
        <v>6.3824424387253472E-3</v>
      </c>
      <c r="K14" s="118">
        <f t="shared" si="28"/>
        <v>0.30595547356967517</v>
      </c>
      <c r="L14" s="118">
        <f t="shared" si="29"/>
        <v>0.26675609797933736</v>
      </c>
      <c r="M14" s="119">
        <f t="shared" si="30"/>
        <v>5.234</v>
      </c>
      <c r="N14" s="120">
        <f t="shared" si="31"/>
        <v>0</v>
      </c>
      <c r="O14" s="120">
        <f t="shared" si="32"/>
        <v>6.0922124372221171</v>
      </c>
      <c r="P14" s="232">
        <f t="shared" si="33"/>
        <v>0</v>
      </c>
      <c r="Q14" s="233">
        <f t="shared" si="34"/>
        <v>0</v>
      </c>
      <c r="R14" s="233">
        <f t="shared" si="35"/>
        <v>103</v>
      </c>
      <c r="T14">
        <v>524</v>
      </c>
      <c r="U14">
        <v>8820</v>
      </c>
      <c r="V14" t="s">
        <v>903</v>
      </c>
      <c r="W14">
        <v>1690.683</v>
      </c>
      <c r="X14">
        <v>519.83500000000004</v>
      </c>
      <c r="Y14">
        <v>3.2519999999999998</v>
      </c>
      <c r="Z14">
        <v>5.234</v>
      </c>
      <c r="AA14">
        <v>114.93577999999999</v>
      </c>
      <c r="AB14">
        <v>0.73357099999999997</v>
      </c>
      <c r="AC14">
        <v>35.165230999999999</v>
      </c>
      <c r="AD14" s="1">
        <v>451</v>
      </c>
      <c r="AE14">
        <v>0</v>
      </c>
      <c r="AF14">
        <v>103</v>
      </c>
      <c r="AG14">
        <v>59</v>
      </c>
      <c r="AH14">
        <v>14.709804999999999</v>
      </c>
      <c r="AI14">
        <v>0</v>
      </c>
      <c r="AJ14">
        <v>0</v>
      </c>
      <c r="AK14">
        <v>0</v>
      </c>
      <c r="AL14">
        <v>0</v>
      </c>
      <c r="AM14" t="s">
        <v>904</v>
      </c>
      <c r="AN14" t="s">
        <v>905</v>
      </c>
      <c r="AO14">
        <v>1690.683</v>
      </c>
      <c r="AR14" t="s">
        <v>141</v>
      </c>
      <c r="AS14" t="s">
        <v>272</v>
      </c>
      <c r="AT14" t="s">
        <v>841</v>
      </c>
      <c r="AU14" t="s">
        <v>903</v>
      </c>
      <c r="AV14" t="s">
        <v>49</v>
      </c>
      <c r="AW14">
        <v>1</v>
      </c>
      <c r="BB14">
        <v>0.98545454545454547</v>
      </c>
      <c r="BC14" t="s">
        <v>69</v>
      </c>
      <c r="BF14" t="s">
        <v>141</v>
      </c>
      <c r="BG14" t="s">
        <v>272</v>
      </c>
      <c r="BH14" t="s">
        <v>903</v>
      </c>
      <c r="BI14">
        <v>8820</v>
      </c>
      <c r="BJ14">
        <v>1</v>
      </c>
      <c r="BK14" t="s">
        <v>841</v>
      </c>
      <c r="BL14" t="s">
        <v>702</v>
      </c>
      <c r="BM14">
        <v>0.98545454545454547</v>
      </c>
      <c r="BN14" t="s">
        <v>69</v>
      </c>
      <c r="BO14" t="s">
        <v>706</v>
      </c>
      <c r="BP14">
        <v>1690.683</v>
      </c>
    </row>
    <row r="15" spans="1:68" ht="16.5">
      <c r="A15" s="300" t="str">
        <f t="shared" si="18"/>
        <v>신화여객</v>
      </c>
      <c r="B15" s="126" t="str">
        <f t="shared" si="19"/>
        <v>김대원</v>
      </c>
      <c r="C15" s="127" t="str">
        <f t="shared" si="20"/>
        <v>B</v>
      </c>
      <c r="D15" s="128">
        <f t="shared" si="21"/>
        <v>0.90533696946667541</v>
      </c>
      <c r="E15" s="129">
        <f t="shared" si="22"/>
        <v>1321</v>
      </c>
      <c r="F15" s="130" t="str">
        <f t="shared" si="23"/>
        <v>526</v>
      </c>
      <c r="G15" s="131" t="str">
        <f t="shared" si="24"/>
        <v>71바5107</v>
      </c>
      <c r="H15" s="132">
        <f t="shared" si="25"/>
        <v>2</v>
      </c>
      <c r="I15" s="133">
        <f t="shared" si="26"/>
        <v>1745.567</v>
      </c>
      <c r="J15" s="134">
        <f t="shared" si="27"/>
        <v>2.3597749079535109E-2</v>
      </c>
      <c r="K15" s="134">
        <f t="shared" si="28"/>
        <v>0.3324626949182215</v>
      </c>
      <c r="L15" s="134">
        <f t="shared" si="29"/>
        <v>0.19420623785852964</v>
      </c>
      <c r="M15" s="135">
        <f t="shared" si="30"/>
        <v>8.52</v>
      </c>
      <c r="N15" s="136">
        <f t="shared" si="31"/>
        <v>0</v>
      </c>
      <c r="O15" s="136">
        <f t="shared" si="32"/>
        <v>3.6664304492465773</v>
      </c>
      <c r="P15" s="230">
        <f t="shared" si="33"/>
        <v>0</v>
      </c>
      <c r="Q15" s="231">
        <f t="shared" si="34"/>
        <v>0</v>
      </c>
      <c r="R15" s="231">
        <f t="shared" si="35"/>
        <v>64</v>
      </c>
      <c r="T15">
        <v>524</v>
      </c>
      <c r="U15">
        <v>1321</v>
      </c>
      <c r="V15" t="s">
        <v>906</v>
      </c>
      <c r="W15">
        <v>1745.567</v>
      </c>
      <c r="X15">
        <v>589.01599999999996</v>
      </c>
      <c r="Y15">
        <v>2.964</v>
      </c>
      <c r="Z15">
        <v>8.52</v>
      </c>
      <c r="AA15">
        <v>115.321889</v>
      </c>
      <c r="AB15">
        <v>2.7213370000000001</v>
      </c>
      <c r="AC15">
        <v>38.340226000000001</v>
      </c>
      <c r="AD15" s="1">
        <v>339</v>
      </c>
      <c r="AE15">
        <v>0</v>
      </c>
      <c r="AF15">
        <v>64</v>
      </c>
      <c r="AG15">
        <v>66</v>
      </c>
      <c r="AH15">
        <v>15.136475000000001</v>
      </c>
      <c r="AI15">
        <v>58.9</v>
      </c>
      <c r="AJ15">
        <v>0</v>
      </c>
      <c r="AK15">
        <v>0</v>
      </c>
      <c r="AL15">
        <v>0</v>
      </c>
      <c r="AM15" t="s">
        <v>907</v>
      </c>
      <c r="AN15" t="s">
        <v>908</v>
      </c>
      <c r="AO15">
        <v>1528.174</v>
      </c>
      <c r="AR15" t="s">
        <v>141</v>
      </c>
      <c r="AS15" t="s">
        <v>272</v>
      </c>
      <c r="AT15" t="s">
        <v>843</v>
      </c>
      <c r="AU15" t="s">
        <v>906</v>
      </c>
      <c r="AV15" t="s">
        <v>49</v>
      </c>
      <c r="AW15">
        <v>2</v>
      </c>
      <c r="BB15">
        <v>0.90533696946667541</v>
      </c>
      <c r="BC15" t="s">
        <v>71</v>
      </c>
      <c r="BF15" t="s">
        <v>141</v>
      </c>
      <c r="BG15" t="s">
        <v>272</v>
      </c>
      <c r="BH15" t="s">
        <v>906</v>
      </c>
      <c r="BI15">
        <v>1321</v>
      </c>
      <c r="BJ15">
        <v>2</v>
      </c>
      <c r="BK15" t="s">
        <v>843</v>
      </c>
      <c r="BL15" t="s">
        <v>839</v>
      </c>
      <c r="BM15">
        <v>0.90533696946667541</v>
      </c>
      <c r="BN15" t="s">
        <v>71</v>
      </c>
      <c r="BO15" t="s">
        <v>703</v>
      </c>
      <c r="BP15">
        <v>1745.567</v>
      </c>
    </row>
    <row r="16" spans="1:68" ht="16.5">
      <c r="A16" s="301" t="str">
        <f t="shared" si="18"/>
        <v>신화여객</v>
      </c>
      <c r="B16" s="110" t="str">
        <f t="shared" si="19"/>
        <v>김동호</v>
      </c>
      <c r="C16" s="111" t="str">
        <f t="shared" si="20"/>
        <v>S</v>
      </c>
      <c r="D16" s="112">
        <f t="shared" si="21"/>
        <v>1.0016</v>
      </c>
      <c r="E16" s="113">
        <f t="shared" si="22"/>
        <v>700</v>
      </c>
      <c r="F16" s="114" t="str">
        <f t="shared" si="23"/>
        <v>34</v>
      </c>
      <c r="G16" s="115" t="str">
        <f t="shared" si="24"/>
        <v>71바6156</v>
      </c>
      <c r="H16" s="116">
        <f t="shared" si="25"/>
        <v>1</v>
      </c>
      <c r="I16" s="117">
        <f t="shared" si="26"/>
        <v>2610.2089999999998</v>
      </c>
      <c r="J16" s="118">
        <f t="shared" si="27"/>
        <v>9.609292077208632E-3</v>
      </c>
      <c r="K16" s="118">
        <f t="shared" si="28"/>
        <v>0.30621595516702793</v>
      </c>
      <c r="L16" s="118">
        <f t="shared" si="29"/>
        <v>0.27085953653519701</v>
      </c>
      <c r="M16" s="119">
        <f t="shared" si="30"/>
        <v>7.0279999999999996</v>
      </c>
      <c r="N16" s="120">
        <f t="shared" si="31"/>
        <v>0.22986665052491967</v>
      </c>
      <c r="O16" s="120">
        <f t="shared" si="32"/>
        <v>6.5895106483810304</v>
      </c>
      <c r="P16" s="232">
        <f t="shared" si="33"/>
        <v>0</v>
      </c>
      <c r="Q16" s="233">
        <f t="shared" si="34"/>
        <v>6</v>
      </c>
      <c r="R16" s="233">
        <f t="shared" si="35"/>
        <v>172</v>
      </c>
      <c r="T16">
        <v>524</v>
      </c>
      <c r="U16">
        <v>700</v>
      </c>
      <c r="V16" t="s">
        <v>909</v>
      </c>
      <c r="W16">
        <v>2610.2089999999998</v>
      </c>
      <c r="X16">
        <v>1042.325</v>
      </c>
      <c r="Y16">
        <v>2.504</v>
      </c>
      <c r="Z16">
        <v>7.0279999999999996</v>
      </c>
      <c r="AA16">
        <v>153.14603700000001</v>
      </c>
      <c r="AB16">
        <v>1.471625</v>
      </c>
      <c r="AC16">
        <v>46.895760000000003</v>
      </c>
      <c r="AD16" s="1">
        <v>707</v>
      </c>
      <c r="AE16">
        <v>6</v>
      </c>
      <c r="AF16">
        <v>172</v>
      </c>
      <c r="AG16">
        <v>82</v>
      </c>
      <c r="AH16">
        <v>17.043921000000001</v>
      </c>
      <c r="AI16">
        <v>1213.5999999999999</v>
      </c>
      <c r="AJ16">
        <v>0</v>
      </c>
      <c r="AK16">
        <v>0</v>
      </c>
      <c r="AL16">
        <v>0</v>
      </c>
      <c r="AM16" t="s">
        <v>910</v>
      </c>
      <c r="AN16" t="s">
        <v>911</v>
      </c>
      <c r="AO16">
        <v>2610.2089999999998</v>
      </c>
      <c r="AR16" t="s">
        <v>141</v>
      </c>
      <c r="AS16" t="s">
        <v>270</v>
      </c>
      <c r="AT16" t="s">
        <v>781</v>
      </c>
      <c r="AU16" t="s">
        <v>909</v>
      </c>
      <c r="AV16" t="s">
        <v>49</v>
      </c>
      <c r="AW16">
        <v>1</v>
      </c>
      <c r="BB16">
        <v>1.0016</v>
      </c>
      <c r="BC16" t="s">
        <v>74</v>
      </c>
      <c r="BF16" t="s">
        <v>141</v>
      </c>
      <c r="BG16" t="s">
        <v>270</v>
      </c>
      <c r="BH16" t="s">
        <v>909</v>
      </c>
      <c r="BI16">
        <v>700</v>
      </c>
      <c r="BJ16">
        <v>1</v>
      </c>
      <c r="BK16" t="s">
        <v>781</v>
      </c>
      <c r="BL16" t="s">
        <v>702</v>
      </c>
      <c r="BM16">
        <v>1.0016</v>
      </c>
      <c r="BN16" t="s">
        <v>74</v>
      </c>
      <c r="BO16" t="s">
        <v>704</v>
      </c>
      <c r="BP16">
        <v>2610.2089999999998</v>
      </c>
    </row>
    <row r="17" spans="1:68" ht="16.5">
      <c r="A17" s="300" t="str">
        <f t="shared" si="18"/>
        <v>신화여객</v>
      </c>
      <c r="B17" s="126" t="str">
        <f t="shared" si="19"/>
        <v>김명규</v>
      </c>
      <c r="C17" s="127" t="str">
        <f t="shared" si="20"/>
        <v>A</v>
      </c>
      <c r="D17" s="128">
        <f t="shared" si="21"/>
        <v>0.98633474378897679</v>
      </c>
      <c r="E17" s="129">
        <f t="shared" si="22"/>
        <v>9573</v>
      </c>
      <c r="F17" s="130" t="str">
        <f t="shared" si="23"/>
        <v>34</v>
      </c>
      <c r="G17" s="131" t="str">
        <f t="shared" si="24"/>
        <v>72바1097</v>
      </c>
      <c r="H17" s="132">
        <f t="shared" si="25"/>
        <v>10</v>
      </c>
      <c r="I17" s="133">
        <f t="shared" si="26"/>
        <v>2680.1450000000004</v>
      </c>
      <c r="J17" s="134">
        <f t="shared" si="27"/>
        <v>2.5807701350097512E-3</v>
      </c>
      <c r="K17" s="134">
        <f t="shared" si="28"/>
        <v>0.36418636897774531</v>
      </c>
      <c r="L17" s="134">
        <f t="shared" si="29"/>
        <v>0.16603579283956649</v>
      </c>
      <c r="M17" s="135">
        <f t="shared" si="30"/>
        <v>10.856</v>
      </c>
      <c r="N17" s="136">
        <f t="shared" si="31"/>
        <v>0.41042555533375991</v>
      </c>
      <c r="O17" s="136">
        <f t="shared" si="32"/>
        <v>32.199750386639529</v>
      </c>
      <c r="P17" s="230">
        <f t="shared" si="33"/>
        <v>7</v>
      </c>
      <c r="Q17" s="231">
        <f t="shared" si="34"/>
        <v>11</v>
      </c>
      <c r="R17" s="231">
        <f t="shared" si="35"/>
        <v>863</v>
      </c>
      <c r="T17">
        <v>524</v>
      </c>
      <c r="U17">
        <v>9573</v>
      </c>
      <c r="V17" t="s">
        <v>912</v>
      </c>
      <c r="W17">
        <v>2680.145</v>
      </c>
      <c r="X17">
        <v>1061.165</v>
      </c>
      <c r="Y17">
        <v>2.5259999999999998</v>
      </c>
      <c r="Z17">
        <v>10.856</v>
      </c>
      <c r="AA17">
        <v>156.59550400000001</v>
      </c>
      <c r="AB17">
        <v>0.40413700000000002</v>
      </c>
      <c r="AC17">
        <v>57.029947999999997</v>
      </c>
      <c r="AD17" s="1">
        <v>445</v>
      </c>
      <c r="AE17">
        <v>11</v>
      </c>
      <c r="AF17">
        <v>863</v>
      </c>
      <c r="AG17">
        <v>76</v>
      </c>
      <c r="AH17">
        <v>17.115082000000001</v>
      </c>
      <c r="AI17">
        <v>2171.3000000000002</v>
      </c>
      <c r="AJ17">
        <v>0</v>
      </c>
      <c r="AK17">
        <v>7</v>
      </c>
      <c r="AL17">
        <v>1015</v>
      </c>
      <c r="AM17" t="s">
        <v>913</v>
      </c>
      <c r="AN17" t="s">
        <v>914</v>
      </c>
      <c r="AO17">
        <v>851.56299999999999</v>
      </c>
      <c r="AR17" t="s">
        <v>141</v>
      </c>
      <c r="AS17" t="s">
        <v>270</v>
      </c>
      <c r="AT17" t="s">
        <v>796</v>
      </c>
      <c r="AU17" t="s">
        <v>912</v>
      </c>
      <c r="AV17" t="s">
        <v>49</v>
      </c>
      <c r="AW17">
        <v>10</v>
      </c>
      <c r="BB17">
        <v>0.98633474378897679</v>
      </c>
      <c r="BC17" t="s">
        <v>69</v>
      </c>
      <c r="BF17" t="s">
        <v>141</v>
      </c>
      <c r="BG17" t="s">
        <v>270</v>
      </c>
      <c r="BH17" t="s">
        <v>912</v>
      </c>
      <c r="BI17">
        <v>9573</v>
      </c>
      <c r="BJ17">
        <v>10</v>
      </c>
      <c r="BK17" t="s">
        <v>796</v>
      </c>
      <c r="BL17" t="s">
        <v>812</v>
      </c>
      <c r="BM17">
        <v>0.98633474378897679</v>
      </c>
      <c r="BN17" t="s">
        <v>69</v>
      </c>
      <c r="BO17" t="s">
        <v>706</v>
      </c>
      <c r="BP17">
        <v>2680.1450000000004</v>
      </c>
    </row>
    <row r="18" spans="1:68" ht="16.5">
      <c r="A18" s="301" t="str">
        <f t="shared" si="18"/>
        <v>신화여객</v>
      </c>
      <c r="B18" s="110" t="str">
        <f t="shared" si="19"/>
        <v>김상식</v>
      </c>
      <c r="C18" s="111" t="str">
        <f t="shared" si="20"/>
        <v>B</v>
      </c>
      <c r="D18" s="112">
        <f t="shared" si="21"/>
        <v>0.91640200420548301</v>
      </c>
      <c r="E18" s="113">
        <f t="shared" si="22"/>
        <v>5244</v>
      </c>
      <c r="F18" s="114" t="str">
        <f t="shared" si="23"/>
        <v>526</v>
      </c>
      <c r="G18" s="115" t="str">
        <f t="shared" si="24"/>
        <v>71바5108</v>
      </c>
      <c r="H18" s="116">
        <f t="shared" si="25"/>
        <v>3</v>
      </c>
      <c r="I18" s="117">
        <f t="shared" si="26"/>
        <v>823.10500000000002</v>
      </c>
      <c r="J18" s="118">
        <f t="shared" si="27"/>
        <v>2.5698126228800754E-2</v>
      </c>
      <c r="K18" s="118">
        <f t="shared" si="28"/>
        <v>0.34718850619331781</v>
      </c>
      <c r="L18" s="118">
        <f t="shared" si="29"/>
        <v>0.12878065374405454</v>
      </c>
      <c r="M18" s="119">
        <f t="shared" si="30"/>
        <v>10.116</v>
      </c>
      <c r="N18" s="120">
        <f t="shared" si="31"/>
        <v>0</v>
      </c>
      <c r="O18" s="120">
        <f t="shared" si="32"/>
        <v>37.662266660997076</v>
      </c>
      <c r="P18" s="232">
        <f t="shared" si="33"/>
        <v>2</v>
      </c>
      <c r="Q18" s="233">
        <f t="shared" si="34"/>
        <v>0</v>
      </c>
      <c r="R18" s="233">
        <f t="shared" si="35"/>
        <v>310</v>
      </c>
      <c r="T18">
        <v>524</v>
      </c>
      <c r="U18">
        <v>5244</v>
      </c>
      <c r="V18" t="s">
        <v>915</v>
      </c>
      <c r="W18">
        <v>823.10500000000002</v>
      </c>
      <c r="X18">
        <v>288.11700000000002</v>
      </c>
      <c r="Y18">
        <v>2.8570000000000002</v>
      </c>
      <c r="Z18">
        <v>10.116</v>
      </c>
      <c r="AA18">
        <v>51.851368000000001</v>
      </c>
      <c r="AB18">
        <v>1.3324830000000001</v>
      </c>
      <c r="AC18">
        <v>18.002199000000001</v>
      </c>
      <c r="AD18" s="1">
        <v>106</v>
      </c>
      <c r="AE18">
        <v>0</v>
      </c>
      <c r="AF18">
        <v>310</v>
      </c>
      <c r="AG18">
        <v>70</v>
      </c>
      <c r="AH18">
        <v>15.874314999999999</v>
      </c>
      <c r="AI18">
        <v>163.69999999999999</v>
      </c>
      <c r="AJ18">
        <v>0</v>
      </c>
      <c r="AK18">
        <v>2</v>
      </c>
      <c r="AL18">
        <v>277</v>
      </c>
      <c r="AM18" t="s">
        <v>916</v>
      </c>
      <c r="AN18" t="s">
        <v>917</v>
      </c>
      <c r="AO18">
        <v>511.791</v>
      </c>
      <c r="AR18" t="s">
        <v>141</v>
      </c>
      <c r="AS18" t="s">
        <v>272</v>
      </c>
      <c r="AT18" t="s">
        <v>845</v>
      </c>
      <c r="AU18" t="s">
        <v>915</v>
      </c>
      <c r="AV18" t="s">
        <v>49</v>
      </c>
      <c r="AW18">
        <v>3</v>
      </c>
      <c r="BB18">
        <v>0.91640200420548301</v>
      </c>
      <c r="BC18" t="s">
        <v>71</v>
      </c>
      <c r="BF18" t="s">
        <v>141</v>
      </c>
      <c r="BG18" t="s">
        <v>272</v>
      </c>
      <c r="BH18" t="s">
        <v>915</v>
      </c>
      <c r="BI18">
        <v>5244</v>
      </c>
      <c r="BJ18">
        <v>3</v>
      </c>
      <c r="BK18" t="s">
        <v>845</v>
      </c>
      <c r="BL18" t="s">
        <v>839</v>
      </c>
      <c r="BM18">
        <v>0.91640200420548301</v>
      </c>
      <c r="BN18" t="s">
        <v>71</v>
      </c>
      <c r="BO18" t="s">
        <v>703</v>
      </c>
      <c r="BP18">
        <v>823.10500000000002</v>
      </c>
    </row>
    <row r="19" spans="1:68" ht="16.5">
      <c r="A19" s="300" t="str">
        <f t="shared" si="18"/>
        <v>신화여객</v>
      </c>
      <c r="B19" s="126" t="str">
        <f t="shared" si="19"/>
        <v>김석준</v>
      </c>
      <c r="C19" s="127" t="str">
        <f t="shared" si="20"/>
        <v>S</v>
      </c>
      <c r="D19" s="128">
        <f t="shared" si="21"/>
        <v>1.0388461538461538</v>
      </c>
      <c r="E19" s="129">
        <f t="shared" si="22"/>
        <v>4040</v>
      </c>
      <c r="F19" s="130" t="str">
        <f t="shared" si="23"/>
        <v>34</v>
      </c>
      <c r="G19" s="131" t="str">
        <f t="shared" si="24"/>
        <v>72바1098</v>
      </c>
      <c r="H19" s="132">
        <f t="shared" si="25"/>
        <v>1</v>
      </c>
      <c r="I19" s="133">
        <f t="shared" si="26"/>
        <v>1640.788</v>
      </c>
      <c r="J19" s="134">
        <f t="shared" si="27"/>
        <v>6.3204706523165167E-3</v>
      </c>
      <c r="K19" s="134">
        <f t="shared" si="28"/>
        <v>0.33825013393070719</v>
      </c>
      <c r="L19" s="134">
        <f t="shared" si="29"/>
        <v>0.10787499664795208</v>
      </c>
      <c r="M19" s="135">
        <f t="shared" si="30"/>
        <v>8.9250000000000007</v>
      </c>
      <c r="N19" s="136">
        <f t="shared" si="31"/>
        <v>0.18283897736941029</v>
      </c>
      <c r="O19" s="136">
        <f t="shared" si="32"/>
        <v>7.4963980721458228</v>
      </c>
      <c r="P19" s="230">
        <f t="shared" si="33"/>
        <v>6</v>
      </c>
      <c r="Q19" s="231">
        <f t="shared" si="34"/>
        <v>3</v>
      </c>
      <c r="R19" s="231">
        <f t="shared" si="35"/>
        <v>123</v>
      </c>
      <c r="T19">
        <v>524</v>
      </c>
      <c r="U19">
        <v>4040</v>
      </c>
      <c r="V19" t="s">
        <v>918</v>
      </c>
      <c r="W19">
        <v>1640.788</v>
      </c>
      <c r="X19">
        <v>607.41700000000003</v>
      </c>
      <c r="Y19">
        <v>2.7010000000000001</v>
      </c>
      <c r="Z19">
        <v>8.9250000000000007</v>
      </c>
      <c r="AA19">
        <v>101.25385199999999</v>
      </c>
      <c r="AB19">
        <v>0.63997199999999999</v>
      </c>
      <c r="AC19">
        <v>34.249129000000003</v>
      </c>
      <c r="AD19" s="1">
        <v>177</v>
      </c>
      <c r="AE19">
        <v>3</v>
      </c>
      <c r="AF19">
        <v>123</v>
      </c>
      <c r="AG19">
        <v>80</v>
      </c>
      <c r="AH19">
        <v>16.204696999999999</v>
      </c>
      <c r="AI19">
        <v>718.3</v>
      </c>
      <c r="AJ19">
        <v>0</v>
      </c>
      <c r="AK19">
        <v>6</v>
      </c>
      <c r="AL19">
        <v>2170</v>
      </c>
      <c r="AM19" t="s">
        <v>919</v>
      </c>
      <c r="AN19" t="s">
        <v>920</v>
      </c>
      <c r="AO19">
        <v>1640.788</v>
      </c>
      <c r="AR19" t="s">
        <v>141</v>
      </c>
      <c r="AS19" t="s">
        <v>270</v>
      </c>
      <c r="AT19" t="s">
        <v>798</v>
      </c>
      <c r="AU19" t="s">
        <v>918</v>
      </c>
      <c r="AV19" t="s">
        <v>49</v>
      </c>
      <c r="AW19">
        <v>1</v>
      </c>
      <c r="BB19">
        <v>1.0388461538461538</v>
      </c>
      <c r="BC19" t="s">
        <v>74</v>
      </c>
      <c r="BF19" t="s">
        <v>141</v>
      </c>
      <c r="BG19" t="s">
        <v>270</v>
      </c>
      <c r="BH19" t="s">
        <v>918</v>
      </c>
      <c r="BI19">
        <v>4040</v>
      </c>
      <c r="BJ19">
        <v>1</v>
      </c>
      <c r="BK19" t="s">
        <v>798</v>
      </c>
      <c r="BL19" t="s">
        <v>702</v>
      </c>
      <c r="BM19">
        <v>1.0388461538461538</v>
      </c>
      <c r="BN19" t="s">
        <v>74</v>
      </c>
      <c r="BO19" t="s">
        <v>704</v>
      </c>
      <c r="BP19">
        <v>1640.788</v>
      </c>
    </row>
    <row r="20" spans="1:68" ht="16.5">
      <c r="A20" s="301" t="str">
        <f t="shared" si="18"/>
        <v>신화여객</v>
      </c>
      <c r="B20" s="110" t="str">
        <f t="shared" si="19"/>
        <v>김석호</v>
      </c>
      <c r="C20" s="111" t="str">
        <f t="shared" si="20"/>
        <v>C</v>
      </c>
      <c r="D20" s="112">
        <f t="shared" si="21"/>
        <v>0.88137556227924907</v>
      </c>
      <c r="E20" s="113">
        <f t="shared" si="22"/>
        <v>9318</v>
      </c>
      <c r="F20" s="114" t="str">
        <f t="shared" si="23"/>
        <v>526</v>
      </c>
      <c r="G20" s="115" t="str">
        <f t="shared" si="24"/>
        <v>72바1102</v>
      </c>
      <c r="H20" s="116">
        <f t="shared" si="25"/>
        <v>2</v>
      </c>
      <c r="I20" s="117">
        <f t="shared" si="26"/>
        <v>1683.7380000000001</v>
      </c>
      <c r="J20" s="118">
        <f t="shared" si="27"/>
        <v>6.1676226177864099E-3</v>
      </c>
      <c r="K20" s="118">
        <f t="shared" si="28"/>
        <v>0.33075130492153598</v>
      </c>
      <c r="L20" s="118">
        <f t="shared" si="29"/>
        <v>0.14550957453000407</v>
      </c>
      <c r="M20" s="119">
        <f t="shared" si="30"/>
        <v>8.3930000000000007</v>
      </c>
      <c r="N20" s="120">
        <f t="shared" si="31"/>
        <v>0</v>
      </c>
      <c r="O20" s="120">
        <f t="shared" si="32"/>
        <v>8.0178745149185922</v>
      </c>
      <c r="P20" s="232">
        <f t="shared" si="33"/>
        <v>0</v>
      </c>
      <c r="Q20" s="233">
        <f t="shared" si="34"/>
        <v>0</v>
      </c>
      <c r="R20" s="233">
        <f t="shared" si="35"/>
        <v>135</v>
      </c>
      <c r="T20">
        <v>524</v>
      </c>
      <c r="U20">
        <v>9318</v>
      </c>
      <c r="V20" t="s">
        <v>921</v>
      </c>
      <c r="W20">
        <v>1683.7380000000001</v>
      </c>
      <c r="X20">
        <v>582.08600000000001</v>
      </c>
      <c r="Y20">
        <v>2.8929999999999998</v>
      </c>
      <c r="Z20">
        <v>8.3930000000000007</v>
      </c>
      <c r="AA20">
        <v>112.003286</v>
      </c>
      <c r="AB20">
        <v>0.69079400000000002</v>
      </c>
      <c r="AC20">
        <v>37.045233000000003</v>
      </c>
      <c r="AD20" s="1">
        <v>245</v>
      </c>
      <c r="AE20">
        <v>0</v>
      </c>
      <c r="AF20">
        <v>135</v>
      </c>
      <c r="AG20">
        <v>63</v>
      </c>
      <c r="AH20">
        <v>15.032933</v>
      </c>
      <c r="AI20">
        <v>7.9</v>
      </c>
      <c r="AJ20">
        <v>0</v>
      </c>
      <c r="AK20">
        <v>0</v>
      </c>
      <c r="AL20">
        <v>0</v>
      </c>
      <c r="AM20" t="s">
        <v>922</v>
      </c>
      <c r="AN20" t="s">
        <v>923</v>
      </c>
      <c r="AO20">
        <v>1539.963</v>
      </c>
      <c r="AR20" t="s">
        <v>141</v>
      </c>
      <c r="AS20" t="s">
        <v>272</v>
      </c>
      <c r="AT20" t="s">
        <v>849</v>
      </c>
      <c r="AU20" t="s">
        <v>921</v>
      </c>
      <c r="AV20" t="s">
        <v>49</v>
      </c>
      <c r="AW20">
        <v>2</v>
      </c>
      <c r="BB20">
        <v>0.88137556227924907</v>
      </c>
      <c r="BC20" t="s">
        <v>72</v>
      </c>
      <c r="BF20" t="s">
        <v>141</v>
      </c>
      <c r="BG20" t="s">
        <v>272</v>
      </c>
      <c r="BH20" t="s">
        <v>921</v>
      </c>
      <c r="BI20">
        <v>9318</v>
      </c>
      <c r="BJ20">
        <v>2</v>
      </c>
      <c r="BK20" t="s">
        <v>849</v>
      </c>
      <c r="BL20" t="s">
        <v>839</v>
      </c>
      <c r="BM20">
        <v>0.88137556227924907</v>
      </c>
      <c r="BN20" t="s">
        <v>72</v>
      </c>
      <c r="BO20" t="s">
        <v>705</v>
      </c>
      <c r="BP20">
        <v>1683.7380000000001</v>
      </c>
    </row>
    <row r="21" spans="1:68" ht="16.5">
      <c r="A21" s="300" t="str">
        <f t="shared" si="18"/>
        <v>신화여객</v>
      </c>
      <c r="B21" s="126" t="str">
        <f t="shared" si="19"/>
        <v>김성윤</v>
      </c>
      <c r="C21" s="127" t="str">
        <f t="shared" si="20"/>
        <v>B</v>
      </c>
      <c r="D21" s="128">
        <f t="shared" si="21"/>
        <v>0.92307692307692302</v>
      </c>
      <c r="E21" s="129">
        <f t="shared" si="22"/>
        <v>3596</v>
      </c>
      <c r="F21" s="130" t="str">
        <f t="shared" si="23"/>
        <v>34</v>
      </c>
      <c r="G21" s="131" t="str">
        <f t="shared" si="24"/>
        <v>72바1096</v>
      </c>
      <c r="H21" s="132">
        <f t="shared" si="25"/>
        <v>1</v>
      </c>
      <c r="I21" s="133">
        <f t="shared" si="26"/>
        <v>2353.7849999999999</v>
      </c>
      <c r="J21" s="134">
        <f t="shared" si="27"/>
        <v>3.0548572699437095E-2</v>
      </c>
      <c r="K21" s="134">
        <f t="shared" si="28"/>
        <v>0.3836028421396514</v>
      </c>
      <c r="L21" s="134">
        <f t="shared" si="29"/>
        <v>5.7779278906102301E-2</v>
      </c>
      <c r="M21" s="135">
        <f t="shared" si="30"/>
        <v>12.433999999999999</v>
      </c>
      <c r="N21" s="136">
        <f t="shared" si="31"/>
        <v>0.12745429170463743</v>
      </c>
      <c r="O21" s="136">
        <f t="shared" si="32"/>
        <v>14.019972087510117</v>
      </c>
      <c r="P21" s="230">
        <f t="shared" si="33"/>
        <v>45</v>
      </c>
      <c r="Q21" s="231">
        <f t="shared" si="34"/>
        <v>3</v>
      </c>
      <c r="R21" s="231">
        <f t="shared" si="35"/>
        <v>330</v>
      </c>
      <c r="T21">
        <v>524</v>
      </c>
      <c r="U21">
        <v>3596</v>
      </c>
      <c r="V21" t="s">
        <v>924</v>
      </c>
      <c r="W21">
        <v>2353.7849999999999</v>
      </c>
      <c r="X21">
        <v>980.75699999999995</v>
      </c>
      <c r="Y21">
        <v>2.4</v>
      </c>
      <c r="Z21">
        <v>12.433999999999999</v>
      </c>
      <c r="AA21">
        <v>155.06190900000001</v>
      </c>
      <c r="AB21">
        <v>4.7369199999999996</v>
      </c>
      <c r="AC21">
        <v>59.482188999999998</v>
      </c>
      <c r="AD21" s="1">
        <v>136</v>
      </c>
      <c r="AE21">
        <v>3</v>
      </c>
      <c r="AF21">
        <v>330</v>
      </c>
      <c r="AG21">
        <v>76</v>
      </c>
      <c r="AH21">
        <v>15.179646</v>
      </c>
      <c r="AI21">
        <v>1479.1</v>
      </c>
      <c r="AJ21">
        <v>0</v>
      </c>
      <c r="AK21">
        <v>45</v>
      </c>
      <c r="AL21">
        <v>23234</v>
      </c>
      <c r="AM21" t="s">
        <v>925</v>
      </c>
      <c r="AN21" t="s">
        <v>926</v>
      </c>
      <c r="AO21">
        <v>2353.7849999999999</v>
      </c>
      <c r="AR21" t="s">
        <v>141</v>
      </c>
      <c r="AS21" t="s">
        <v>270</v>
      </c>
      <c r="AT21" t="s">
        <v>794</v>
      </c>
      <c r="AU21" t="s">
        <v>924</v>
      </c>
      <c r="AV21" t="s">
        <v>49</v>
      </c>
      <c r="AW21">
        <v>1</v>
      </c>
      <c r="BB21">
        <v>0.92307692307692302</v>
      </c>
      <c r="BC21" t="s">
        <v>71</v>
      </c>
      <c r="BF21" t="s">
        <v>141</v>
      </c>
      <c r="BG21" t="s">
        <v>270</v>
      </c>
      <c r="BH21" t="s">
        <v>924</v>
      </c>
      <c r="BI21">
        <v>3596</v>
      </c>
      <c r="BJ21">
        <v>1</v>
      </c>
      <c r="BK21" t="s">
        <v>794</v>
      </c>
      <c r="BL21" t="s">
        <v>702</v>
      </c>
      <c r="BM21">
        <v>0.92307692307692302</v>
      </c>
      <c r="BN21" t="s">
        <v>71</v>
      </c>
      <c r="BO21" t="s">
        <v>703</v>
      </c>
      <c r="BP21">
        <v>2353.7849999999999</v>
      </c>
    </row>
    <row r="22" spans="1:68" ht="16.5">
      <c r="A22" s="301" t="str">
        <f t="shared" si="18"/>
        <v>신화여객</v>
      </c>
      <c r="B22" s="110" t="str">
        <f t="shared" si="19"/>
        <v>김성주</v>
      </c>
      <c r="C22" s="111" t="str">
        <f t="shared" si="20"/>
        <v>A</v>
      </c>
      <c r="D22" s="112">
        <f t="shared" si="21"/>
        <v>0.96192307692307688</v>
      </c>
      <c r="E22" s="113">
        <f t="shared" si="22"/>
        <v>6098</v>
      </c>
      <c r="F22" s="114" t="str">
        <f t="shared" si="23"/>
        <v>34</v>
      </c>
      <c r="G22" s="115" t="str">
        <f t="shared" si="24"/>
        <v>72바1097</v>
      </c>
      <c r="H22" s="116">
        <f t="shared" si="25"/>
        <v>1</v>
      </c>
      <c r="I22" s="117">
        <f t="shared" si="26"/>
        <v>2264.018</v>
      </c>
      <c r="J22" s="118">
        <f t="shared" si="27"/>
        <v>1.5464378623141152E-2</v>
      </c>
      <c r="K22" s="118">
        <f t="shared" si="28"/>
        <v>0.31889944413731675</v>
      </c>
      <c r="L22" s="118">
        <f t="shared" si="29"/>
        <v>0.18683597038539446</v>
      </c>
      <c r="M22" s="119">
        <f t="shared" si="30"/>
        <v>9.8030000000000008</v>
      </c>
      <c r="N22" s="120">
        <f t="shared" si="31"/>
        <v>0</v>
      </c>
      <c r="O22" s="120">
        <f t="shared" si="32"/>
        <v>14.840871406499419</v>
      </c>
      <c r="P22" s="232">
        <f t="shared" si="33"/>
        <v>15</v>
      </c>
      <c r="Q22" s="233">
        <f t="shared" si="34"/>
        <v>0</v>
      </c>
      <c r="R22" s="233">
        <f t="shared" si="35"/>
        <v>336</v>
      </c>
      <c r="T22">
        <v>524</v>
      </c>
      <c r="U22">
        <v>6098</v>
      </c>
      <c r="V22" t="s">
        <v>927</v>
      </c>
      <c r="W22">
        <v>2264.018</v>
      </c>
      <c r="X22">
        <v>905.32100000000003</v>
      </c>
      <c r="Y22">
        <v>2.5009999999999999</v>
      </c>
      <c r="Z22">
        <v>9.8030000000000008</v>
      </c>
      <c r="AA22">
        <v>140.82272900000001</v>
      </c>
      <c r="AB22">
        <v>2.1777359999999999</v>
      </c>
      <c r="AC22">
        <v>44.908290000000001</v>
      </c>
      <c r="AD22" s="1">
        <v>423</v>
      </c>
      <c r="AE22">
        <v>0</v>
      </c>
      <c r="AF22">
        <v>336</v>
      </c>
      <c r="AG22">
        <v>74</v>
      </c>
      <c r="AH22">
        <v>16.077078</v>
      </c>
      <c r="AI22">
        <v>891.1</v>
      </c>
      <c r="AJ22">
        <v>0</v>
      </c>
      <c r="AK22">
        <v>15</v>
      </c>
      <c r="AL22">
        <v>7345</v>
      </c>
      <c r="AM22" t="s">
        <v>928</v>
      </c>
      <c r="AN22" t="s">
        <v>929</v>
      </c>
      <c r="AO22">
        <v>2264.018</v>
      </c>
      <c r="AR22" t="s">
        <v>141</v>
      </c>
      <c r="AS22" t="s">
        <v>270</v>
      </c>
      <c r="AT22" t="s">
        <v>796</v>
      </c>
      <c r="AU22" t="s">
        <v>927</v>
      </c>
      <c r="AV22" t="s">
        <v>49</v>
      </c>
      <c r="AW22">
        <v>1</v>
      </c>
      <c r="BB22">
        <v>0.96192307692307688</v>
      </c>
      <c r="BC22" t="s">
        <v>69</v>
      </c>
      <c r="BF22" t="s">
        <v>141</v>
      </c>
      <c r="BG22" t="s">
        <v>270</v>
      </c>
      <c r="BH22" t="s">
        <v>927</v>
      </c>
      <c r="BI22">
        <v>6098</v>
      </c>
      <c r="BJ22">
        <v>1</v>
      </c>
      <c r="BK22" t="s">
        <v>796</v>
      </c>
      <c r="BL22" t="s">
        <v>702</v>
      </c>
      <c r="BM22">
        <v>0.96192307692307688</v>
      </c>
      <c r="BN22" t="s">
        <v>69</v>
      </c>
      <c r="BO22" t="s">
        <v>706</v>
      </c>
      <c r="BP22">
        <v>2264.018</v>
      </c>
    </row>
    <row r="23" spans="1:68" ht="16.5">
      <c r="A23" s="300" t="str">
        <f t="shared" si="18"/>
        <v>신화여객</v>
      </c>
      <c r="B23" s="126" t="str">
        <f t="shared" si="19"/>
        <v>김순길</v>
      </c>
      <c r="C23" s="127" t="str">
        <f t="shared" si="20"/>
        <v>C</v>
      </c>
      <c r="D23" s="128">
        <f t="shared" si="21"/>
        <v>0.87700104514204968</v>
      </c>
      <c r="E23" s="129">
        <f t="shared" si="22"/>
        <v>3718</v>
      </c>
      <c r="F23" s="130" t="str">
        <f t="shared" si="23"/>
        <v>34</v>
      </c>
      <c r="G23" s="131" t="str">
        <f t="shared" si="24"/>
        <v>71바6156</v>
      </c>
      <c r="H23" s="132">
        <f t="shared" si="25"/>
        <v>10</v>
      </c>
      <c r="I23" s="133">
        <f t="shared" si="26"/>
        <v>2339.6009999999997</v>
      </c>
      <c r="J23" s="134">
        <f t="shared" si="27"/>
        <v>2.950685773801931E-2</v>
      </c>
      <c r="K23" s="134">
        <f t="shared" si="28"/>
        <v>0.35200077796279933</v>
      </c>
      <c r="L23" s="134">
        <f t="shared" si="29"/>
        <v>0.11754140983868619</v>
      </c>
      <c r="M23" s="135">
        <f t="shared" si="30"/>
        <v>11.884</v>
      </c>
      <c r="N23" s="136">
        <f t="shared" si="31"/>
        <v>1.154042932961646</v>
      </c>
      <c r="O23" s="136">
        <f t="shared" si="32"/>
        <v>28.637361669788991</v>
      </c>
      <c r="P23" s="230">
        <f t="shared" si="33"/>
        <v>19</v>
      </c>
      <c r="Q23" s="231">
        <f t="shared" si="34"/>
        <v>27</v>
      </c>
      <c r="R23" s="231">
        <f t="shared" si="35"/>
        <v>670</v>
      </c>
      <c r="T23">
        <v>524</v>
      </c>
      <c r="U23">
        <v>3718</v>
      </c>
      <c r="V23" t="s">
        <v>930</v>
      </c>
      <c r="W23">
        <v>2339.6010000000001</v>
      </c>
      <c r="X23">
        <v>1046.0129999999999</v>
      </c>
      <c r="Y23">
        <v>2.2370000000000001</v>
      </c>
      <c r="Z23">
        <v>11.884</v>
      </c>
      <c r="AA23">
        <v>142.97855899999999</v>
      </c>
      <c r="AB23">
        <v>4.2188480000000004</v>
      </c>
      <c r="AC23">
        <v>50.328564</v>
      </c>
      <c r="AD23" s="1">
        <v>275</v>
      </c>
      <c r="AE23">
        <v>27</v>
      </c>
      <c r="AF23">
        <v>670</v>
      </c>
      <c r="AG23">
        <v>88</v>
      </c>
      <c r="AH23">
        <v>16.363299000000001</v>
      </c>
      <c r="AI23">
        <v>2017</v>
      </c>
      <c r="AJ23">
        <v>25.6</v>
      </c>
      <c r="AK23">
        <v>19</v>
      </c>
      <c r="AL23">
        <v>5505</v>
      </c>
      <c r="AM23" t="s">
        <v>931</v>
      </c>
      <c r="AN23" t="s">
        <v>932</v>
      </c>
      <c r="AO23">
        <v>449.017</v>
      </c>
      <c r="AR23" t="s">
        <v>141</v>
      </c>
      <c r="AS23" t="s">
        <v>270</v>
      </c>
      <c r="AT23" t="s">
        <v>781</v>
      </c>
      <c r="AU23" t="s">
        <v>930</v>
      </c>
      <c r="AV23" t="s">
        <v>49</v>
      </c>
      <c r="AW23">
        <v>10</v>
      </c>
      <c r="BB23">
        <v>0.87700104514204968</v>
      </c>
      <c r="BC23" t="s">
        <v>72</v>
      </c>
      <c r="BF23" t="s">
        <v>141</v>
      </c>
      <c r="BG23" t="s">
        <v>270</v>
      </c>
      <c r="BH23" t="s">
        <v>930</v>
      </c>
      <c r="BI23">
        <v>3718</v>
      </c>
      <c r="BJ23">
        <v>10</v>
      </c>
      <c r="BK23" t="s">
        <v>781</v>
      </c>
      <c r="BL23" t="s">
        <v>806</v>
      </c>
      <c r="BM23">
        <v>0.87700104514204968</v>
      </c>
      <c r="BN23" t="s">
        <v>72</v>
      </c>
      <c r="BO23" t="s">
        <v>705</v>
      </c>
      <c r="BP23">
        <v>2339.6009999999997</v>
      </c>
    </row>
    <row r="24" spans="1:68" ht="16.5">
      <c r="A24" s="301" t="str">
        <f t="shared" si="18"/>
        <v>신화여객</v>
      </c>
      <c r="B24" s="110" t="str">
        <f t="shared" si="19"/>
        <v>김용곤</v>
      </c>
      <c r="C24" s="111" t="str">
        <f t="shared" si="20"/>
        <v>S</v>
      </c>
      <c r="D24" s="112">
        <f t="shared" si="21"/>
        <v>1.0079608802349664</v>
      </c>
      <c r="E24" s="113">
        <f t="shared" si="22"/>
        <v>8555</v>
      </c>
      <c r="F24" s="114" t="str">
        <f t="shared" si="23"/>
        <v>37</v>
      </c>
      <c r="G24" s="115" t="str">
        <f t="shared" si="24"/>
        <v>71바6162</v>
      </c>
      <c r="H24" s="116">
        <f t="shared" si="25"/>
        <v>2</v>
      </c>
      <c r="I24" s="117">
        <f t="shared" si="26"/>
        <v>2197.63</v>
      </c>
      <c r="J24" s="118">
        <f t="shared" si="27"/>
        <v>6.0412781787746363E-3</v>
      </c>
      <c r="K24" s="118">
        <f t="shared" si="28"/>
        <v>0.30385212595776218</v>
      </c>
      <c r="L24" s="118">
        <f t="shared" si="29"/>
        <v>0.13287041039665456</v>
      </c>
      <c r="M24" s="119">
        <f t="shared" si="30"/>
        <v>6.0819999999999999</v>
      </c>
      <c r="N24" s="120">
        <f t="shared" si="31"/>
        <v>0</v>
      </c>
      <c r="O24" s="120">
        <f t="shared" si="32"/>
        <v>1.0010784344953427</v>
      </c>
      <c r="P24" s="232">
        <f t="shared" si="33"/>
        <v>0</v>
      </c>
      <c r="Q24" s="233">
        <f t="shared" si="34"/>
        <v>0</v>
      </c>
      <c r="R24" s="233">
        <f t="shared" si="35"/>
        <v>22</v>
      </c>
      <c r="T24">
        <v>524</v>
      </c>
      <c r="U24">
        <v>8555</v>
      </c>
      <c r="V24" t="s">
        <v>933</v>
      </c>
      <c r="W24">
        <v>2197.63</v>
      </c>
      <c r="X24">
        <v>838.72</v>
      </c>
      <c r="Y24">
        <v>2.62</v>
      </c>
      <c r="Z24">
        <v>6.0819999999999999</v>
      </c>
      <c r="AA24">
        <v>145.24691200000001</v>
      </c>
      <c r="AB24">
        <v>0.87747699999999995</v>
      </c>
      <c r="AC24">
        <v>44.133583000000002</v>
      </c>
      <c r="AD24" s="1">
        <v>292</v>
      </c>
      <c r="AE24">
        <v>0</v>
      </c>
      <c r="AF24">
        <v>22</v>
      </c>
      <c r="AG24">
        <v>80</v>
      </c>
      <c r="AH24">
        <v>15.130304000000001</v>
      </c>
      <c r="AI24">
        <v>1042.5999999999999</v>
      </c>
      <c r="AJ24">
        <v>0</v>
      </c>
      <c r="AK24">
        <v>0</v>
      </c>
      <c r="AL24">
        <v>0</v>
      </c>
      <c r="AM24" t="s">
        <v>934</v>
      </c>
      <c r="AN24" t="s">
        <v>935</v>
      </c>
      <c r="AO24">
        <v>2072.5920000000001</v>
      </c>
      <c r="AR24" t="s">
        <v>141</v>
      </c>
      <c r="AS24" t="s">
        <v>271</v>
      </c>
      <c r="AT24" t="s">
        <v>813</v>
      </c>
      <c r="AU24" t="s">
        <v>933</v>
      </c>
      <c r="AV24" t="s">
        <v>49</v>
      </c>
      <c r="AW24">
        <v>2</v>
      </c>
      <c r="BB24">
        <v>1.0079608802349664</v>
      </c>
      <c r="BC24" t="s">
        <v>74</v>
      </c>
      <c r="BF24" t="s">
        <v>141</v>
      </c>
      <c r="BG24" t="s">
        <v>271</v>
      </c>
      <c r="BH24" t="s">
        <v>933</v>
      </c>
      <c r="BI24">
        <v>8555</v>
      </c>
      <c r="BJ24">
        <v>2</v>
      </c>
      <c r="BK24" t="s">
        <v>813</v>
      </c>
      <c r="BL24" t="s">
        <v>834</v>
      </c>
      <c r="BM24">
        <v>1.0079608802349664</v>
      </c>
      <c r="BN24" t="s">
        <v>74</v>
      </c>
      <c r="BO24" t="s">
        <v>704</v>
      </c>
      <c r="BP24">
        <v>2197.63</v>
      </c>
    </row>
    <row r="25" spans="1:68" ht="16.5">
      <c r="A25" s="300" t="str">
        <f t="shared" si="18"/>
        <v>신화여객</v>
      </c>
      <c r="B25" s="126" t="str">
        <f t="shared" si="19"/>
        <v>김정식</v>
      </c>
      <c r="C25" s="127" t="str">
        <f t="shared" si="20"/>
        <v>A</v>
      </c>
      <c r="D25" s="128">
        <f t="shared" si="21"/>
        <v>0.99207873589668538</v>
      </c>
      <c r="E25" s="129">
        <f t="shared" si="22"/>
        <v>4381</v>
      </c>
      <c r="F25" s="130" t="str">
        <f t="shared" si="23"/>
        <v>555</v>
      </c>
      <c r="G25" s="131" t="str">
        <f t="shared" si="24"/>
        <v>71바6159</v>
      </c>
      <c r="H25" s="132">
        <f t="shared" si="25"/>
        <v>3</v>
      </c>
      <c r="I25" s="133">
        <f t="shared" si="26"/>
        <v>1464.056</v>
      </c>
      <c r="J25" s="134">
        <f t="shared" si="27"/>
        <v>1.4052247525222803E-2</v>
      </c>
      <c r="K25" s="134">
        <f t="shared" si="28"/>
        <v>0.31928766978981227</v>
      </c>
      <c r="L25" s="134">
        <f t="shared" si="29"/>
        <v>0.15982995185976492</v>
      </c>
      <c r="M25" s="135">
        <f t="shared" si="30"/>
        <v>7.9329999999999998</v>
      </c>
      <c r="N25" s="136">
        <f t="shared" si="31"/>
        <v>0.2049101946920063</v>
      </c>
      <c r="O25" s="136">
        <f t="shared" si="32"/>
        <v>6.4205194336828644</v>
      </c>
      <c r="P25" s="230">
        <f t="shared" si="33"/>
        <v>0</v>
      </c>
      <c r="Q25" s="231">
        <f t="shared" si="34"/>
        <v>3</v>
      </c>
      <c r="R25" s="231">
        <f t="shared" si="35"/>
        <v>94</v>
      </c>
      <c r="T25">
        <v>524</v>
      </c>
      <c r="U25">
        <v>4381</v>
      </c>
      <c r="V25" t="s">
        <v>936</v>
      </c>
      <c r="W25">
        <v>1464.056</v>
      </c>
      <c r="X25">
        <v>507.11799999999999</v>
      </c>
      <c r="Y25">
        <v>2.887</v>
      </c>
      <c r="Z25">
        <v>7.9329999999999998</v>
      </c>
      <c r="AA25">
        <v>97.509383999999997</v>
      </c>
      <c r="AB25">
        <v>1.3702259999999999</v>
      </c>
      <c r="AC25">
        <v>31.133544000000001</v>
      </c>
      <c r="AD25" s="1">
        <v>234</v>
      </c>
      <c r="AE25">
        <v>3</v>
      </c>
      <c r="AF25">
        <v>94</v>
      </c>
      <c r="AG25">
        <v>66</v>
      </c>
      <c r="AH25">
        <v>15.014513000000001</v>
      </c>
      <c r="AI25">
        <v>12.3</v>
      </c>
      <c r="AJ25">
        <v>0</v>
      </c>
      <c r="AK25">
        <v>0</v>
      </c>
      <c r="AL25">
        <v>0</v>
      </c>
      <c r="AM25" t="s">
        <v>937</v>
      </c>
      <c r="AN25" t="s">
        <v>938</v>
      </c>
      <c r="AO25">
        <v>1261.0119999999999</v>
      </c>
      <c r="AR25" t="s">
        <v>141</v>
      </c>
      <c r="AS25" t="s">
        <v>273</v>
      </c>
      <c r="AT25" t="s">
        <v>866</v>
      </c>
      <c r="AU25" t="s">
        <v>936</v>
      </c>
      <c r="AV25" t="s">
        <v>49</v>
      </c>
      <c r="AW25">
        <v>3</v>
      </c>
      <c r="BB25">
        <v>0.99207873589668538</v>
      </c>
      <c r="BC25" t="s">
        <v>69</v>
      </c>
      <c r="BF25" t="s">
        <v>141</v>
      </c>
      <c r="BG25" t="s">
        <v>273</v>
      </c>
      <c r="BH25" t="s">
        <v>936</v>
      </c>
      <c r="BI25">
        <v>4381</v>
      </c>
      <c r="BJ25">
        <v>3</v>
      </c>
      <c r="BK25" t="s">
        <v>866</v>
      </c>
      <c r="BL25" t="s">
        <v>870</v>
      </c>
      <c r="BM25">
        <v>0.99207873589668538</v>
      </c>
      <c r="BN25" t="s">
        <v>69</v>
      </c>
      <c r="BO25" t="s">
        <v>706</v>
      </c>
      <c r="BP25">
        <v>1464.056</v>
      </c>
    </row>
    <row r="26" spans="1:68" ht="16.5">
      <c r="A26" s="301" t="str">
        <f t="shared" si="18"/>
        <v>신화여객</v>
      </c>
      <c r="B26" s="110" t="str">
        <f t="shared" si="19"/>
        <v>김정철</v>
      </c>
      <c r="C26" s="111" t="str">
        <f t="shared" si="20"/>
        <v>A</v>
      </c>
      <c r="D26" s="112">
        <f t="shared" si="21"/>
        <v>0.95871571563178948</v>
      </c>
      <c r="E26" s="113">
        <f t="shared" si="22"/>
        <v>8220</v>
      </c>
      <c r="F26" s="114" t="str">
        <f t="shared" si="23"/>
        <v>37</v>
      </c>
      <c r="G26" s="115" t="str">
        <f t="shared" si="24"/>
        <v>71바6167</v>
      </c>
      <c r="H26" s="116">
        <f t="shared" si="25"/>
        <v>7</v>
      </c>
      <c r="I26" s="117">
        <f t="shared" si="26"/>
        <v>1801.0029999999999</v>
      </c>
      <c r="J26" s="118">
        <f t="shared" si="27"/>
        <v>3.1284426980434321E-2</v>
      </c>
      <c r="K26" s="118">
        <f t="shared" si="28"/>
        <v>0.29629695963225255</v>
      </c>
      <c r="L26" s="118">
        <f t="shared" si="29"/>
        <v>0.16213187873645962</v>
      </c>
      <c r="M26" s="119">
        <f t="shared" si="30"/>
        <v>8.4380000000000006</v>
      </c>
      <c r="N26" s="120">
        <f t="shared" si="31"/>
        <v>1.4991646321521952</v>
      </c>
      <c r="O26" s="120">
        <f t="shared" si="32"/>
        <v>4.5530185124622227</v>
      </c>
      <c r="P26" s="232">
        <f t="shared" si="33"/>
        <v>0</v>
      </c>
      <c r="Q26" s="233">
        <f t="shared" si="34"/>
        <v>27</v>
      </c>
      <c r="R26" s="233">
        <f t="shared" si="35"/>
        <v>82</v>
      </c>
      <c r="T26">
        <v>524</v>
      </c>
      <c r="U26">
        <v>8220</v>
      </c>
      <c r="V26" t="s">
        <v>939</v>
      </c>
      <c r="W26">
        <v>1801.0029999999999</v>
      </c>
      <c r="X26">
        <v>726.44299999999998</v>
      </c>
      <c r="Y26">
        <v>2.4790000000000001</v>
      </c>
      <c r="Z26">
        <v>8.4380000000000006</v>
      </c>
      <c r="AA26">
        <v>115.96827399999999</v>
      </c>
      <c r="AB26">
        <v>3.6280009999999998</v>
      </c>
      <c r="AC26">
        <v>34.361046999999999</v>
      </c>
      <c r="AD26" s="1">
        <v>292</v>
      </c>
      <c r="AE26">
        <v>27</v>
      </c>
      <c r="AF26">
        <v>82</v>
      </c>
      <c r="AG26">
        <v>70</v>
      </c>
      <c r="AH26">
        <v>15.530135</v>
      </c>
      <c r="AI26">
        <v>16.7</v>
      </c>
      <c r="AJ26">
        <v>0</v>
      </c>
      <c r="AK26">
        <v>0</v>
      </c>
      <c r="AL26">
        <v>0</v>
      </c>
      <c r="AM26" t="s">
        <v>940</v>
      </c>
      <c r="AN26" t="s">
        <v>941</v>
      </c>
      <c r="AO26">
        <v>410.33300000000003</v>
      </c>
      <c r="AR26" t="s">
        <v>141</v>
      </c>
      <c r="AS26" t="s">
        <v>271</v>
      </c>
      <c r="AT26" t="s">
        <v>822</v>
      </c>
      <c r="AU26" t="s">
        <v>939</v>
      </c>
      <c r="AV26" t="s">
        <v>49</v>
      </c>
      <c r="AW26">
        <v>7</v>
      </c>
      <c r="BB26">
        <v>0.95871571563178948</v>
      </c>
      <c r="BC26" t="s">
        <v>69</v>
      </c>
      <c r="BF26" t="s">
        <v>141</v>
      </c>
      <c r="BG26" t="s">
        <v>271</v>
      </c>
      <c r="BH26" t="s">
        <v>939</v>
      </c>
      <c r="BI26">
        <v>8220</v>
      </c>
      <c r="BJ26">
        <v>7</v>
      </c>
      <c r="BK26" t="s">
        <v>822</v>
      </c>
      <c r="BL26" t="s">
        <v>826</v>
      </c>
      <c r="BM26">
        <v>0.95871571563178948</v>
      </c>
      <c r="BN26" t="s">
        <v>69</v>
      </c>
      <c r="BO26" t="s">
        <v>706</v>
      </c>
      <c r="BP26">
        <v>1801.0029999999999</v>
      </c>
    </row>
    <row r="27" spans="1:68" ht="16.5">
      <c r="A27" s="300" t="str">
        <f t="shared" si="18"/>
        <v>신화여객</v>
      </c>
      <c r="B27" s="126" t="str">
        <f t="shared" si="19"/>
        <v>김종용</v>
      </c>
      <c r="C27" s="127" t="str">
        <f t="shared" si="20"/>
        <v>A</v>
      </c>
      <c r="D27" s="128">
        <f t="shared" si="21"/>
        <v>0.98115731458193245</v>
      </c>
      <c r="E27" s="129">
        <f t="shared" si="22"/>
        <v>6783</v>
      </c>
      <c r="F27" s="130" t="str">
        <f t="shared" si="23"/>
        <v>37</v>
      </c>
      <c r="G27" s="131" t="str">
        <f t="shared" si="24"/>
        <v>71바6162</v>
      </c>
      <c r="H27" s="132">
        <f t="shared" si="25"/>
        <v>2</v>
      </c>
      <c r="I27" s="133">
        <f t="shared" si="26"/>
        <v>1685.645</v>
      </c>
      <c r="J27" s="134">
        <f t="shared" si="27"/>
        <v>1.1541780060556185E-2</v>
      </c>
      <c r="K27" s="134">
        <f t="shared" si="28"/>
        <v>0.32312915735082748</v>
      </c>
      <c r="L27" s="134">
        <f t="shared" si="29"/>
        <v>0.11034351835647482</v>
      </c>
      <c r="M27" s="135">
        <f t="shared" si="30"/>
        <v>9.0399999999999991</v>
      </c>
      <c r="N27" s="136">
        <f t="shared" si="31"/>
        <v>0</v>
      </c>
      <c r="O27" s="136">
        <f t="shared" si="32"/>
        <v>6.762989834751683</v>
      </c>
      <c r="P27" s="230">
        <f t="shared" si="33"/>
        <v>1</v>
      </c>
      <c r="Q27" s="231">
        <f t="shared" si="34"/>
        <v>0</v>
      </c>
      <c r="R27" s="231">
        <f t="shared" si="35"/>
        <v>114</v>
      </c>
      <c r="T27">
        <v>524</v>
      </c>
      <c r="U27">
        <v>6783</v>
      </c>
      <c r="V27" t="s">
        <v>942</v>
      </c>
      <c r="W27">
        <v>1685.645</v>
      </c>
      <c r="X27">
        <v>660.87900000000002</v>
      </c>
      <c r="Y27">
        <v>2.5510000000000002</v>
      </c>
      <c r="Z27">
        <v>9.0399999999999991</v>
      </c>
      <c r="AA27">
        <v>96.867727000000002</v>
      </c>
      <c r="AB27">
        <v>1.118026</v>
      </c>
      <c r="AC27">
        <v>31.300787</v>
      </c>
      <c r="AD27" s="1">
        <v>186</v>
      </c>
      <c r="AE27">
        <v>0</v>
      </c>
      <c r="AF27">
        <v>114</v>
      </c>
      <c r="AG27">
        <v>87</v>
      </c>
      <c r="AH27">
        <v>17.401512</v>
      </c>
      <c r="AI27">
        <v>628.70000000000005</v>
      </c>
      <c r="AJ27">
        <v>11.4</v>
      </c>
      <c r="AK27">
        <v>1</v>
      </c>
      <c r="AL27">
        <v>1635</v>
      </c>
      <c r="AM27" t="s">
        <v>943</v>
      </c>
      <c r="AN27" t="s">
        <v>944</v>
      </c>
      <c r="AO27">
        <v>1563.6079999999999</v>
      </c>
      <c r="AR27" t="s">
        <v>141</v>
      </c>
      <c r="AS27" t="s">
        <v>271</v>
      </c>
      <c r="AT27" t="s">
        <v>813</v>
      </c>
      <c r="AU27" t="s">
        <v>942</v>
      </c>
      <c r="AV27" t="s">
        <v>49</v>
      </c>
      <c r="AW27">
        <v>2</v>
      </c>
      <c r="BB27">
        <v>0.98115731458193245</v>
      </c>
      <c r="BC27" t="s">
        <v>69</v>
      </c>
      <c r="BF27" t="s">
        <v>141</v>
      </c>
      <c r="BG27" t="s">
        <v>271</v>
      </c>
      <c r="BH27" t="s">
        <v>942</v>
      </c>
      <c r="BI27">
        <v>6783</v>
      </c>
      <c r="BJ27">
        <v>2</v>
      </c>
      <c r="BK27" t="s">
        <v>813</v>
      </c>
      <c r="BL27" t="s">
        <v>834</v>
      </c>
      <c r="BM27">
        <v>0.98115731458193245</v>
      </c>
      <c r="BN27" t="s">
        <v>69</v>
      </c>
      <c r="BO27" t="s">
        <v>706</v>
      </c>
      <c r="BP27">
        <v>1685.645</v>
      </c>
    </row>
    <row r="28" spans="1:68" ht="16.5">
      <c r="A28" s="301" t="str">
        <f t="shared" si="18"/>
        <v>신화여객</v>
      </c>
      <c r="B28" s="110" t="str">
        <f t="shared" si="19"/>
        <v>김지훈</v>
      </c>
      <c r="C28" s="111" t="str">
        <f t="shared" si="20"/>
        <v>S</v>
      </c>
      <c r="D28" s="112">
        <f t="shared" si="21"/>
        <v>1.0689324823373862</v>
      </c>
      <c r="E28" s="113">
        <f t="shared" si="22"/>
        <v>7466</v>
      </c>
      <c r="F28" s="114" t="str">
        <f t="shared" si="23"/>
        <v>37</v>
      </c>
      <c r="G28" s="115" t="str">
        <f t="shared" si="24"/>
        <v>71바6169</v>
      </c>
      <c r="H28" s="116">
        <f t="shared" si="25"/>
        <v>2</v>
      </c>
      <c r="I28" s="117">
        <f t="shared" si="26"/>
        <v>2022.0349999999999</v>
      </c>
      <c r="J28" s="118">
        <f t="shared" si="27"/>
        <v>3.7225593264720242E-3</v>
      </c>
      <c r="K28" s="118">
        <f t="shared" si="28"/>
        <v>0.30197296128900841</v>
      </c>
      <c r="L28" s="118">
        <f t="shared" si="29"/>
        <v>6.5775320407411353E-2</v>
      </c>
      <c r="M28" s="119">
        <f t="shared" si="30"/>
        <v>6.3090000000000002</v>
      </c>
      <c r="N28" s="120">
        <f t="shared" si="31"/>
        <v>4.9455128125873188E-2</v>
      </c>
      <c r="O28" s="120">
        <f t="shared" si="32"/>
        <v>1.3352884593985761</v>
      </c>
      <c r="P28" s="232">
        <f t="shared" si="33"/>
        <v>0</v>
      </c>
      <c r="Q28" s="233">
        <f t="shared" si="34"/>
        <v>1</v>
      </c>
      <c r="R28" s="233">
        <f t="shared" si="35"/>
        <v>27</v>
      </c>
      <c r="T28">
        <v>524</v>
      </c>
      <c r="U28">
        <v>7466</v>
      </c>
      <c r="V28" t="s">
        <v>945</v>
      </c>
      <c r="W28">
        <v>2022.0350000000001</v>
      </c>
      <c r="X28">
        <v>727.85299999999995</v>
      </c>
      <c r="Y28">
        <v>2.778</v>
      </c>
      <c r="Z28">
        <v>6.3090000000000002</v>
      </c>
      <c r="AA28">
        <v>132.06827799999999</v>
      </c>
      <c r="AB28">
        <v>0.49163200000000001</v>
      </c>
      <c r="AC28">
        <v>39.881048999999997</v>
      </c>
      <c r="AD28" s="1">
        <v>133</v>
      </c>
      <c r="AE28">
        <v>1</v>
      </c>
      <c r="AF28">
        <v>27</v>
      </c>
      <c r="AG28">
        <v>65</v>
      </c>
      <c r="AH28">
        <v>15.310527</v>
      </c>
      <c r="AI28">
        <v>39.4</v>
      </c>
      <c r="AJ28">
        <v>0</v>
      </c>
      <c r="AK28">
        <v>0</v>
      </c>
      <c r="AL28">
        <v>0</v>
      </c>
      <c r="AM28" t="s">
        <v>946</v>
      </c>
      <c r="AN28" t="s">
        <v>947</v>
      </c>
      <c r="AO28">
        <v>1899.1189999999999</v>
      </c>
      <c r="AR28" t="s">
        <v>141</v>
      </c>
      <c r="AS28" t="s">
        <v>271</v>
      </c>
      <c r="AT28" t="s">
        <v>826</v>
      </c>
      <c r="AU28" t="s">
        <v>945</v>
      </c>
      <c r="AV28" t="s">
        <v>49</v>
      </c>
      <c r="AW28">
        <v>2</v>
      </c>
      <c r="BB28">
        <v>1.0689324823373862</v>
      </c>
      <c r="BC28" t="s">
        <v>74</v>
      </c>
      <c r="BF28" t="s">
        <v>141</v>
      </c>
      <c r="BG28" t="s">
        <v>271</v>
      </c>
      <c r="BH28" t="s">
        <v>945</v>
      </c>
      <c r="BI28">
        <v>7466</v>
      </c>
      <c r="BJ28">
        <v>2</v>
      </c>
      <c r="BK28" t="s">
        <v>826</v>
      </c>
      <c r="BL28" t="s">
        <v>834</v>
      </c>
      <c r="BM28">
        <v>1.0689324823373862</v>
      </c>
      <c r="BN28" t="s">
        <v>74</v>
      </c>
      <c r="BO28" t="s">
        <v>704</v>
      </c>
      <c r="BP28">
        <v>2022.0349999999999</v>
      </c>
    </row>
    <row r="29" spans="1:68" ht="16.5">
      <c r="A29" s="300" t="str">
        <f t="shared" si="18"/>
        <v>신화여객</v>
      </c>
      <c r="B29" s="126" t="str">
        <f t="shared" si="19"/>
        <v>김진수A</v>
      </c>
      <c r="C29" s="127" t="str">
        <f t="shared" si="20"/>
        <v>B</v>
      </c>
      <c r="D29" s="128">
        <f t="shared" si="21"/>
        <v>0.9015384615384614</v>
      </c>
      <c r="E29" s="129">
        <f t="shared" si="22"/>
        <v>4717</v>
      </c>
      <c r="F29" s="130" t="str">
        <f t="shared" si="23"/>
        <v>37</v>
      </c>
      <c r="G29" s="131" t="str">
        <f t="shared" si="24"/>
        <v>71바6171</v>
      </c>
      <c r="H29" s="132">
        <f t="shared" si="25"/>
        <v>1</v>
      </c>
      <c r="I29" s="133">
        <f t="shared" si="26"/>
        <v>1564.886</v>
      </c>
      <c r="J29" s="134">
        <f t="shared" si="27"/>
        <v>2.7566497508856674E-2</v>
      </c>
      <c r="K29" s="134">
        <f t="shared" si="28"/>
        <v>0.35223054189342595</v>
      </c>
      <c r="L29" s="134">
        <f t="shared" si="29"/>
        <v>0.19298530372180467</v>
      </c>
      <c r="M29" s="135">
        <f t="shared" si="30"/>
        <v>10.925000000000001</v>
      </c>
      <c r="N29" s="136">
        <f t="shared" si="31"/>
        <v>0.7029266029602157</v>
      </c>
      <c r="O29" s="136">
        <f t="shared" si="32"/>
        <v>25.94438189107705</v>
      </c>
      <c r="P29" s="230">
        <f t="shared" si="33"/>
        <v>2</v>
      </c>
      <c r="Q29" s="231">
        <f t="shared" si="34"/>
        <v>11</v>
      </c>
      <c r="R29" s="231">
        <f t="shared" si="35"/>
        <v>406</v>
      </c>
      <c r="T29">
        <v>524</v>
      </c>
      <c r="U29">
        <v>4717</v>
      </c>
      <c r="V29" t="s">
        <v>948</v>
      </c>
      <c r="W29">
        <v>1564.886</v>
      </c>
      <c r="X29">
        <v>667.71199999999999</v>
      </c>
      <c r="Y29">
        <v>2.3439999999999999</v>
      </c>
      <c r="Z29">
        <v>10.925000000000001</v>
      </c>
      <c r="AA29">
        <v>97.309134</v>
      </c>
      <c r="AB29">
        <v>2.6824720000000002</v>
      </c>
      <c r="AC29">
        <v>34.275249000000002</v>
      </c>
      <c r="AD29" s="1">
        <v>302</v>
      </c>
      <c r="AE29">
        <v>11</v>
      </c>
      <c r="AF29">
        <v>406</v>
      </c>
      <c r="AG29">
        <v>76</v>
      </c>
      <c r="AH29">
        <v>16.081593999999999</v>
      </c>
      <c r="AI29">
        <v>1538.4</v>
      </c>
      <c r="AJ29">
        <v>0</v>
      </c>
      <c r="AK29">
        <v>2</v>
      </c>
      <c r="AL29">
        <v>2092</v>
      </c>
      <c r="AM29" t="s">
        <v>949</v>
      </c>
      <c r="AN29" t="s">
        <v>950</v>
      </c>
      <c r="AO29">
        <v>1564.886</v>
      </c>
      <c r="AR29" t="s">
        <v>141</v>
      </c>
      <c r="AS29" t="s">
        <v>271</v>
      </c>
      <c r="AT29" t="s">
        <v>830</v>
      </c>
      <c r="AU29" t="s">
        <v>948</v>
      </c>
      <c r="AV29" t="s">
        <v>49</v>
      </c>
      <c r="AW29">
        <v>1</v>
      </c>
      <c r="BB29">
        <v>0.9015384615384614</v>
      </c>
      <c r="BC29" t="s">
        <v>71</v>
      </c>
      <c r="BF29" t="s">
        <v>141</v>
      </c>
      <c r="BG29" t="s">
        <v>271</v>
      </c>
      <c r="BH29" t="s">
        <v>948</v>
      </c>
      <c r="BI29">
        <v>4717</v>
      </c>
      <c r="BJ29">
        <v>1</v>
      </c>
      <c r="BK29" t="s">
        <v>830</v>
      </c>
      <c r="BL29" t="s">
        <v>702</v>
      </c>
      <c r="BM29">
        <v>0.9015384615384614</v>
      </c>
      <c r="BN29" t="s">
        <v>71</v>
      </c>
      <c r="BO29" t="s">
        <v>703</v>
      </c>
      <c r="BP29">
        <v>1564.886</v>
      </c>
    </row>
    <row r="30" spans="1:68" ht="16.5">
      <c r="A30" s="301" t="str">
        <f t="shared" si="18"/>
        <v>신화여객</v>
      </c>
      <c r="B30" s="110" t="str">
        <f t="shared" si="19"/>
        <v>김진수B</v>
      </c>
      <c r="C30" s="111" t="str">
        <f t="shared" si="20"/>
        <v>S</v>
      </c>
      <c r="D30" s="112">
        <f t="shared" si="21"/>
        <v>1.1084615384615384</v>
      </c>
      <c r="E30" s="113">
        <f t="shared" si="22"/>
        <v>6853</v>
      </c>
      <c r="F30" s="114" t="str">
        <f t="shared" si="23"/>
        <v>34</v>
      </c>
      <c r="G30" s="115" t="str">
        <f t="shared" si="24"/>
        <v>72바1113</v>
      </c>
      <c r="H30" s="116">
        <f t="shared" si="25"/>
        <v>1</v>
      </c>
      <c r="I30" s="117">
        <f t="shared" si="26"/>
        <v>2410.3319999999999</v>
      </c>
      <c r="J30" s="118">
        <f t="shared" si="27"/>
        <v>1.6659699732916946E-2</v>
      </c>
      <c r="K30" s="118">
        <f t="shared" si="28"/>
        <v>0.29543366016611311</v>
      </c>
      <c r="L30" s="118">
        <f t="shared" si="29"/>
        <v>1.7424985437690742E-2</v>
      </c>
      <c r="M30" s="119">
        <f t="shared" si="30"/>
        <v>6.6379999999999999</v>
      </c>
      <c r="N30" s="120">
        <f t="shared" si="31"/>
        <v>0.2074403028296517</v>
      </c>
      <c r="O30" s="120">
        <f t="shared" si="32"/>
        <v>13.359155502229569</v>
      </c>
      <c r="P30" s="232">
        <f t="shared" si="33"/>
        <v>2</v>
      </c>
      <c r="Q30" s="233">
        <f t="shared" si="34"/>
        <v>5</v>
      </c>
      <c r="R30" s="233">
        <f t="shared" si="35"/>
        <v>322</v>
      </c>
      <c r="T30">
        <v>524</v>
      </c>
      <c r="U30">
        <v>6853</v>
      </c>
      <c r="V30" t="s">
        <v>951</v>
      </c>
      <c r="W30">
        <v>2410.3319999999999</v>
      </c>
      <c r="X30">
        <v>836.274</v>
      </c>
      <c r="Y30">
        <v>2.8820000000000001</v>
      </c>
      <c r="Z30">
        <v>6.6379999999999999</v>
      </c>
      <c r="AA30">
        <v>147.09244699999999</v>
      </c>
      <c r="AB30">
        <v>2.4505159999999999</v>
      </c>
      <c r="AC30">
        <v>43.456060000000001</v>
      </c>
      <c r="AD30" s="1">
        <v>42</v>
      </c>
      <c r="AE30">
        <v>5</v>
      </c>
      <c r="AF30">
        <v>322</v>
      </c>
      <c r="AG30">
        <v>76</v>
      </c>
      <c r="AH30">
        <v>16.386510000000001</v>
      </c>
      <c r="AI30">
        <v>639.20000000000005</v>
      </c>
      <c r="AJ30">
        <v>0</v>
      </c>
      <c r="AK30">
        <v>2</v>
      </c>
      <c r="AL30">
        <v>795</v>
      </c>
      <c r="AM30" t="s">
        <v>952</v>
      </c>
      <c r="AN30" t="s">
        <v>953</v>
      </c>
      <c r="AO30">
        <v>2410.3319999999999</v>
      </c>
      <c r="AR30" t="s">
        <v>141</v>
      </c>
      <c r="AS30" t="s">
        <v>270</v>
      </c>
      <c r="AT30" t="s">
        <v>806</v>
      </c>
      <c r="AU30" t="s">
        <v>951</v>
      </c>
      <c r="AV30" t="s">
        <v>49</v>
      </c>
      <c r="AW30">
        <v>1</v>
      </c>
      <c r="BB30">
        <v>1.1084615384615384</v>
      </c>
      <c r="BC30" t="s">
        <v>74</v>
      </c>
      <c r="BF30" t="s">
        <v>141</v>
      </c>
      <c r="BG30" t="s">
        <v>270</v>
      </c>
      <c r="BH30" t="s">
        <v>951</v>
      </c>
      <c r="BI30">
        <v>6853</v>
      </c>
      <c r="BJ30">
        <v>1</v>
      </c>
      <c r="BK30" t="s">
        <v>806</v>
      </c>
      <c r="BL30" t="s">
        <v>702</v>
      </c>
      <c r="BM30">
        <v>1.1084615384615384</v>
      </c>
      <c r="BN30" t="s">
        <v>74</v>
      </c>
      <c r="BO30" t="s">
        <v>704</v>
      </c>
      <c r="BP30">
        <v>2410.3319999999999</v>
      </c>
    </row>
    <row r="31" spans="1:68" ht="16.5">
      <c r="A31" s="300" t="str">
        <f t="shared" si="18"/>
        <v>신화여객</v>
      </c>
      <c r="B31" s="126" t="str">
        <f t="shared" si="19"/>
        <v>김창일</v>
      </c>
      <c r="C31" s="127" t="str">
        <f t="shared" si="20"/>
        <v>D</v>
      </c>
      <c r="D31" s="128">
        <f t="shared" si="21"/>
        <v>0.84333333333333338</v>
      </c>
      <c r="E31" s="129">
        <f t="shared" si="22"/>
        <v>7670</v>
      </c>
      <c r="F31" s="130" t="str">
        <f t="shared" si="23"/>
        <v>526</v>
      </c>
      <c r="G31" s="131" t="str">
        <f t="shared" si="24"/>
        <v>72바1112</v>
      </c>
      <c r="H31" s="132">
        <f t="shared" si="25"/>
        <v>1</v>
      </c>
      <c r="I31" s="133">
        <f t="shared" si="26"/>
        <v>1187.8879999999999</v>
      </c>
      <c r="J31" s="134">
        <f t="shared" si="27"/>
        <v>4.7617695470907856E-2</v>
      </c>
      <c r="K31" s="134">
        <f t="shared" si="28"/>
        <v>0.34874975731111774</v>
      </c>
      <c r="L31" s="134">
        <f t="shared" si="29"/>
        <v>0.20035558907910511</v>
      </c>
      <c r="M31" s="135">
        <f t="shared" si="30"/>
        <v>11.417</v>
      </c>
      <c r="N31" s="136">
        <f t="shared" si="31"/>
        <v>0.16836604124294546</v>
      </c>
      <c r="O31" s="136">
        <f t="shared" si="32"/>
        <v>17.594251309887802</v>
      </c>
      <c r="P31" s="230">
        <f t="shared" si="33"/>
        <v>7</v>
      </c>
      <c r="Q31" s="231">
        <f t="shared" si="34"/>
        <v>2</v>
      </c>
      <c r="R31" s="231">
        <f t="shared" si="35"/>
        <v>209</v>
      </c>
      <c r="T31">
        <v>524</v>
      </c>
      <c r="U31">
        <v>7670</v>
      </c>
      <c r="V31" t="s">
        <v>954</v>
      </c>
      <c r="W31">
        <v>1187.8879999999999</v>
      </c>
      <c r="X31">
        <v>426.779</v>
      </c>
      <c r="Y31">
        <v>2.7829999999999999</v>
      </c>
      <c r="Z31">
        <v>11.417</v>
      </c>
      <c r="AA31">
        <v>80.612469000000004</v>
      </c>
      <c r="AB31">
        <v>3.8385799999999999</v>
      </c>
      <c r="AC31">
        <v>28.113579000000001</v>
      </c>
      <c r="AD31" s="1">
        <v>238</v>
      </c>
      <c r="AE31">
        <v>2</v>
      </c>
      <c r="AF31">
        <v>209</v>
      </c>
      <c r="AG31">
        <v>70</v>
      </c>
      <c r="AH31">
        <v>14.735784000000001</v>
      </c>
      <c r="AI31">
        <v>249</v>
      </c>
      <c r="AJ31">
        <v>0</v>
      </c>
      <c r="AK31">
        <v>7</v>
      </c>
      <c r="AL31">
        <v>3223</v>
      </c>
      <c r="AM31" t="s">
        <v>955</v>
      </c>
      <c r="AN31" t="s">
        <v>956</v>
      </c>
      <c r="AO31">
        <v>1187.8879999999999</v>
      </c>
      <c r="AR31" t="s">
        <v>141</v>
      </c>
      <c r="AS31" t="s">
        <v>272</v>
      </c>
      <c r="AT31" t="s">
        <v>857</v>
      </c>
      <c r="AU31" t="s">
        <v>954</v>
      </c>
      <c r="AV31" t="s">
        <v>49</v>
      </c>
      <c r="AW31">
        <v>1</v>
      </c>
      <c r="BB31">
        <v>0.84333333333333338</v>
      </c>
      <c r="BC31" t="s">
        <v>70</v>
      </c>
      <c r="BF31" t="s">
        <v>141</v>
      </c>
      <c r="BG31" t="s">
        <v>272</v>
      </c>
      <c r="BH31" t="s">
        <v>954</v>
      </c>
      <c r="BI31">
        <v>7670</v>
      </c>
      <c r="BJ31">
        <v>1</v>
      </c>
      <c r="BK31" t="s">
        <v>857</v>
      </c>
      <c r="BL31" t="s">
        <v>702</v>
      </c>
      <c r="BM31">
        <v>0.84333333333333338</v>
      </c>
      <c r="BN31" t="s">
        <v>70</v>
      </c>
      <c r="BO31" t="s">
        <v>707</v>
      </c>
      <c r="BP31">
        <v>1187.8879999999999</v>
      </c>
    </row>
    <row r="32" spans="1:68" ht="16.5">
      <c r="A32" s="301" t="str">
        <f t="shared" si="18"/>
        <v>신화여객</v>
      </c>
      <c r="B32" s="110" t="str">
        <f t="shared" si="19"/>
        <v>김철모</v>
      </c>
      <c r="C32" s="111" t="str">
        <f t="shared" si="20"/>
        <v>B</v>
      </c>
      <c r="D32" s="112">
        <f t="shared" si="21"/>
        <v>0.93413913699266504</v>
      </c>
      <c r="E32" s="113">
        <f t="shared" si="22"/>
        <v>5539</v>
      </c>
      <c r="F32" s="114" t="str">
        <f t="shared" si="23"/>
        <v>526</v>
      </c>
      <c r="G32" s="115" t="str">
        <f t="shared" si="24"/>
        <v>71바5108</v>
      </c>
      <c r="H32" s="116">
        <f t="shared" si="25"/>
        <v>3</v>
      </c>
      <c r="I32" s="117">
        <f t="shared" si="26"/>
        <v>741.96299999999997</v>
      </c>
      <c r="J32" s="118">
        <f t="shared" si="27"/>
        <v>2.0852609098844066E-2</v>
      </c>
      <c r="K32" s="118">
        <f t="shared" si="28"/>
        <v>0.36414528159889809</v>
      </c>
      <c r="L32" s="118">
        <f t="shared" si="29"/>
        <v>0.23990414616362274</v>
      </c>
      <c r="M32" s="119">
        <f t="shared" si="30"/>
        <v>7.9729999999999999</v>
      </c>
      <c r="N32" s="120">
        <f t="shared" si="31"/>
        <v>0</v>
      </c>
      <c r="O32" s="120">
        <f t="shared" si="32"/>
        <v>11.321319257159724</v>
      </c>
      <c r="P32" s="232">
        <f t="shared" si="33"/>
        <v>6</v>
      </c>
      <c r="Q32" s="233">
        <f t="shared" si="34"/>
        <v>0</v>
      </c>
      <c r="R32" s="233">
        <f t="shared" si="35"/>
        <v>84</v>
      </c>
      <c r="T32">
        <v>524</v>
      </c>
      <c r="U32">
        <v>5539</v>
      </c>
      <c r="V32" t="s">
        <v>957</v>
      </c>
      <c r="W32">
        <v>741.96299999999997</v>
      </c>
      <c r="X32">
        <v>254.08</v>
      </c>
      <c r="Y32">
        <v>2.92</v>
      </c>
      <c r="Z32">
        <v>7.9729999999999999</v>
      </c>
      <c r="AA32">
        <v>53.216650000000001</v>
      </c>
      <c r="AB32">
        <v>1.1097060000000001</v>
      </c>
      <c r="AC32">
        <v>19.378592000000001</v>
      </c>
      <c r="AD32" s="1">
        <v>178</v>
      </c>
      <c r="AE32">
        <v>0</v>
      </c>
      <c r="AF32">
        <v>84</v>
      </c>
      <c r="AG32">
        <v>71</v>
      </c>
      <c r="AH32">
        <v>13.942309</v>
      </c>
      <c r="AI32">
        <v>116</v>
      </c>
      <c r="AJ32">
        <v>0</v>
      </c>
      <c r="AK32">
        <v>6</v>
      </c>
      <c r="AL32">
        <v>472</v>
      </c>
      <c r="AM32" t="s">
        <v>958</v>
      </c>
      <c r="AN32" t="s">
        <v>959</v>
      </c>
      <c r="AO32">
        <v>424.09800000000001</v>
      </c>
      <c r="AR32" t="s">
        <v>141</v>
      </c>
      <c r="AS32" t="s">
        <v>272</v>
      </c>
      <c r="AT32" t="s">
        <v>845</v>
      </c>
      <c r="AU32" t="s">
        <v>957</v>
      </c>
      <c r="AV32" t="s">
        <v>49</v>
      </c>
      <c r="AW32">
        <v>3</v>
      </c>
      <c r="BB32">
        <v>0.93413913699266504</v>
      </c>
      <c r="BC32" t="s">
        <v>71</v>
      </c>
      <c r="BF32" t="s">
        <v>141</v>
      </c>
      <c r="BG32" t="s">
        <v>272</v>
      </c>
      <c r="BH32" t="s">
        <v>957</v>
      </c>
      <c r="BI32">
        <v>5539</v>
      </c>
      <c r="BJ32">
        <v>3</v>
      </c>
      <c r="BK32" t="s">
        <v>845</v>
      </c>
      <c r="BL32" t="s">
        <v>839</v>
      </c>
      <c r="BM32">
        <v>0.93413913699266504</v>
      </c>
      <c r="BN32" t="s">
        <v>71</v>
      </c>
      <c r="BO32" t="s">
        <v>703</v>
      </c>
      <c r="BP32">
        <v>741.96299999999997</v>
      </c>
    </row>
    <row r="33" spans="1:68" ht="16.5">
      <c r="A33" s="300" t="str">
        <f t="shared" si="18"/>
        <v>신화여객</v>
      </c>
      <c r="B33" s="126" t="str">
        <f t="shared" si="19"/>
        <v>김춘길</v>
      </c>
      <c r="C33" s="127" t="str">
        <f t="shared" si="20"/>
        <v>A</v>
      </c>
      <c r="D33" s="128">
        <f t="shared" si="21"/>
        <v>0.95521956572868527</v>
      </c>
      <c r="E33" s="129">
        <f t="shared" si="22"/>
        <v>3287</v>
      </c>
      <c r="F33" s="130" t="str">
        <f t="shared" si="23"/>
        <v>526</v>
      </c>
      <c r="G33" s="131" t="str">
        <f t="shared" si="24"/>
        <v>72바1112</v>
      </c>
      <c r="H33" s="132">
        <f t="shared" si="25"/>
        <v>9</v>
      </c>
      <c r="I33" s="133">
        <f t="shared" si="26"/>
        <v>1587.7630000000004</v>
      </c>
      <c r="J33" s="134">
        <f t="shared" si="27"/>
        <v>1.7883985067126795E-2</v>
      </c>
      <c r="K33" s="134">
        <f t="shared" si="28"/>
        <v>0.32113466725417156</v>
      </c>
      <c r="L33" s="134">
        <f t="shared" si="29"/>
        <v>0.225474456830144</v>
      </c>
      <c r="M33" s="135">
        <f t="shared" si="30"/>
        <v>6.6950000000000003</v>
      </c>
      <c r="N33" s="136">
        <f t="shared" si="31"/>
        <v>6.298169185199555E-2</v>
      </c>
      <c r="O33" s="136">
        <f t="shared" si="32"/>
        <v>1.6375239881518842</v>
      </c>
      <c r="P33" s="230">
        <f t="shared" si="33"/>
        <v>0</v>
      </c>
      <c r="Q33" s="231">
        <f t="shared" si="34"/>
        <v>1</v>
      </c>
      <c r="R33" s="231">
        <f t="shared" si="35"/>
        <v>26</v>
      </c>
      <c r="T33">
        <v>524</v>
      </c>
      <c r="U33">
        <v>3287</v>
      </c>
      <c r="V33" t="s">
        <v>960</v>
      </c>
      <c r="W33">
        <v>1587.7629999999999</v>
      </c>
      <c r="X33">
        <v>514.36400000000003</v>
      </c>
      <c r="Y33">
        <v>3.0870000000000002</v>
      </c>
      <c r="Z33">
        <v>6.6950000000000003</v>
      </c>
      <c r="AA33">
        <v>111.254678</v>
      </c>
      <c r="AB33">
        <v>1.9896769999999999</v>
      </c>
      <c r="AC33">
        <v>35.727733999999998</v>
      </c>
      <c r="AD33" s="1">
        <v>358</v>
      </c>
      <c r="AE33">
        <v>1</v>
      </c>
      <c r="AF33">
        <v>26</v>
      </c>
      <c r="AG33">
        <v>66</v>
      </c>
      <c r="AH33">
        <v>14.271426</v>
      </c>
      <c r="AI33">
        <v>57.8</v>
      </c>
      <c r="AJ33">
        <v>0</v>
      </c>
      <c r="AK33">
        <v>0</v>
      </c>
      <c r="AL33">
        <v>0</v>
      </c>
      <c r="AM33" t="s">
        <v>961</v>
      </c>
      <c r="AN33" t="s">
        <v>962</v>
      </c>
      <c r="AO33">
        <v>320.75400000000002</v>
      </c>
      <c r="AR33" t="s">
        <v>141</v>
      </c>
      <c r="AS33" t="s">
        <v>272</v>
      </c>
      <c r="AT33" t="s">
        <v>857</v>
      </c>
      <c r="AU33" t="s">
        <v>960</v>
      </c>
      <c r="AV33" t="s">
        <v>49</v>
      </c>
      <c r="AW33">
        <v>9</v>
      </c>
      <c r="BB33">
        <v>0.95521956572868527</v>
      </c>
      <c r="BC33" t="s">
        <v>69</v>
      </c>
      <c r="BF33" t="s">
        <v>141</v>
      </c>
      <c r="BG33" t="s">
        <v>272</v>
      </c>
      <c r="BH33" t="s">
        <v>960</v>
      </c>
      <c r="BI33">
        <v>3287</v>
      </c>
      <c r="BJ33">
        <v>9</v>
      </c>
      <c r="BK33" t="s">
        <v>857</v>
      </c>
      <c r="BL33" t="s">
        <v>843</v>
      </c>
      <c r="BM33">
        <v>0.95521956572868527</v>
      </c>
      <c r="BN33" t="s">
        <v>69</v>
      </c>
      <c r="BO33" t="s">
        <v>706</v>
      </c>
      <c r="BP33">
        <v>1587.7630000000004</v>
      </c>
    </row>
    <row r="34" spans="1:68" ht="16.5">
      <c r="A34" s="301" t="str">
        <f t="shared" si="18"/>
        <v>신화여객</v>
      </c>
      <c r="B34" s="110" t="str">
        <f t="shared" si="19"/>
        <v>김학광</v>
      </c>
      <c r="C34" s="111" t="str">
        <f t="shared" si="20"/>
        <v>A</v>
      </c>
      <c r="D34" s="112">
        <f t="shared" si="21"/>
        <v>0.99669619056256864</v>
      </c>
      <c r="E34" s="113">
        <f t="shared" si="22"/>
        <v>9732</v>
      </c>
      <c r="F34" s="114" t="str">
        <f t="shared" si="23"/>
        <v>34</v>
      </c>
      <c r="G34" s="115" t="str">
        <f t="shared" si="24"/>
        <v>72바1094</v>
      </c>
      <c r="H34" s="116">
        <f t="shared" si="25"/>
        <v>8</v>
      </c>
      <c r="I34" s="117">
        <f t="shared" si="26"/>
        <v>1468.1130000000003</v>
      </c>
      <c r="J34" s="118">
        <f t="shared" si="27"/>
        <v>3.0923074427654219E-3</v>
      </c>
      <c r="K34" s="118">
        <f t="shared" si="28"/>
        <v>0.33229407154365004</v>
      </c>
      <c r="L34" s="118">
        <f t="shared" si="29"/>
        <v>0.15121451822850146</v>
      </c>
      <c r="M34" s="119">
        <f t="shared" si="30"/>
        <v>9.4819999999999993</v>
      </c>
      <c r="N34" s="120">
        <f t="shared" si="31"/>
        <v>0</v>
      </c>
      <c r="O34" s="120">
        <f t="shared" si="32"/>
        <v>4.7680253495473437</v>
      </c>
      <c r="P34" s="232">
        <f t="shared" si="33"/>
        <v>1</v>
      </c>
      <c r="Q34" s="233">
        <f t="shared" si="34"/>
        <v>0</v>
      </c>
      <c r="R34" s="233">
        <f t="shared" si="35"/>
        <v>70</v>
      </c>
      <c r="T34">
        <v>524</v>
      </c>
      <c r="U34">
        <v>9732</v>
      </c>
      <c r="V34" t="s">
        <v>963</v>
      </c>
      <c r="W34">
        <v>1468.1130000000001</v>
      </c>
      <c r="X34">
        <v>575.07799999999997</v>
      </c>
      <c r="Y34">
        <v>2.5529999999999999</v>
      </c>
      <c r="Z34">
        <v>9.4819999999999993</v>
      </c>
      <c r="AA34">
        <v>90.627470000000002</v>
      </c>
      <c r="AB34">
        <v>0.280248</v>
      </c>
      <c r="AC34">
        <v>30.114971000000001</v>
      </c>
      <c r="AD34" s="1">
        <v>222</v>
      </c>
      <c r="AE34">
        <v>0</v>
      </c>
      <c r="AF34">
        <v>70</v>
      </c>
      <c r="AG34">
        <v>73</v>
      </c>
      <c r="AH34">
        <v>16.199425999999999</v>
      </c>
      <c r="AI34">
        <v>279.10000000000002</v>
      </c>
      <c r="AJ34">
        <v>0</v>
      </c>
      <c r="AK34">
        <v>1</v>
      </c>
      <c r="AL34">
        <v>85</v>
      </c>
      <c r="AM34" t="s">
        <v>964</v>
      </c>
      <c r="AN34" t="s">
        <v>965</v>
      </c>
      <c r="AO34">
        <v>290.92899999999997</v>
      </c>
      <c r="AR34" t="s">
        <v>141</v>
      </c>
      <c r="AS34" t="s">
        <v>270</v>
      </c>
      <c r="AT34" t="s">
        <v>790</v>
      </c>
      <c r="AU34" t="s">
        <v>963</v>
      </c>
      <c r="AV34" t="s">
        <v>49</v>
      </c>
      <c r="AW34">
        <v>8</v>
      </c>
      <c r="BB34">
        <v>0.99669619056256864</v>
      </c>
      <c r="BC34" t="s">
        <v>69</v>
      </c>
      <c r="BF34" t="s">
        <v>141</v>
      </c>
      <c r="BG34" t="s">
        <v>270</v>
      </c>
      <c r="BH34" t="s">
        <v>963</v>
      </c>
      <c r="BI34">
        <v>9732</v>
      </c>
      <c r="BJ34">
        <v>8</v>
      </c>
      <c r="BK34" t="s">
        <v>790</v>
      </c>
      <c r="BL34" t="s">
        <v>784</v>
      </c>
      <c r="BM34">
        <v>0.99669619056256864</v>
      </c>
      <c r="BN34" t="s">
        <v>69</v>
      </c>
      <c r="BO34" t="s">
        <v>706</v>
      </c>
      <c r="BP34">
        <v>1468.1130000000003</v>
      </c>
    </row>
    <row r="35" spans="1:68" ht="16.5">
      <c r="A35" s="300" t="str">
        <f t="shared" si="18"/>
        <v>신화여객</v>
      </c>
      <c r="B35" s="126" t="str">
        <f t="shared" si="19"/>
        <v>김학순</v>
      </c>
      <c r="C35" s="127" t="str">
        <f t="shared" si="20"/>
        <v>A</v>
      </c>
      <c r="D35" s="128">
        <f t="shared" si="21"/>
        <v>0.99847008688706385</v>
      </c>
      <c r="E35" s="129">
        <f t="shared" si="22"/>
        <v>6753</v>
      </c>
      <c r="F35" s="130" t="str">
        <f t="shared" si="23"/>
        <v>555</v>
      </c>
      <c r="G35" s="131" t="str">
        <f t="shared" si="24"/>
        <v>72바1104</v>
      </c>
      <c r="H35" s="132">
        <f t="shared" si="25"/>
        <v>2</v>
      </c>
      <c r="I35" s="133">
        <f t="shared" si="26"/>
        <v>1744.2460000000001</v>
      </c>
      <c r="J35" s="134">
        <f t="shared" si="27"/>
        <v>3.0327077109507113E-2</v>
      </c>
      <c r="K35" s="134">
        <f t="shared" si="28"/>
        <v>0.33036957428304559</v>
      </c>
      <c r="L35" s="134">
        <f t="shared" si="29"/>
        <v>0.22359231438684679</v>
      </c>
      <c r="M35" s="135">
        <f t="shared" si="30"/>
        <v>7.351</v>
      </c>
      <c r="N35" s="136">
        <f t="shared" si="31"/>
        <v>0</v>
      </c>
      <c r="O35" s="136">
        <f t="shared" si="32"/>
        <v>0.68797635195952855</v>
      </c>
      <c r="P35" s="230">
        <f t="shared" si="33"/>
        <v>0</v>
      </c>
      <c r="Q35" s="231">
        <f t="shared" si="34"/>
        <v>0</v>
      </c>
      <c r="R35" s="231">
        <f t="shared" si="35"/>
        <v>12</v>
      </c>
      <c r="T35">
        <v>524</v>
      </c>
      <c r="U35">
        <v>6753</v>
      </c>
      <c r="V35" t="s">
        <v>966</v>
      </c>
      <c r="W35">
        <v>1744.2460000000001</v>
      </c>
      <c r="X35">
        <v>602.30399999999997</v>
      </c>
      <c r="Y35">
        <v>2.8959999999999999</v>
      </c>
      <c r="Z35">
        <v>7.351</v>
      </c>
      <c r="AA35">
        <v>131.545219</v>
      </c>
      <c r="AB35">
        <v>3.989382</v>
      </c>
      <c r="AC35">
        <v>43.458537999999997</v>
      </c>
      <c r="AD35" s="1">
        <v>390</v>
      </c>
      <c r="AE35">
        <v>0</v>
      </c>
      <c r="AF35">
        <v>12</v>
      </c>
      <c r="AG35">
        <v>65</v>
      </c>
      <c r="AH35">
        <v>13.259668</v>
      </c>
      <c r="AI35">
        <v>35</v>
      </c>
      <c r="AJ35">
        <v>0</v>
      </c>
      <c r="AK35">
        <v>0</v>
      </c>
      <c r="AL35">
        <v>0</v>
      </c>
      <c r="AM35" t="s">
        <v>967</v>
      </c>
      <c r="AN35" t="s">
        <v>968</v>
      </c>
      <c r="AO35">
        <v>1650.222</v>
      </c>
      <c r="AR35" t="s">
        <v>141</v>
      </c>
      <c r="AS35" t="s">
        <v>273</v>
      </c>
      <c r="AT35" t="s">
        <v>868</v>
      </c>
      <c r="AU35" t="s">
        <v>966</v>
      </c>
      <c r="AV35" t="s">
        <v>49</v>
      </c>
      <c r="AW35">
        <v>2</v>
      </c>
      <c r="BB35">
        <v>0.99847008688706385</v>
      </c>
      <c r="BC35" t="s">
        <v>69</v>
      </c>
      <c r="BF35" t="s">
        <v>141</v>
      </c>
      <c r="BG35" t="s">
        <v>273</v>
      </c>
      <c r="BH35" t="s">
        <v>966</v>
      </c>
      <c r="BI35">
        <v>6753</v>
      </c>
      <c r="BJ35">
        <v>2</v>
      </c>
      <c r="BK35" t="s">
        <v>868</v>
      </c>
      <c r="BL35" t="s">
        <v>864</v>
      </c>
      <c r="BM35">
        <v>0.99847008688706385</v>
      </c>
      <c r="BN35" t="s">
        <v>69</v>
      </c>
      <c r="BO35" t="s">
        <v>706</v>
      </c>
      <c r="BP35">
        <v>1744.2460000000001</v>
      </c>
    </row>
    <row r="36" spans="1:68" ht="16.5">
      <c r="A36" s="301" t="str">
        <f t="shared" si="18"/>
        <v>신화여객</v>
      </c>
      <c r="B36" s="110" t="str">
        <f t="shared" si="19"/>
        <v>김현배</v>
      </c>
      <c r="C36" s="111" t="str">
        <f t="shared" si="20"/>
        <v>A</v>
      </c>
      <c r="D36" s="112">
        <f t="shared" si="21"/>
        <v>0.98439999999999994</v>
      </c>
      <c r="E36" s="113">
        <f t="shared" si="22"/>
        <v>715</v>
      </c>
      <c r="F36" s="114" t="str">
        <f t="shared" si="23"/>
        <v>34</v>
      </c>
      <c r="G36" s="115" t="str">
        <f t="shared" si="24"/>
        <v>71바6152</v>
      </c>
      <c r="H36" s="116">
        <f t="shared" si="25"/>
        <v>1</v>
      </c>
      <c r="I36" s="117">
        <f t="shared" si="26"/>
        <v>2451.42</v>
      </c>
      <c r="J36" s="118">
        <f t="shared" si="27"/>
        <v>1.9632713449706761E-2</v>
      </c>
      <c r="K36" s="118">
        <f t="shared" si="28"/>
        <v>0.33207958998889142</v>
      </c>
      <c r="L36" s="118">
        <f t="shared" si="29"/>
        <v>0.17826402656419543</v>
      </c>
      <c r="M36" s="119">
        <f t="shared" si="30"/>
        <v>7.9989999999999997</v>
      </c>
      <c r="N36" s="120">
        <f t="shared" si="31"/>
        <v>0</v>
      </c>
      <c r="O36" s="120">
        <f t="shared" si="32"/>
        <v>0.61189025136451525</v>
      </c>
      <c r="P36" s="232">
        <f t="shared" si="33"/>
        <v>9</v>
      </c>
      <c r="Q36" s="233">
        <f t="shared" si="34"/>
        <v>0</v>
      </c>
      <c r="R36" s="233">
        <f t="shared" si="35"/>
        <v>15</v>
      </c>
      <c r="T36">
        <v>524</v>
      </c>
      <c r="U36">
        <v>715</v>
      </c>
      <c r="V36" t="s">
        <v>969</v>
      </c>
      <c r="W36">
        <v>2451.42</v>
      </c>
      <c r="X36">
        <v>995.96799999999996</v>
      </c>
      <c r="Y36">
        <v>2.4609999999999999</v>
      </c>
      <c r="Z36">
        <v>7.9989999999999997</v>
      </c>
      <c r="AA36">
        <v>153.63856899999999</v>
      </c>
      <c r="AB36">
        <v>3.0163419999999999</v>
      </c>
      <c r="AC36">
        <v>51.020232999999998</v>
      </c>
      <c r="AD36" s="1">
        <v>437</v>
      </c>
      <c r="AE36">
        <v>0</v>
      </c>
      <c r="AF36">
        <v>15</v>
      </c>
      <c r="AG36">
        <v>84</v>
      </c>
      <c r="AH36">
        <v>15.955759</v>
      </c>
      <c r="AI36">
        <v>861.9</v>
      </c>
      <c r="AJ36">
        <v>6.6</v>
      </c>
      <c r="AK36">
        <v>9</v>
      </c>
      <c r="AL36">
        <v>3459</v>
      </c>
      <c r="AM36" t="s">
        <v>970</v>
      </c>
      <c r="AN36" t="s">
        <v>971</v>
      </c>
      <c r="AO36">
        <v>2451.42</v>
      </c>
      <c r="AR36" t="s">
        <v>141</v>
      </c>
      <c r="AS36" t="s">
        <v>270</v>
      </c>
      <c r="AT36" t="s">
        <v>777</v>
      </c>
      <c r="AU36" t="s">
        <v>969</v>
      </c>
      <c r="AV36" t="s">
        <v>49</v>
      </c>
      <c r="AW36">
        <v>1</v>
      </c>
      <c r="BB36">
        <v>0.98439999999999994</v>
      </c>
      <c r="BC36" t="s">
        <v>69</v>
      </c>
      <c r="BF36" t="s">
        <v>141</v>
      </c>
      <c r="BG36" t="s">
        <v>270</v>
      </c>
      <c r="BH36" t="s">
        <v>969</v>
      </c>
      <c r="BI36">
        <v>715</v>
      </c>
      <c r="BJ36">
        <v>1</v>
      </c>
      <c r="BK36" t="s">
        <v>777</v>
      </c>
      <c r="BL36" t="s">
        <v>702</v>
      </c>
      <c r="BM36">
        <v>0.98439999999999994</v>
      </c>
      <c r="BN36" t="s">
        <v>69</v>
      </c>
      <c r="BO36" t="s">
        <v>706</v>
      </c>
      <c r="BP36">
        <v>2451.42</v>
      </c>
    </row>
    <row r="37" spans="1:68" ht="16.5">
      <c r="A37" s="300" t="str">
        <f t="shared" si="18"/>
        <v>신화여객</v>
      </c>
      <c r="B37" s="126" t="str">
        <f t="shared" si="19"/>
        <v>김형기</v>
      </c>
      <c r="C37" s="127" t="str">
        <f t="shared" si="20"/>
        <v>S</v>
      </c>
      <c r="D37" s="128">
        <f t="shared" si="21"/>
        <v>1.0103846153846152</v>
      </c>
      <c r="E37" s="129">
        <f t="shared" si="22"/>
        <v>3435</v>
      </c>
      <c r="F37" s="130" t="str">
        <f t="shared" si="23"/>
        <v>34</v>
      </c>
      <c r="G37" s="131" t="str">
        <f t="shared" si="24"/>
        <v>71바5106</v>
      </c>
      <c r="H37" s="132">
        <f t="shared" si="25"/>
        <v>1</v>
      </c>
      <c r="I37" s="133">
        <f t="shared" si="26"/>
        <v>1799.1489999999999</v>
      </c>
      <c r="J37" s="134">
        <f t="shared" si="27"/>
        <v>3.70402038601144E-3</v>
      </c>
      <c r="K37" s="134">
        <f t="shared" si="28"/>
        <v>0.32587394664631919</v>
      </c>
      <c r="L37" s="134">
        <f t="shared" si="29"/>
        <v>0.23399951866132268</v>
      </c>
      <c r="M37" s="135">
        <f t="shared" si="30"/>
        <v>7.8929999999999998</v>
      </c>
      <c r="N37" s="136">
        <f t="shared" si="31"/>
        <v>5.5581833411240539E-2</v>
      </c>
      <c r="O37" s="136">
        <f t="shared" si="32"/>
        <v>6.1695835086477002</v>
      </c>
      <c r="P37" s="230">
        <f t="shared" si="33"/>
        <v>0</v>
      </c>
      <c r="Q37" s="231">
        <f t="shared" si="34"/>
        <v>1</v>
      </c>
      <c r="R37" s="231">
        <f t="shared" si="35"/>
        <v>111</v>
      </c>
      <c r="T37">
        <v>524</v>
      </c>
      <c r="U37">
        <v>3435</v>
      </c>
      <c r="V37" t="s">
        <v>972</v>
      </c>
      <c r="W37">
        <v>1799.1489999999999</v>
      </c>
      <c r="X37">
        <v>684.99400000000003</v>
      </c>
      <c r="Y37">
        <v>2.6269999999999998</v>
      </c>
      <c r="Z37">
        <v>7.8929999999999998</v>
      </c>
      <c r="AA37">
        <v>115.257465</v>
      </c>
      <c r="AB37">
        <v>0.42691600000000002</v>
      </c>
      <c r="AC37">
        <v>37.559404999999998</v>
      </c>
      <c r="AD37" s="1">
        <v>421</v>
      </c>
      <c r="AE37">
        <v>1</v>
      </c>
      <c r="AF37">
        <v>111</v>
      </c>
      <c r="AG37">
        <v>75</v>
      </c>
      <c r="AH37">
        <v>15.609826</v>
      </c>
      <c r="AI37">
        <v>263</v>
      </c>
      <c r="AJ37">
        <v>0</v>
      </c>
      <c r="AK37">
        <v>0</v>
      </c>
      <c r="AL37">
        <v>0</v>
      </c>
      <c r="AM37" t="s">
        <v>973</v>
      </c>
      <c r="AN37" t="s">
        <v>974</v>
      </c>
      <c r="AO37">
        <v>1799.1489999999999</v>
      </c>
      <c r="AR37" t="s">
        <v>141</v>
      </c>
      <c r="AS37" t="s">
        <v>270</v>
      </c>
      <c r="AT37" t="s">
        <v>775</v>
      </c>
      <c r="AU37" t="s">
        <v>972</v>
      </c>
      <c r="AV37" t="s">
        <v>49</v>
      </c>
      <c r="AW37">
        <v>1</v>
      </c>
      <c r="BB37">
        <v>1.0103846153846152</v>
      </c>
      <c r="BC37" t="s">
        <v>74</v>
      </c>
      <c r="BF37" t="s">
        <v>141</v>
      </c>
      <c r="BG37" t="s">
        <v>270</v>
      </c>
      <c r="BH37" t="s">
        <v>972</v>
      </c>
      <c r="BI37">
        <v>3435</v>
      </c>
      <c r="BJ37">
        <v>1</v>
      </c>
      <c r="BK37" t="s">
        <v>775</v>
      </c>
      <c r="BL37" t="s">
        <v>702</v>
      </c>
      <c r="BM37">
        <v>1.0103846153846152</v>
      </c>
      <c r="BN37" t="s">
        <v>74</v>
      </c>
      <c r="BO37" t="s">
        <v>704</v>
      </c>
      <c r="BP37">
        <v>1799.1489999999999</v>
      </c>
    </row>
    <row r="38" spans="1:68" ht="16.5">
      <c r="A38" s="301" t="str">
        <f t="shared" si="18"/>
        <v>신화여객</v>
      </c>
      <c r="B38" s="110" t="str">
        <f t="shared" si="19"/>
        <v>김형석</v>
      </c>
      <c r="C38" s="111" t="str">
        <f t="shared" si="20"/>
        <v>D</v>
      </c>
      <c r="D38" s="112">
        <f t="shared" si="21"/>
        <v>0.82661737122551848</v>
      </c>
      <c r="E38" s="113">
        <f t="shared" si="22"/>
        <v>3437</v>
      </c>
      <c r="F38" s="114" t="str">
        <f t="shared" si="23"/>
        <v>34</v>
      </c>
      <c r="G38" s="115" t="str">
        <f t="shared" si="24"/>
        <v>72바1096</v>
      </c>
      <c r="H38" s="116">
        <f t="shared" si="25"/>
        <v>8</v>
      </c>
      <c r="I38" s="117">
        <f t="shared" si="26"/>
        <v>2047.0820000000001</v>
      </c>
      <c r="J38" s="118">
        <f t="shared" si="27"/>
        <v>1.7033994888314311E-2</v>
      </c>
      <c r="K38" s="118">
        <f t="shared" si="28"/>
        <v>0.3546903028009008</v>
      </c>
      <c r="L38" s="118">
        <f t="shared" si="29"/>
        <v>0.20907809262159502</v>
      </c>
      <c r="M38" s="119">
        <f t="shared" si="30"/>
        <v>13.337</v>
      </c>
      <c r="N38" s="120">
        <f t="shared" si="31"/>
        <v>0.8793003895300725</v>
      </c>
      <c r="O38" s="120">
        <f t="shared" si="32"/>
        <v>24.718110950123151</v>
      </c>
      <c r="P38" s="232">
        <f t="shared" si="33"/>
        <v>6</v>
      </c>
      <c r="Q38" s="233">
        <f t="shared" si="34"/>
        <v>18</v>
      </c>
      <c r="R38" s="233">
        <f t="shared" si="35"/>
        <v>506</v>
      </c>
      <c r="T38">
        <v>524</v>
      </c>
      <c r="U38">
        <v>3437</v>
      </c>
      <c r="V38" t="s">
        <v>975</v>
      </c>
      <c r="W38">
        <v>2047.0820000000001</v>
      </c>
      <c r="X38">
        <v>963.71100000000001</v>
      </c>
      <c r="Y38">
        <v>2.1240000000000001</v>
      </c>
      <c r="Z38">
        <v>13.337</v>
      </c>
      <c r="AA38">
        <v>127.015243</v>
      </c>
      <c r="AB38">
        <v>2.1635770000000001</v>
      </c>
      <c r="AC38">
        <v>45.051074999999997</v>
      </c>
      <c r="AD38" s="1">
        <v>428</v>
      </c>
      <c r="AE38">
        <v>18</v>
      </c>
      <c r="AF38">
        <v>506</v>
      </c>
      <c r="AG38">
        <v>75</v>
      </c>
      <c r="AH38">
        <v>16.116821000000002</v>
      </c>
      <c r="AI38">
        <v>1124.2</v>
      </c>
      <c r="AJ38">
        <v>0</v>
      </c>
      <c r="AK38">
        <v>6</v>
      </c>
      <c r="AL38">
        <v>373</v>
      </c>
      <c r="AM38" t="s">
        <v>976</v>
      </c>
      <c r="AN38" t="s">
        <v>977</v>
      </c>
      <c r="AO38">
        <v>423.58300000000003</v>
      </c>
      <c r="AR38" t="s">
        <v>141</v>
      </c>
      <c r="AS38" t="s">
        <v>270</v>
      </c>
      <c r="AT38" t="s">
        <v>794</v>
      </c>
      <c r="AU38" t="s">
        <v>975</v>
      </c>
      <c r="AV38" t="s">
        <v>49</v>
      </c>
      <c r="AW38">
        <v>8</v>
      </c>
      <c r="BB38">
        <v>0.82661737122551848</v>
      </c>
      <c r="BC38" t="s">
        <v>70</v>
      </c>
      <c r="BF38" t="s">
        <v>141</v>
      </c>
      <c r="BG38" t="s">
        <v>270</v>
      </c>
      <c r="BH38" t="s">
        <v>975</v>
      </c>
      <c r="BI38">
        <v>3437</v>
      </c>
      <c r="BJ38">
        <v>8</v>
      </c>
      <c r="BK38" t="s">
        <v>794</v>
      </c>
      <c r="BL38" t="s">
        <v>796</v>
      </c>
      <c r="BM38">
        <v>0.82661737122551848</v>
      </c>
      <c r="BN38" t="s">
        <v>70</v>
      </c>
      <c r="BO38" t="s">
        <v>707</v>
      </c>
      <c r="BP38">
        <v>2047.0820000000001</v>
      </c>
    </row>
    <row r="39" spans="1:68" ht="16.5">
      <c r="A39" s="300" t="str">
        <f t="shared" si="18"/>
        <v>신화여객</v>
      </c>
      <c r="B39" s="126" t="str">
        <f t="shared" si="19"/>
        <v>남윤기</v>
      </c>
      <c r="C39" s="127" t="str">
        <f t="shared" si="20"/>
        <v>B</v>
      </c>
      <c r="D39" s="128">
        <f t="shared" si="21"/>
        <v>0.90115384615384608</v>
      </c>
      <c r="E39" s="129">
        <f t="shared" si="22"/>
        <v>5383</v>
      </c>
      <c r="F39" s="130" t="str">
        <f t="shared" si="23"/>
        <v>34</v>
      </c>
      <c r="G39" s="131" t="str">
        <f t="shared" si="24"/>
        <v>72바1110</v>
      </c>
      <c r="H39" s="132">
        <f t="shared" si="25"/>
        <v>1</v>
      </c>
      <c r="I39" s="133">
        <f t="shared" si="26"/>
        <v>1489.9670000000001</v>
      </c>
      <c r="J39" s="134">
        <f t="shared" si="27"/>
        <v>8.0077434939055045E-3</v>
      </c>
      <c r="K39" s="134">
        <f t="shared" si="28"/>
        <v>0.35211848525113137</v>
      </c>
      <c r="L39" s="134">
        <f t="shared" si="29"/>
        <v>0.18859478095823598</v>
      </c>
      <c r="M39" s="135">
        <f t="shared" si="30"/>
        <v>11.545</v>
      </c>
      <c r="N39" s="136">
        <f t="shared" si="31"/>
        <v>0</v>
      </c>
      <c r="O39" s="136">
        <f t="shared" si="32"/>
        <v>16.577548361809356</v>
      </c>
      <c r="P39" s="230">
        <f t="shared" si="33"/>
        <v>0</v>
      </c>
      <c r="Q39" s="231">
        <f t="shared" si="34"/>
        <v>0</v>
      </c>
      <c r="R39" s="231">
        <f t="shared" si="35"/>
        <v>247</v>
      </c>
      <c r="T39">
        <v>524</v>
      </c>
      <c r="U39">
        <v>5383</v>
      </c>
      <c r="V39" t="s">
        <v>978</v>
      </c>
      <c r="W39">
        <v>1489.9670000000001</v>
      </c>
      <c r="X39">
        <v>635.99800000000005</v>
      </c>
      <c r="Y39">
        <v>2.343</v>
      </c>
      <c r="Z39">
        <v>11.545</v>
      </c>
      <c r="AA39">
        <v>91.644418999999999</v>
      </c>
      <c r="AB39">
        <v>0.73386499999999999</v>
      </c>
      <c r="AC39">
        <v>32.269694000000001</v>
      </c>
      <c r="AD39" s="1">
        <v>281</v>
      </c>
      <c r="AE39">
        <v>0</v>
      </c>
      <c r="AF39">
        <v>247</v>
      </c>
      <c r="AG39">
        <v>78</v>
      </c>
      <c r="AH39">
        <v>16.258130999999999</v>
      </c>
      <c r="AI39">
        <v>545.5</v>
      </c>
      <c r="AJ39">
        <v>0</v>
      </c>
      <c r="AK39">
        <v>0</v>
      </c>
      <c r="AL39">
        <v>0</v>
      </c>
      <c r="AM39" t="s">
        <v>979</v>
      </c>
      <c r="AN39" t="s">
        <v>980</v>
      </c>
      <c r="AO39">
        <v>1489.9670000000001</v>
      </c>
      <c r="AR39" t="s">
        <v>141</v>
      </c>
      <c r="AS39" t="s">
        <v>270</v>
      </c>
      <c r="AT39" t="s">
        <v>804</v>
      </c>
      <c r="AU39" t="s">
        <v>978</v>
      </c>
      <c r="AV39" t="s">
        <v>49</v>
      </c>
      <c r="AW39">
        <v>1</v>
      </c>
      <c r="BB39">
        <v>0.90115384615384608</v>
      </c>
      <c r="BC39" t="s">
        <v>71</v>
      </c>
      <c r="BF39" t="s">
        <v>141</v>
      </c>
      <c r="BG39" t="s">
        <v>270</v>
      </c>
      <c r="BH39" t="s">
        <v>978</v>
      </c>
      <c r="BI39">
        <v>5383</v>
      </c>
      <c r="BJ39">
        <v>1</v>
      </c>
      <c r="BK39" t="s">
        <v>804</v>
      </c>
      <c r="BL39" t="s">
        <v>702</v>
      </c>
      <c r="BM39">
        <v>0.90115384615384608</v>
      </c>
      <c r="BN39" t="s">
        <v>71</v>
      </c>
      <c r="BO39" t="s">
        <v>703</v>
      </c>
      <c r="BP39">
        <v>1489.9670000000001</v>
      </c>
    </row>
    <row r="40" spans="1:68" ht="16.5">
      <c r="A40" s="301" t="str">
        <f t="shared" si="18"/>
        <v>신화여객</v>
      </c>
      <c r="B40" s="110" t="str">
        <f t="shared" si="19"/>
        <v>모영완</v>
      </c>
      <c r="C40" s="111" t="str">
        <f t="shared" si="20"/>
        <v>S</v>
      </c>
      <c r="D40" s="112">
        <f t="shared" si="21"/>
        <v>1.0512527258595257</v>
      </c>
      <c r="E40" s="113">
        <f t="shared" si="22"/>
        <v>3845</v>
      </c>
      <c r="F40" s="114" t="str">
        <f t="shared" si="23"/>
        <v>555</v>
      </c>
      <c r="G40" s="115" t="str">
        <f t="shared" si="24"/>
        <v>72바1105</v>
      </c>
      <c r="H40" s="116">
        <f t="shared" si="25"/>
        <v>2</v>
      </c>
      <c r="I40" s="117">
        <f t="shared" si="26"/>
        <v>1646.403</v>
      </c>
      <c r="J40" s="118">
        <f t="shared" si="27"/>
        <v>2.3416839974244184E-2</v>
      </c>
      <c r="K40" s="118">
        <f t="shared" si="28"/>
        <v>0.33996258291574599</v>
      </c>
      <c r="L40" s="118">
        <f t="shared" si="29"/>
        <v>0.174926794958464</v>
      </c>
      <c r="M40" s="119">
        <f t="shared" si="30"/>
        <v>6.57</v>
      </c>
      <c r="N40" s="120">
        <f t="shared" si="31"/>
        <v>6.0738470471688885E-2</v>
      </c>
      <c r="O40" s="120">
        <f t="shared" si="32"/>
        <v>3.2191389349995112</v>
      </c>
      <c r="P40" s="232">
        <f t="shared" si="33"/>
        <v>3</v>
      </c>
      <c r="Q40" s="233">
        <f t="shared" si="34"/>
        <v>1</v>
      </c>
      <c r="R40" s="233">
        <f t="shared" si="35"/>
        <v>53</v>
      </c>
      <c r="T40">
        <v>524</v>
      </c>
      <c r="U40">
        <v>3845</v>
      </c>
      <c r="V40" t="s">
        <v>981</v>
      </c>
      <c r="W40">
        <v>1646.403</v>
      </c>
      <c r="X40">
        <v>541.19399999999996</v>
      </c>
      <c r="Y40">
        <v>3.0419999999999998</v>
      </c>
      <c r="Z40">
        <v>6.57</v>
      </c>
      <c r="AA40">
        <v>121.94215800000001</v>
      </c>
      <c r="AB40">
        <v>2.8555000000000001</v>
      </c>
      <c r="AC40">
        <v>41.455770999999999</v>
      </c>
      <c r="AD40" s="1">
        <v>288</v>
      </c>
      <c r="AE40">
        <v>1</v>
      </c>
      <c r="AF40">
        <v>53</v>
      </c>
      <c r="AG40">
        <v>66</v>
      </c>
      <c r="AH40">
        <v>13.501507</v>
      </c>
      <c r="AI40">
        <v>27.2</v>
      </c>
      <c r="AJ40">
        <v>0</v>
      </c>
      <c r="AK40">
        <v>3</v>
      </c>
      <c r="AL40">
        <v>787</v>
      </c>
      <c r="AM40" t="s">
        <v>982</v>
      </c>
      <c r="AN40" t="s">
        <v>983</v>
      </c>
      <c r="AO40">
        <v>1551.67</v>
      </c>
      <c r="AR40" t="s">
        <v>141</v>
      </c>
      <c r="AS40" t="s">
        <v>273</v>
      </c>
      <c r="AT40" t="s">
        <v>870</v>
      </c>
      <c r="AU40" t="s">
        <v>981</v>
      </c>
      <c r="AV40" t="s">
        <v>49</v>
      </c>
      <c r="AW40">
        <v>2</v>
      </c>
      <c r="BB40">
        <v>1.0512527258595257</v>
      </c>
      <c r="BC40" t="s">
        <v>74</v>
      </c>
      <c r="BF40" t="s">
        <v>141</v>
      </c>
      <c r="BG40" t="s">
        <v>273</v>
      </c>
      <c r="BH40" t="s">
        <v>981</v>
      </c>
      <c r="BI40">
        <v>3845</v>
      </c>
      <c r="BJ40">
        <v>2</v>
      </c>
      <c r="BK40" t="s">
        <v>870</v>
      </c>
      <c r="BL40" t="s">
        <v>874</v>
      </c>
      <c r="BM40">
        <v>1.0512527258595257</v>
      </c>
      <c r="BN40" t="s">
        <v>74</v>
      </c>
      <c r="BO40" t="s">
        <v>704</v>
      </c>
      <c r="BP40">
        <v>1646.403</v>
      </c>
    </row>
    <row r="41" spans="1:68" ht="16.5">
      <c r="A41" s="300" t="str">
        <f t="shared" si="18"/>
        <v>신화여객</v>
      </c>
      <c r="B41" s="126" t="str">
        <f t="shared" si="19"/>
        <v>모영춘</v>
      </c>
      <c r="C41" s="127" t="str">
        <f t="shared" si="20"/>
        <v>C</v>
      </c>
      <c r="D41" s="128">
        <f t="shared" si="21"/>
        <v>0.89172413793103444</v>
      </c>
      <c r="E41" s="129">
        <f t="shared" si="22"/>
        <v>4347</v>
      </c>
      <c r="F41" s="130" t="str">
        <f t="shared" si="23"/>
        <v>555</v>
      </c>
      <c r="G41" s="131" t="str">
        <f t="shared" si="24"/>
        <v>72바1106</v>
      </c>
      <c r="H41" s="132">
        <f t="shared" si="25"/>
        <v>1</v>
      </c>
      <c r="I41" s="133">
        <f t="shared" si="26"/>
        <v>4071.8049999999998</v>
      </c>
      <c r="J41" s="134">
        <f t="shared" si="27"/>
        <v>4.7733963592547723E-2</v>
      </c>
      <c r="K41" s="134">
        <f t="shared" si="28"/>
        <v>0.3944927653326904</v>
      </c>
      <c r="L41" s="134">
        <f t="shared" si="29"/>
        <v>0.21292768194940573</v>
      </c>
      <c r="M41" s="135">
        <f t="shared" si="30"/>
        <v>8.5350000000000001</v>
      </c>
      <c r="N41" s="136">
        <f t="shared" si="31"/>
        <v>0.29470959439364114</v>
      </c>
      <c r="O41" s="136">
        <f t="shared" si="32"/>
        <v>12.967222153320211</v>
      </c>
      <c r="P41" s="230">
        <f t="shared" si="33"/>
        <v>97</v>
      </c>
      <c r="Q41" s="231">
        <f t="shared" si="34"/>
        <v>12</v>
      </c>
      <c r="R41" s="231">
        <f t="shared" si="35"/>
        <v>528</v>
      </c>
      <c r="T41">
        <v>524</v>
      </c>
      <c r="U41">
        <v>4347</v>
      </c>
      <c r="V41" t="s">
        <v>984</v>
      </c>
      <c r="W41">
        <v>4071.8049999999998</v>
      </c>
      <c r="X41">
        <v>1574.3889999999999</v>
      </c>
      <c r="Y41">
        <v>2.5859999999999999</v>
      </c>
      <c r="Z41">
        <v>8.5350000000000001</v>
      </c>
      <c r="AA41">
        <v>327.04765800000001</v>
      </c>
      <c r="AB41">
        <v>15.611281</v>
      </c>
      <c r="AC41">
        <v>129.01793499999999</v>
      </c>
      <c r="AD41" s="1">
        <v>867</v>
      </c>
      <c r="AE41">
        <v>12</v>
      </c>
      <c r="AF41">
        <v>528</v>
      </c>
      <c r="AG41">
        <v>85</v>
      </c>
      <c r="AH41">
        <v>12.450188000000001</v>
      </c>
      <c r="AI41">
        <v>1116.5999999999999</v>
      </c>
      <c r="AJ41">
        <v>0</v>
      </c>
      <c r="AK41">
        <v>97</v>
      </c>
      <c r="AL41">
        <v>46274</v>
      </c>
      <c r="AM41" t="s">
        <v>985</v>
      </c>
      <c r="AN41" t="s">
        <v>986</v>
      </c>
      <c r="AO41">
        <v>4071.8049999999998</v>
      </c>
      <c r="AR41" t="s">
        <v>141</v>
      </c>
      <c r="AS41" t="s">
        <v>273</v>
      </c>
      <c r="AT41" t="s">
        <v>872</v>
      </c>
      <c r="AU41" t="s">
        <v>984</v>
      </c>
      <c r="AV41" t="s">
        <v>49</v>
      </c>
      <c r="AW41">
        <v>1</v>
      </c>
      <c r="BB41">
        <v>0.89172413793103444</v>
      </c>
      <c r="BC41" t="s">
        <v>72</v>
      </c>
      <c r="BF41" t="s">
        <v>141</v>
      </c>
      <c r="BG41" t="s">
        <v>273</v>
      </c>
      <c r="BH41" t="s">
        <v>984</v>
      </c>
      <c r="BI41">
        <v>4347</v>
      </c>
      <c r="BJ41">
        <v>1</v>
      </c>
      <c r="BK41" t="s">
        <v>872</v>
      </c>
      <c r="BL41" t="s">
        <v>702</v>
      </c>
      <c r="BM41">
        <v>0.89172413793103444</v>
      </c>
      <c r="BN41" t="s">
        <v>72</v>
      </c>
      <c r="BO41" t="s">
        <v>705</v>
      </c>
      <c r="BP41">
        <v>4071.8049999999998</v>
      </c>
    </row>
    <row r="42" spans="1:68" ht="16.5">
      <c r="A42" s="301" t="str">
        <f t="shared" si="18"/>
        <v>신화여객</v>
      </c>
      <c r="B42" s="110" t="str">
        <f t="shared" si="19"/>
        <v>모환경</v>
      </c>
      <c r="C42" s="111" t="str">
        <f t="shared" si="20"/>
        <v>C</v>
      </c>
      <c r="D42" s="112">
        <f t="shared" si="21"/>
        <v>0.88990473979002283</v>
      </c>
      <c r="E42" s="113">
        <f t="shared" si="22"/>
        <v>2135</v>
      </c>
      <c r="F42" s="114" t="str">
        <f t="shared" si="23"/>
        <v>37</v>
      </c>
      <c r="G42" s="115" t="str">
        <f t="shared" si="24"/>
        <v>71바6169</v>
      </c>
      <c r="H42" s="116">
        <f t="shared" si="25"/>
        <v>2</v>
      </c>
      <c r="I42" s="117">
        <f t="shared" si="26"/>
        <v>1818.521</v>
      </c>
      <c r="J42" s="118">
        <f t="shared" si="27"/>
        <v>2.5295502173195407E-2</v>
      </c>
      <c r="K42" s="118">
        <f t="shared" si="28"/>
        <v>0.32493984879026605</v>
      </c>
      <c r="L42" s="118">
        <f t="shared" si="29"/>
        <v>0.14792240507533319</v>
      </c>
      <c r="M42" s="119">
        <f t="shared" si="30"/>
        <v>9.3049999999999997</v>
      </c>
      <c r="N42" s="120">
        <f t="shared" si="31"/>
        <v>5.4989741663692637E-2</v>
      </c>
      <c r="O42" s="120">
        <f t="shared" si="32"/>
        <v>4.7841075247412599</v>
      </c>
      <c r="P42" s="232">
        <f t="shared" si="33"/>
        <v>14</v>
      </c>
      <c r="Q42" s="233">
        <f t="shared" si="34"/>
        <v>1</v>
      </c>
      <c r="R42" s="233">
        <f t="shared" si="35"/>
        <v>87</v>
      </c>
      <c r="T42">
        <v>524</v>
      </c>
      <c r="U42">
        <v>2135</v>
      </c>
      <c r="V42" t="s">
        <v>987</v>
      </c>
      <c r="W42">
        <v>1818.521</v>
      </c>
      <c r="X42">
        <v>786.173</v>
      </c>
      <c r="Y42">
        <v>2.3130000000000002</v>
      </c>
      <c r="Z42">
        <v>9.3049999999999997</v>
      </c>
      <c r="AA42">
        <v>124.460506</v>
      </c>
      <c r="AB42">
        <v>3.148291</v>
      </c>
      <c r="AC42">
        <v>40.442177999999998</v>
      </c>
      <c r="AD42" s="1">
        <v>269</v>
      </c>
      <c r="AE42">
        <v>1</v>
      </c>
      <c r="AF42">
        <v>87</v>
      </c>
      <c r="AG42">
        <v>75</v>
      </c>
      <c r="AH42">
        <v>14.611229</v>
      </c>
      <c r="AI42">
        <v>359.3</v>
      </c>
      <c r="AJ42">
        <v>0</v>
      </c>
      <c r="AK42">
        <v>14</v>
      </c>
      <c r="AL42">
        <v>4989</v>
      </c>
      <c r="AM42" t="s">
        <v>988</v>
      </c>
      <c r="AN42" t="s">
        <v>989</v>
      </c>
      <c r="AO42">
        <v>1732.0989999999999</v>
      </c>
      <c r="AR42" t="s">
        <v>141</v>
      </c>
      <c r="AS42" t="s">
        <v>271</v>
      </c>
      <c r="AT42" t="s">
        <v>826</v>
      </c>
      <c r="AU42" t="s">
        <v>987</v>
      </c>
      <c r="AV42" t="s">
        <v>49</v>
      </c>
      <c r="AW42">
        <v>2</v>
      </c>
      <c r="BB42">
        <v>0.88990473979002283</v>
      </c>
      <c r="BC42" t="s">
        <v>72</v>
      </c>
      <c r="BF42" t="s">
        <v>141</v>
      </c>
      <c r="BG42" t="s">
        <v>271</v>
      </c>
      <c r="BH42" t="s">
        <v>987</v>
      </c>
      <c r="BI42">
        <v>2135</v>
      </c>
      <c r="BJ42">
        <v>2</v>
      </c>
      <c r="BK42" t="s">
        <v>826</v>
      </c>
      <c r="BL42" t="s">
        <v>834</v>
      </c>
      <c r="BM42">
        <v>0.88990473979002283</v>
      </c>
      <c r="BN42" t="s">
        <v>72</v>
      </c>
      <c r="BO42" t="s">
        <v>705</v>
      </c>
      <c r="BP42">
        <v>1818.521</v>
      </c>
    </row>
    <row r="43" spans="1:68" ht="16.5">
      <c r="A43" s="300" t="str">
        <f t="shared" si="18"/>
        <v>신화여객</v>
      </c>
      <c r="B43" s="126" t="str">
        <f t="shared" si="19"/>
        <v>박상기</v>
      </c>
      <c r="C43" s="127" t="str">
        <f t="shared" si="20"/>
        <v>B</v>
      </c>
      <c r="D43" s="128">
        <f t="shared" si="21"/>
        <v>0.92928684143575124</v>
      </c>
      <c r="E43" s="129">
        <f t="shared" si="22"/>
        <v>3129</v>
      </c>
      <c r="F43" s="130" t="str">
        <f t="shared" si="23"/>
        <v>34</v>
      </c>
      <c r="G43" s="131" t="str">
        <f t="shared" si="24"/>
        <v>72바1114</v>
      </c>
      <c r="H43" s="132">
        <f t="shared" si="25"/>
        <v>9</v>
      </c>
      <c r="I43" s="133">
        <f t="shared" si="26"/>
        <v>1730.066</v>
      </c>
      <c r="J43" s="134">
        <f t="shared" si="27"/>
        <v>2.1910051182686494E-2</v>
      </c>
      <c r="K43" s="134">
        <f t="shared" si="28"/>
        <v>0.36811801284039314</v>
      </c>
      <c r="L43" s="134">
        <f t="shared" si="29"/>
        <v>0.20519448390986239</v>
      </c>
      <c r="M43" s="135">
        <f t="shared" si="30"/>
        <v>10.625999999999999</v>
      </c>
      <c r="N43" s="136">
        <f t="shared" si="31"/>
        <v>5.7801263073200673E-2</v>
      </c>
      <c r="O43" s="136">
        <f t="shared" si="32"/>
        <v>19.941435760254233</v>
      </c>
      <c r="P43" s="230">
        <f t="shared" si="33"/>
        <v>5</v>
      </c>
      <c r="Q43" s="231">
        <f t="shared" si="34"/>
        <v>1</v>
      </c>
      <c r="R43" s="231">
        <f t="shared" si="35"/>
        <v>345</v>
      </c>
      <c r="T43">
        <v>524</v>
      </c>
      <c r="U43">
        <v>3129</v>
      </c>
      <c r="V43" t="s">
        <v>990</v>
      </c>
      <c r="W43">
        <v>1730.066</v>
      </c>
      <c r="X43">
        <v>722.60299999999995</v>
      </c>
      <c r="Y43">
        <v>2.3940000000000001</v>
      </c>
      <c r="Z43">
        <v>10.625999999999999</v>
      </c>
      <c r="AA43">
        <v>113.099964</v>
      </c>
      <c r="AB43">
        <v>2.4780259999999998</v>
      </c>
      <c r="AC43">
        <v>41.634134000000003</v>
      </c>
      <c r="AD43" s="1">
        <v>355</v>
      </c>
      <c r="AE43">
        <v>1</v>
      </c>
      <c r="AF43">
        <v>345</v>
      </c>
      <c r="AG43">
        <v>73</v>
      </c>
      <c r="AH43">
        <v>15.296786000000001</v>
      </c>
      <c r="AI43">
        <v>633.1</v>
      </c>
      <c r="AJ43">
        <v>0</v>
      </c>
      <c r="AK43">
        <v>5</v>
      </c>
      <c r="AL43">
        <v>944</v>
      </c>
      <c r="AM43" t="s">
        <v>991</v>
      </c>
      <c r="AN43" t="s">
        <v>992</v>
      </c>
      <c r="AO43">
        <v>435.34800000000001</v>
      </c>
      <c r="AR43" t="s">
        <v>141</v>
      </c>
      <c r="AS43" t="s">
        <v>270</v>
      </c>
      <c r="AT43" t="s">
        <v>808</v>
      </c>
      <c r="AU43" t="s">
        <v>990</v>
      </c>
      <c r="AV43" t="s">
        <v>49</v>
      </c>
      <c r="AW43">
        <v>9</v>
      </c>
      <c r="BB43">
        <v>0.92928684143575124</v>
      </c>
      <c r="BC43" t="s">
        <v>71</v>
      </c>
      <c r="BF43" t="s">
        <v>141</v>
      </c>
      <c r="BG43" t="s">
        <v>270</v>
      </c>
      <c r="BH43" t="s">
        <v>990</v>
      </c>
      <c r="BI43">
        <v>3129</v>
      </c>
      <c r="BJ43">
        <v>9</v>
      </c>
      <c r="BK43" t="s">
        <v>808</v>
      </c>
      <c r="BL43" t="s">
        <v>770</v>
      </c>
      <c r="BM43">
        <v>0.92928684143575124</v>
      </c>
      <c r="BN43" t="s">
        <v>71</v>
      </c>
      <c r="BO43" t="s">
        <v>703</v>
      </c>
      <c r="BP43">
        <v>1730.066</v>
      </c>
    </row>
    <row r="44" spans="1:68" ht="16.5">
      <c r="A44" s="301" t="str">
        <f t="shared" si="18"/>
        <v>신화여객</v>
      </c>
      <c r="B44" s="110" t="str">
        <f t="shared" si="19"/>
        <v>박상수</v>
      </c>
      <c r="C44" s="111" t="str">
        <f t="shared" si="20"/>
        <v>A</v>
      </c>
      <c r="D44" s="112">
        <f t="shared" si="21"/>
        <v>0.95479430370190232</v>
      </c>
      <c r="E44" s="113">
        <f t="shared" si="22"/>
        <v>1132</v>
      </c>
      <c r="F44" s="114" t="str">
        <f t="shared" si="23"/>
        <v>555</v>
      </c>
      <c r="G44" s="115" t="str">
        <f t="shared" si="24"/>
        <v>72바1104</v>
      </c>
      <c r="H44" s="116">
        <f t="shared" si="25"/>
        <v>3</v>
      </c>
      <c r="I44" s="117">
        <f t="shared" si="26"/>
        <v>1866.933</v>
      </c>
      <c r="J44" s="118">
        <f t="shared" si="27"/>
        <v>1.1496642708053107E-2</v>
      </c>
      <c r="K44" s="118">
        <f t="shared" si="28"/>
        <v>0.36511037480304631</v>
      </c>
      <c r="L44" s="118">
        <f t="shared" si="29"/>
        <v>0.11998288101394104</v>
      </c>
      <c r="M44" s="119">
        <f t="shared" si="30"/>
        <v>8.8369999999999997</v>
      </c>
      <c r="N44" s="120">
        <f t="shared" si="31"/>
        <v>0</v>
      </c>
      <c r="O44" s="120">
        <f t="shared" si="32"/>
        <v>3.5352098870179058</v>
      </c>
      <c r="P44" s="232">
        <f t="shared" si="33"/>
        <v>0</v>
      </c>
      <c r="Q44" s="233">
        <f t="shared" si="34"/>
        <v>0</v>
      </c>
      <c r="R44" s="233">
        <f t="shared" si="35"/>
        <v>66</v>
      </c>
      <c r="T44">
        <v>524</v>
      </c>
      <c r="U44">
        <v>1132</v>
      </c>
      <c r="V44" t="s">
        <v>993</v>
      </c>
      <c r="W44">
        <v>1866.933</v>
      </c>
      <c r="X44">
        <v>676.22</v>
      </c>
      <c r="Y44">
        <v>2.7610000000000001</v>
      </c>
      <c r="Z44">
        <v>8.8369999999999997</v>
      </c>
      <c r="AA44">
        <v>137.52214799999999</v>
      </c>
      <c r="AB44">
        <v>1.581043</v>
      </c>
      <c r="AC44">
        <v>50.210763</v>
      </c>
      <c r="AD44" s="1">
        <v>224</v>
      </c>
      <c r="AE44">
        <v>0</v>
      </c>
      <c r="AF44">
        <v>66</v>
      </c>
      <c r="AG44">
        <v>62</v>
      </c>
      <c r="AH44">
        <v>13.575507</v>
      </c>
      <c r="AI44">
        <v>0</v>
      </c>
      <c r="AJ44">
        <v>0</v>
      </c>
      <c r="AK44">
        <v>0</v>
      </c>
      <c r="AL44">
        <v>0</v>
      </c>
      <c r="AM44" t="s">
        <v>994</v>
      </c>
      <c r="AN44" t="s">
        <v>995</v>
      </c>
      <c r="AO44">
        <v>1677.8219999999999</v>
      </c>
      <c r="AR44" t="s">
        <v>141</v>
      </c>
      <c r="AS44" t="s">
        <v>273</v>
      </c>
      <c r="AT44" t="s">
        <v>868</v>
      </c>
      <c r="AU44" t="s">
        <v>993</v>
      </c>
      <c r="AV44" t="s">
        <v>49</v>
      </c>
      <c r="AW44">
        <v>3</v>
      </c>
      <c r="BB44">
        <v>0.95479430370190232</v>
      </c>
      <c r="BC44" t="s">
        <v>69</v>
      </c>
      <c r="BF44" t="s">
        <v>141</v>
      </c>
      <c r="BG44" t="s">
        <v>273</v>
      </c>
      <c r="BH44" t="s">
        <v>993</v>
      </c>
      <c r="BI44">
        <v>1132</v>
      </c>
      <c r="BJ44">
        <v>3</v>
      </c>
      <c r="BK44" t="s">
        <v>868</v>
      </c>
      <c r="BL44" t="s">
        <v>864</v>
      </c>
      <c r="BM44">
        <v>0.95479430370190232</v>
      </c>
      <c r="BN44" t="s">
        <v>69</v>
      </c>
      <c r="BO44" t="s">
        <v>706</v>
      </c>
      <c r="BP44">
        <v>1866.933</v>
      </c>
    </row>
    <row r="45" spans="1:68" ht="16.5">
      <c r="A45" s="300" t="str">
        <f t="shared" si="18"/>
        <v>신화여객</v>
      </c>
      <c r="B45" s="126" t="str">
        <f t="shared" si="19"/>
        <v>박영석</v>
      </c>
      <c r="C45" s="127" t="str">
        <f t="shared" si="20"/>
        <v>B</v>
      </c>
      <c r="D45" s="128">
        <f t="shared" si="21"/>
        <v>0.91413893478407215</v>
      </c>
      <c r="E45" s="129">
        <f t="shared" si="22"/>
        <v>8946</v>
      </c>
      <c r="F45" s="130" t="str">
        <f t="shared" si="23"/>
        <v>526</v>
      </c>
      <c r="G45" s="131" t="str">
        <f t="shared" si="24"/>
        <v>71바5105</v>
      </c>
      <c r="H45" s="132">
        <f t="shared" si="25"/>
        <v>11</v>
      </c>
      <c r="I45" s="133">
        <f t="shared" si="26"/>
        <v>1795.5340000000001</v>
      </c>
      <c r="J45" s="134">
        <f t="shared" si="27"/>
        <v>3.1082992915727598E-2</v>
      </c>
      <c r="K45" s="134">
        <f t="shared" si="28"/>
        <v>0.34410686584951844</v>
      </c>
      <c r="L45" s="134">
        <f t="shared" si="29"/>
        <v>0.18434627247381558</v>
      </c>
      <c r="M45" s="135">
        <f t="shared" si="30"/>
        <v>8.9120000000000008</v>
      </c>
      <c r="N45" s="136">
        <f t="shared" si="31"/>
        <v>5.5693737907497154E-2</v>
      </c>
      <c r="O45" s="136">
        <f t="shared" si="32"/>
        <v>4.1213366051547897</v>
      </c>
      <c r="P45" s="230">
        <f t="shared" si="33"/>
        <v>3</v>
      </c>
      <c r="Q45" s="231">
        <f t="shared" si="34"/>
        <v>1</v>
      </c>
      <c r="R45" s="231">
        <f t="shared" si="35"/>
        <v>74</v>
      </c>
      <c r="T45">
        <v>524</v>
      </c>
      <c r="U45">
        <v>8946</v>
      </c>
      <c r="V45" t="s">
        <v>996</v>
      </c>
      <c r="W45">
        <v>1795.5340000000001</v>
      </c>
      <c r="X45">
        <v>645.08600000000001</v>
      </c>
      <c r="Y45">
        <v>2.7829999999999999</v>
      </c>
      <c r="Z45">
        <v>8.9120000000000008</v>
      </c>
      <c r="AA45">
        <v>126.09438900000001</v>
      </c>
      <c r="AB45">
        <v>3.9193910000000001</v>
      </c>
      <c r="AC45">
        <v>43.389944999999997</v>
      </c>
      <c r="AD45" s="1">
        <v>331</v>
      </c>
      <c r="AE45">
        <v>1</v>
      </c>
      <c r="AF45">
        <v>74</v>
      </c>
      <c r="AG45">
        <v>70</v>
      </c>
      <c r="AH45">
        <v>14.239602</v>
      </c>
      <c r="AI45">
        <v>96.4</v>
      </c>
      <c r="AJ45">
        <v>0</v>
      </c>
      <c r="AK45">
        <v>3</v>
      </c>
      <c r="AL45">
        <v>272</v>
      </c>
      <c r="AM45" t="s">
        <v>997</v>
      </c>
      <c r="AN45" t="s">
        <v>998</v>
      </c>
      <c r="AO45">
        <v>321.31700000000001</v>
      </c>
      <c r="AR45" t="s">
        <v>141</v>
      </c>
      <c r="AS45" t="s">
        <v>272</v>
      </c>
      <c r="AT45" t="s">
        <v>841</v>
      </c>
      <c r="AU45" t="s">
        <v>996</v>
      </c>
      <c r="AV45" t="s">
        <v>49</v>
      </c>
      <c r="AW45">
        <v>11</v>
      </c>
      <c r="BB45">
        <v>0.91413893478407215</v>
      </c>
      <c r="BC45" t="s">
        <v>71</v>
      </c>
      <c r="BF45" t="s">
        <v>141</v>
      </c>
      <c r="BG45" t="s">
        <v>272</v>
      </c>
      <c r="BH45" t="s">
        <v>996</v>
      </c>
      <c r="BI45">
        <v>8946</v>
      </c>
      <c r="BJ45">
        <v>11</v>
      </c>
      <c r="BK45" t="s">
        <v>841</v>
      </c>
      <c r="BL45" t="s">
        <v>874</v>
      </c>
      <c r="BM45">
        <v>0.91413893478407215</v>
      </c>
      <c r="BN45" t="s">
        <v>71</v>
      </c>
      <c r="BO45" t="s">
        <v>703</v>
      </c>
      <c r="BP45">
        <v>1795.5340000000001</v>
      </c>
    </row>
    <row r="46" spans="1:68" ht="16.5">
      <c r="A46" s="301" t="str">
        <f t="shared" si="18"/>
        <v>신화여객</v>
      </c>
      <c r="B46" s="110" t="str">
        <f t="shared" si="19"/>
        <v>박영일</v>
      </c>
      <c r="C46" s="111" t="str">
        <f t="shared" si="20"/>
        <v>B</v>
      </c>
      <c r="D46" s="112">
        <f t="shared" si="21"/>
        <v>0.91307692307692312</v>
      </c>
      <c r="E46" s="113">
        <f t="shared" si="22"/>
        <v>621</v>
      </c>
      <c r="F46" s="114" t="str">
        <f t="shared" si="23"/>
        <v>34</v>
      </c>
      <c r="G46" s="115" t="str">
        <f t="shared" si="24"/>
        <v>72바1108</v>
      </c>
      <c r="H46" s="116">
        <f t="shared" si="25"/>
        <v>1</v>
      </c>
      <c r="I46" s="117">
        <f t="shared" si="26"/>
        <v>1854.6389999999999</v>
      </c>
      <c r="J46" s="118">
        <f t="shared" si="27"/>
        <v>1.7001567667208763E-2</v>
      </c>
      <c r="K46" s="118">
        <f t="shared" si="28"/>
        <v>0.36256364581723344</v>
      </c>
      <c r="L46" s="118">
        <f t="shared" si="29"/>
        <v>0.12886604886449601</v>
      </c>
      <c r="M46" s="119">
        <f t="shared" si="30"/>
        <v>10.308999999999999</v>
      </c>
      <c r="N46" s="120">
        <f t="shared" si="31"/>
        <v>0</v>
      </c>
      <c r="O46" s="120">
        <f t="shared" si="32"/>
        <v>9.0583666147428161</v>
      </c>
      <c r="P46" s="232">
        <f t="shared" si="33"/>
        <v>14</v>
      </c>
      <c r="Q46" s="233">
        <f t="shared" si="34"/>
        <v>0</v>
      </c>
      <c r="R46" s="233">
        <f t="shared" si="35"/>
        <v>168</v>
      </c>
      <c r="T46">
        <v>524</v>
      </c>
      <c r="U46">
        <v>621</v>
      </c>
      <c r="V46" t="s">
        <v>999</v>
      </c>
      <c r="W46">
        <v>1854.6389999999999</v>
      </c>
      <c r="X46">
        <v>781.23900000000003</v>
      </c>
      <c r="Y46">
        <v>2.3740000000000001</v>
      </c>
      <c r="Z46">
        <v>10.308999999999999</v>
      </c>
      <c r="AA46">
        <v>122.193026</v>
      </c>
      <c r="AB46">
        <v>2.0774729999999999</v>
      </c>
      <c r="AC46">
        <v>44.302748999999999</v>
      </c>
      <c r="AD46" s="1">
        <v>239</v>
      </c>
      <c r="AE46">
        <v>0</v>
      </c>
      <c r="AF46">
        <v>168</v>
      </c>
      <c r="AG46">
        <v>69</v>
      </c>
      <c r="AH46">
        <v>15.177944</v>
      </c>
      <c r="AI46">
        <v>167.7</v>
      </c>
      <c r="AJ46">
        <v>0</v>
      </c>
      <c r="AK46">
        <v>14</v>
      </c>
      <c r="AL46">
        <v>2146</v>
      </c>
      <c r="AM46" t="s">
        <v>1000</v>
      </c>
      <c r="AN46" t="s">
        <v>1001</v>
      </c>
      <c r="AO46">
        <v>1854.6389999999999</v>
      </c>
      <c r="AR46" t="s">
        <v>141</v>
      </c>
      <c r="AS46" t="s">
        <v>270</v>
      </c>
      <c r="AT46" t="s">
        <v>802</v>
      </c>
      <c r="AU46" t="s">
        <v>999</v>
      </c>
      <c r="AV46" t="s">
        <v>49</v>
      </c>
      <c r="AW46">
        <v>1</v>
      </c>
      <c r="BB46">
        <v>0.91307692307692312</v>
      </c>
      <c r="BC46" t="s">
        <v>71</v>
      </c>
      <c r="BF46" t="s">
        <v>141</v>
      </c>
      <c r="BG46" t="s">
        <v>270</v>
      </c>
      <c r="BH46" t="s">
        <v>999</v>
      </c>
      <c r="BI46">
        <v>621</v>
      </c>
      <c r="BJ46">
        <v>1</v>
      </c>
      <c r="BK46" t="s">
        <v>802</v>
      </c>
      <c r="BL46" t="s">
        <v>702</v>
      </c>
      <c r="BM46">
        <v>0.91307692307692312</v>
      </c>
      <c r="BN46" t="s">
        <v>71</v>
      </c>
      <c r="BO46" t="s">
        <v>703</v>
      </c>
      <c r="BP46">
        <v>1854.6389999999999</v>
      </c>
    </row>
    <row r="47" spans="1:68" ht="16.5">
      <c r="A47" s="300" t="str">
        <f t="shared" si="18"/>
        <v>신화여객</v>
      </c>
      <c r="B47" s="126" t="str">
        <f t="shared" si="19"/>
        <v>박우열</v>
      </c>
      <c r="C47" s="127" t="str">
        <f t="shared" si="20"/>
        <v>A</v>
      </c>
      <c r="D47" s="128">
        <f t="shared" si="21"/>
        <v>0.95520269326257656</v>
      </c>
      <c r="E47" s="129">
        <f t="shared" si="22"/>
        <v>9887</v>
      </c>
      <c r="F47" s="130" t="str">
        <f t="shared" si="23"/>
        <v>34</v>
      </c>
      <c r="G47" s="131" t="str">
        <f t="shared" si="24"/>
        <v>72바1098</v>
      </c>
      <c r="H47" s="132">
        <f t="shared" si="25"/>
        <v>2</v>
      </c>
      <c r="I47" s="133">
        <f t="shared" si="26"/>
        <v>1557.579</v>
      </c>
      <c r="J47" s="134">
        <f t="shared" si="27"/>
        <v>2.7535302947479984E-2</v>
      </c>
      <c r="K47" s="134">
        <f t="shared" si="28"/>
        <v>0.33752978407698608</v>
      </c>
      <c r="L47" s="134">
        <f t="shared" si="29"/>
        <v>0.14573899622426856</v>
      </c>
      <c r="M47" s="135">
        <f t="shared" si="30"/>
        <v>9.76</v>
      </c>
      <c r="N47" s="136">
        <f t="shared" si="31"/>
        <v>0.12840440195970798</v>
      </c>
      <c r="O47" s="136">
        <f t="shared" si="32"/>
        <v>11.10698076951474</v>
      </c>
      <c r="P47" s="230">
        <f t="shared" si="33"/>
        <v>14</v>
      </c>
      <c r="Q47" s="231">
        <f t="shared" si="34"/>
        <v>2</v>
      </c>
      <c r="R47" s="231">
        <f t="shared" si="35"/>
        <v>173</v>
      </c>
      <c r="T47">
        <v>524</v>
      </c>
      <c r="U47">
        <v>9887</v>
      </c>
      <c r="V47" t="s">
        <v>1002</v>
      </c>
      <c r="W47">
        <v>1557.579</v>
      </c>
      <c r="X47">
        <v>627.50199999999995</v>
      </c>
      <c r="Y47">
        <v>2.4820000000000002</v>
      </c>
      <c r="Z47">
        <v>9.76</v>
      </c>
      <c r="AA47">
        <v>101.999132</v>
      </c>
      <c r="AB47">
        <v>2.8085770000000001</v>
      </c>
      <c r="AC47">
        <v>34.427745000000002</v>
      </c>
      <c r="AD47" s="1">
        <v>227</v>
      </c>
      <c r="AE47">
        <v>2</v>
      </c>
      <c r="AF47">
        <v>173</v>
      </c>
      <c r="AG47">
        <v>78</v>
      </c>
      <c r="AH47">
        <v>15.270512</v>
      </c>
      <c r="AI47">
        <v>199.6</v>
      </c>
      <c r="AJ47">
        <v>0</v>
      </c>
      <c r="AK47">
        <v>14</v>
      </c>
      <c r="AL47">
        <v>2692</v>
      </c>
      <c r="AM47" t="s">
        <v>1003</v>
      </c>
      <c r="AN47" t="s">
        <v>1004</v>
      </c>
      <c r="AO47">
        <v>1444.675</v>
      </c>
      <c r="AR47" t="s">
        <v>141</v>
      </c>
      <c r="AS47" t="s">
        <v>270</v>
      </c>
      <c r="AT47" t="s">
        <v>798</v>
      </c>
      <c r="AU47" t="s">
        <v>1002</v>
      </c>
      <c r="AV47" t="s">
        <v>49</v>
      </c>
      <c r="AW47">
        <v>2</v>
      </c>
      <c r="BB47">
        <v>0.95520269326257656</v>
      </c>
      <c r="BC47" t="s">
        <v>69</v>
      </c>
      <c r="BF47" t="s">
        <v>141</v>
      </c>
      <c r="BG47" t="s">
        <v>270</v>
      </c>
      <c r="BH47" t="s">
        <v>1002</v>
      </c>
      <c r="BI47">
        <v>9887</v>
      </c>
      <c r="BJ47">
        <v>2</v>
      </c>
      <c r="BK47" t="s">
        <v>798</v>
      </c>
      <c r="BL47" t="s">
        <v>792</v>
      </c>
      <c r="BM47">
        <v>0.95520269326257656</v>
      </c>
      <c r="BN47" t="s">
        <v>69</v>
      </c>
      <c r="BO47" t="s">
        <v>706</v>
      </c>
      <c r="BP47">
        <v>1557.579</v>
      </c>
    </row>
    <row r="48" spans="1:68" ht="16.5">
      <c r="A48" s="301" t="str">
        <f t="shared" si="18"/>
        <v>신화여객</v>
      </c>
      <c r="B48" s="110" t="str">
        <f t="shared" si="19"/>
        <v>박종완</v>
      </c>
      <c r="C48" s="111" t="str">
        <f t="shared" si="20"/>
        <v>S</v>
      </c>
      <c r="D48" s="112">
        <f t="shared" si="21"/>
        <v>1.0076923076923077</v>
      </c>
      <c r="E48" s="113">
        <f t="shared" si="22"/>
        <v>8417</v>
      </c>
      <c r="F48" s="114" t="str">
        <f t="shared" si="23"/>
        <v>34</v>
      </c>
      <c r="G48" s="115" t="str">
        <f t="shared" si="24"/>
        <v>72바1094</v>
      </c>
      <c r="H48" s="116">
        <f t="shared" si="25"/>
        <v>1</v>
      </c>
      <c r="I48" s="117">
        <f t="shared" si="26"/>
        <v>1433.924</v>
      </c>
      <c r="J48" s="118">
        <f t="shared" si="27"/>
        <v>2.9701108371197864E-3</v>
      </c>
      <c r="K48" s="118">
        <f t="shared" si="28"/>
        <v>0.35469296876700368</v>
      </c>
      <c r="L48" s="118">
        <f t="shared" si="29"/>
        <v>0.15621469478159233</v>
      </c>
      <c r="M48" s="119">
        <f t="shared" si="30"/>
        <v>10.41</v>
      </c>
      <c r="N48" s="120">
        <f t="shared" si="31"/>
        <v>0.41843221816497944</v>
      </c>
      <c r="O48" s="120">
        <f t="shared" si="32"/>
        <v>7.5317799269696302</v>
      </c>
      <c r="P48" s="232">
        <f t="shared" si="33"/>
        <v>0</v>
      </c>
      <c r="Q48" s="233">
        <f t="shared" si="34"/>
        <v>6</v>
      </c>
      <c r="R48" s="233">
        <f t="shared" si="35"/>
        <v>108</v>
      </c>
      <c r="T48">
        <v>524</v>
      </c>
      <c r="U48">
        <v>8417</v>
      </c>
      <c r="V48" t="s">
        <v>1005</v>
      </c>
      <c r="W48">
        <v>1433.924</v>
      </c>
      <c r="X48">
        <v>547.25800000000004</v>
      </c>
      <c r="Y48">
        <v>2.62</v>
      </c>
      <c r="Z48">
        <v>10.41</v>
      </c>
      <c r="AA48">
        <v>92.489141000000004</v>
      </c>
      <c r="AB48">
        <v>0.27470299999999997</v>
      </c>
      <c r="AC48">
        <v>32.805247999999999</v>
      </c>
      <c r="AD48" s="1">
        <v>224</v>
      </c>
      <c r="AE48">
        <v>6</v>
      </c>
      <c r="AF48">
        <v>108</v>
      </c>
      <c r="AG48">
        <v>66</v>
      </c>
      <c r="AH48">
        <v>15.503701</v>
      </c>
      <c r="AI48">
        <v>78.3</v>
      </c>
      <c r="AJ48">
        <v>0</v>
      </c>
      <c r="AK48">
        <v>0</v>
      </c>
      <c r="AL48">
        <v>0</v>
      </c>
      <c r="AM48" t="s">
        <v>1006</v>
      </c>
      <c r="AN48" t="s">
        <v>1007</v>
      </c>
      <c r="AO48">
        <v>1433.924</v>
      </c>
      <c r="AR48" t="s">
        <v>141</v>
      </c>
      <c r="AS48" t="s">
        <v>270</v>
      </c>
      <c r="AT48" t="s">
        <v>790</v>
      </c>
      <c r="AU48" t="s">
        <v>1005</v>
      </c>
      <c r="AV48" t="s">
        <v>49</v>
      </c>
      <c r="AW48">
        <v>1</v>
      </c>
      <c r="BB48">
        <v>1.0076923076923077</v>
      </c>
      <c r="BC48" t="s">
        <v>74</v>
      </c>
      <c r="BF48" t="s">
        <v>141</v>
      </c>
      <c r="BG48" t="s">
        <v>270</v>
      </c>
      <c r="BH48" t="s">
        <v>1005</v>
      </c>
      <c r="BI48">
        <v>8417</v>
      </c>
      <c r="BJ48">
        <v>1</v>
      </c>
      <c r="BK48" t="s">
        <v>790</v>
      </c>
      <c r="BL48" t="s">
        <v>702</v>
      </c>
      <c r="BM48">
        <v>1.0076923076923077</v>
      </c>
      <c r="BN48" t="s">
        <v>74</v>
      </c>
      <c r="BO48" t="s">
        <v>704</v>
      </c>
      <c r="BP48">
        <v>1433.924</v>
      </c>
    </row>
    <row r="49" spans="1:68" ht="16.5">
      <c r="A49" s="300" t="str">
        <f t="shared" si="18"/>
        <v>신화여객</v>
      </c>
      <c r="B49" s="126" t="str">
        <f t="shared" si="19"/>
        <v>박준수</v>
      </c>
      <c r="C49" s="127" t="str">
        <f t="shared" si="20"/>
        <v>S</v>
      </c>
      <c r="D49" s="128">
        <f t="shared" si="21"/>
        <v>1.0442797887131383</v>
      </c>
      <c r="E49" s="129">
        <f t="shared" si="22"/>
        <v>4764</v>
      </c>
      <c r="F49" s="130" t="str">
        <f t="shared" si="23"/>
        <v>37</v>
      </c>
      <c r="G49" s="131" t="str">
        <f t="shared" si="24"/>
        <v>71바6165</v>
      </c>
      <c r="H49" s="132">
        <f t="shared" si="25"/>
        <v>3</v>
      </c>
      <c r="I49" s="133">
        <f t="shared" si="26"/>
        <v>2073.5789999999997</v>
      </c>
      <c r="J49" s="134">
        <f t="shared" si="27"/>
        <v>1.3103640690016925E-2</v>
      </c>
      <c r="K49" s="134">
        <f t="shared" si="28"/>
        <v>0.3288567505295194</v>
      </c>
      <c r="L49" s="134">
        <f t="shared" si="29"/>
        <v>8.3430628878861143E-2</v>
      </c>
      <c r="M49" s="135">
        <f t="shared" si="30"/>
        <v>7.7320000000000002</v>
      </c>
      <c r="N49" s="136">
        <f t="shared" si="31"/>
        <v>0</v>
      </c>
      <c r="O49" s="136">
        <f t="shared" si="32"/>
        <v>2.748870431268835</v>
      </c>
      <c r="P49" s="230">
        <f t="shared" si="33"/>
        <v>0</v>
      </c>
      <c r="Q49" s="231">
        <f t="shared" si="34"/>
        <v>0</v>
      </c>
      <c r="R49" s="231">
        <f t="shared" si="35"/>
        <v>57</v>
      </c>
      <c r="T49">
        <v>524</v>
      </c>
      <c r="U49">
        <v>4764</v>
      </c>
      <c r="V49" t="s">
        <v>1008</v>
      </c>
      <c r="W49">
        <v>2073.5790000000002</v>
      </c>
      <c r="X49">
        <v>763.85</v>
      </c>
      <c r="Y49">
        <v>2.7149999999999999</v>
      </c>
      <c r="Z49">
        <v>7.7320000000000002</v>
      </c>
      <c r="AA49">
        <v>133.419104</v>
      </c>
      <c r="AB49">
        <v>1.7482759999999999</v>
      </c>
      <c r="AC49">
        <v>43.875773000000002</v>
      </c>
      <c r="AD49" s="1">
        <v>173</v>
      </c>
      <c r="AE49">
        <v>0</v>
      </c>
      <c r="AF49">
        <v>57</v>
      </c>
      <c r="AG49">
        <v>80</v>
      </c>
      <c r="AH49">
        <v>15.541843999999999</v>
      </c>
      <c r="AI49">
        <v>193.5</v>
      </c>
      <c r="AJ49">
        <v>0</v>
      </c>
      <c r="AK49">
        <v>0</v>
      </c>
      <c r="AL49">
        <v>0</v>
      </c>
      <c r="AM49" t="s">
        <v>1009</v>
      </c>
      <c r="AN49" t="s">
        <v>1010</v>
      </c>
      <c r="AO49">
        <v>1611.509</v>
      </c>
      <c r="AR49" t="s">
        <v>141</v>
      </c>
      <c r="AS49" t="s">
        <v>271</v>
      </c>
      <c r="AT49" t="s">
        <v>818</v>
      </c>
      <c r="AU49" t="s">
        <v>1008</v>
      </c>
      <c r="AV49" t="s">
        <v>49</v>
      </c>
      <c r="AW49">
        <v>3</v>
      </c>
      <c r="BB49">
        <v>1.0442797887131383</v>
      </c>
      <c r="BC49" t="s">
        <v>74</v>
      </c>
      <c r="BF49" t="s">
        <v>141</v>
      </c>
      <c r="BG49" t="s">
        <v>271</v>
      </c>
      <c r="BH49" t="s">
        <v>1008</v>
      </c>
      <c r="BI49">
        <v>4764</v>
      </c>
      <c r="BJ49">
        <v>3</v>
      </c>
      <c r="BK49" t="s">
        <v>818</v>
      </c>
      <c r="BL49" t="s">
        <v>834</v>
      </c>
      <c r="BM49">
        <v>1.0442797887131383</v>
      </c>
      <c r="BN49" t="s">
        <v>74</v>
      </c>
      <c r="BO49" t="s">
        <v>704</v>
      </c>
      <c r="BP49">
        <v>2073.5789999999997</v>
      </c>
    </row>
    <row r="50" spans="1:68" ht="16.5">
      <c r="A50" s="301" t="str">
        <f t="shared" si="18"/>
        <v>신화여객</v>
      </c>
      <c r="B50" s="110" t="str">
        <f t="shared" si="19"/>
        <v>박창수</v>
      </c>
      <c r="C50" s="111" t="str">
        <f t="shared" si="20"/>
        <v>C</v>
      </c>
      <c r="D50" s="112">
        <f t="shared" si="21"/>
        <v>0.85420466730625788</v>
      </c>
      <c r="E50" s="113">
        <f t="shared" si="22"/>
        <v>7268</v>
      </c>
      <c r="F50" s="114" t="str">
        <f t="shared" si="23"/>
        <v>526</v>
      </c>
      <c r="G50" s="115" t="str">
        <f t="shared" si="24"/>
        <v>72바1102</v>
      </c>
      <c r="H50" s="116">
        <f t="shared" si="25"/>
        <v>9</v>
      </c>
      <c r="I50" s="117">
        <f t="shared" si="26"/>
        <v>1752.413</v>
      </c>
      <c r="J50" s="118">
        <f t="shared" si="27"/>
        <v>3.108251871915468E-2</v>
      </c>
      <c r="K50" s="118">
        <f t="shared" si="28"/>
        <v>0.37159327733080066</v>
      </c>
      <c r="L50" s="118">
        <f t="shared" si="29"/>
        <v>0.20600166741515841</v>
      </c>
      <c r="M50" s="119">
        <f t="shared" si="30"/>
        <v>11.32</v>
      </c>
      <c r="N50" s="120">
        <f t="shared" si="31"/>
        <v>0.17119252139763858</v>
      </c>
      <c r="O50" s="120">
        <f t="shared" si="32"/>
        <v>17.404573008759922</v>
      </c>
      <c r="P50" s="232">
        <f t="shared" si="33"/>
        <v>10</v>
      </c>
      <c r="Q50" s="233">
        <f t="shared" si="34"/>
        <v>3</v>
      </c>
      <c r="R50" s="233">
        <f t="shared" si="35"/>
        <v>305</v>
      </c>
      <c r="T50">
        <v>524</v>
      </c>
      <c r="U50">
        <v>7268</v>
      </c>
      <c r="V50" t="s">
        <v>1011</v>
      </c>
      <c r="W50">
        <v>1752.413</v>
      </c>
      <c r="X50">
        <v>634.44100000000003</v>
      </c>
      <c r="Y50">
        <v>2.762</v>
      </c>
      <c r="Z50">
        <v>11.32</v>
      </c>
      <c r="AA50">
        <v>114.99718</v>
      </c>
      <c r="AB50">
        <v>3.5744020000000001</v>
      </c>
      <c r="AC50">
        <v>42.732179000000002</v>
      </c>
      <c r="AD50" s="1">
        <v>361</v>
      </c>
      <c r="AE50">
        <v>3</v>
      </c>
      <c r="AF50">
        <v>305</v>
      </c>
      <c r="AG50">
        <v>78</v>
      </c>
      <c r="AH50">
        <v>15.238747</v>
      </c>
      <c r="AI50">
        <v>747.9</v>
      </c>
      <c r="AJ50">
        <v>0</v>
      </c>
      <c r="AK50">
        <v>10</v>
      </c>
      <c r="AL50">
        <v>1165</v>
      </c>
      <c r="AM50" t="s">
        <v>1012</v>
      </c>
      <c r="AN50" t="s">
        <v>1013</v>
      </c>
      <c r="AO50">
        <v>532.12599999999998</v>
      </c>
      <c r="AR50" t="s">
        <v>141</v>
      </c>
      <c r="AS50" t="s">
        <v>272</v>
      </c>
      <c r="AT50" t="s">
        <v>849</v>
      </c>
      <c r="AU50" t="s">
        <v>1011</v>
      </c>
      <c r="AV50" t="s">
        <v>49</v>
      </c>
      <c r="AW50">
        <v>9</v>
      </c>
      <c r="BB50">
        <v>0.85420466730625788</v>
      </c>
      <c r="BC50" t="s">
        <v>72</v>
      </c>
      <c r="BF50" t="s">
        <v>141</v>
      </c>
      <c r="BG50" t="s">
        <v>272</v>
      </c>
      <c r="BH50" t="s">
        <v>1011</v>
      </c>
      <c r="BI50">
        <v>7268</v>
      </c>
      <c r="BJ50">
        <v>9</v>
      </c>
      <c r="BK50" t="s">
        <v>849</v>
      </c>
      <c r="BL50" t="s">
        <v>851</v>
      </c>
      <c r="BM50">
        <v>0.85420466730625788</v>
      </c>
      <c r="BN50" t="s">
        <v>72</v>
      </c>
      <c r="BO50" t="s">
        <v>705</v>
      </c>
      <c r="BP50">
        <v>1752.413</v>
      </c>
    </row>
    <row r="51" spans="1:68" ht="16.5">
      <c r="A51" s="300" t="str">
        <f t="shared" si="18"/>
        <v>신화여객</v>
      </c>
      <c r="B51" s="126" t="str">
        <f t="shared" si="19"/>
        <v>박한웅</v>
      </c>
      <c r="C51" s="127" t="str">
        <f t="shared" si="20"/>
        <v>A</v>
      </c>
      <c r="D51" s="128">
        <f t="shared" si="21"/>
        <v>0.96869453457768917</v>
      </c>
      <c r="E51" s="129">
        <f t="shared" si="22"/>
        <v>4677</v>
      </c>
      <c r="F51" s="130" t="str">
        <f t="shared" si="23"/>
        <v>37</v>
      </c>
      <c r="G51" s="131" t="str">
        <f t="shared" si="24"/>
        <v>71바6165</v>
      </c>
      <c r="H51" s="132">
        <f t="shared" si="25"/>
        <v>3</v>
      </c>
      <c r="I51" s="133">
        <f t="shared" si="26"/>
        <v>2119.7249999999999</v>
      </c>
      <c r="J51" s="134">
        <f t="shared" si="27"/>
        <v>1.4002393790788437E-2</v>
      </c>
      <c r="K51" s="134">
        <f t="shared" si="28"/>
        <v>0.32544546580701983</v>
      </c>
      <c r="L51" s="134">
        <f t="shared" si="29"/>
        <v>0.18209909304272962</v>
      </c>
      <c r="M51" s="135">
        <f t="shared" si="30"/>
        <v>9.702</v>
      </c>
      <c r="N51" s="136">
        <f t="shared" si="31"/>
        <v>4.7175930840085388E-2</v>
      </c>
      <c r="O51" s="136">
        <f t="shared" si="32"/>
        <v>7.217917418533065</v>
      </c>
      <c r="P51" s="230">
        <f t="shared" si="33"/>
        <v>1</v>
      </c>
      <c r="Q51" s="231">
        <f t="shared" si="34"/>
        <v>1</v>
      </c>
      <c r="R51" s="231">
        <f t="shared" si="35"/>
        <v>153</v>
      </c>
      <c r="T51">
        <v>524</v>
      </c>
      <c r="U51">
        <v>4677</v>
      </c>
      <c r="V51" t="s">
        <v>1014</v>
      </c>
      <c r="W51">
        <v>2119.7249999999999</v>
      </c>
      <c r="X51">
        <v>842.13599999999997</v>
      </c>
      <c r="Y51">
        <v>2.5169999999999999</v>
      </c>
      <c r="Z51">
        <v>9.702</v>
      </c>
      <c r="AA51">
        <v>129.14077599999999</v>
      </c>
      <c r="AB51">
        <v>1.8082800000000001</v>
      </c>
      <c r="AC51">
        <v>42.028280000000002</v>
      </c>
      <c r="AD51" s="1">
        <v>386</v>
      </c>
      <c r="AE51">
        <v>1</v>
      </c>
      <c r="AF51">
        <v>153</v>
      </c>
      <c r="AG51">
        <v>76</v>
      </c>
      <c r="AH51">
        <v>16.414064</v>
      </c>
      <c r="AI51">
        <v>1118.5999999999999</v>
      </c>
      <c r="AJ51">
        <v>0</v>
      </c>
      <c r="AK51">
        <v>1</v>
      </c>
      <c r="AL51">
        <v>838</v>
      </c>
      <c r="AM51" t="s">
        <v>1015</v>
      </c>
      <c r="AN51" t="s">
        <v>1016</v>
      </c>
      <c r="AO51">
        <v>1610.338</v>
      </c>
      <c r="AR51" t="s">
        <v>141</v>
      </c>
      <c r="AS51" t="s">
        <v>271</v>
      </c>
      <c r="AT51" t="s">
        <v>818</v>
      </c>
      <c r="AU51" t="s">
        <v>1014</v>
      </c>
      <c r="AV51" t="s">
        <v>49</v>
      </c>
      <c r="AW51">
        <v>3</v>
      </c>
      <c r="BB51">
        <v>0.96869453457768917</v>
      </c>
      <c r="BC51" t="s">
        <v>69</v>
      </c>
      <c r="BF51" t="s">
        <v>141</v>
      </c>
      <c r="BG51" t="s">
        <v>271</v>
      </c>
      <c r="BH51" t="s">
        <v>1014</v>
      </c>
      <c r="BI51">
        <v>4677</v>
      </c>
      <c r="BJ51">
        <v>3</v>
      </c>
      <c r="BK51" t="s">
        <v>818</v>
      </c>
      <c r="BL51" t="s">
        <v>834</v>
      </c>
      <c r="BM51">
        <v>0.96869453457768917</v>
      </c>
      <c r="BN51" t="s">
        <v>69</v>
      </c>
      <c r="BO51" t="s">
        <v>706</v>
      </c>
      <c r="BP51">
        <v>2119.7249999999999</v>
      </c>
    </row>
    <row r="52" spans="1:68" ht="16.5">
      <c r="A52" s="301" t="str">
        <f t="shared" si="18"/>
        <v>신화여객</v>
      </c>
      <c r="B52" s="110" t="str">
        <f t="shared" si="19"/>
        <v>배수민</v>
      </c>
      <c r="C52" s="111" t="str">
        <f t="shared" si="20"/>
        <v>A</v>
      </c>
      <c r="D52" s="112">
        <f t="shared" si="21"/>
        <v>0.95660404007588862</v>
      </c>
      <c r="E52" s="113">
        <f t="shared" si="22"/>
        <v>8503</v>
      </c>
      <c r="F52" s="114" t="str">
        <f t="shared" si="23"/>
        <v>526</v>
      </c>
      <c r="G52" s="115" t="str">
        <f t="shared" si="24"/>
        <v>72바1109</v>
      </c>
      <c r="H52" s="116">
        <f t="shared" si="25"/>
        <v>2</v>
      </c>
      <c r="I52" s="117">
        <f t="shared" si="26"/>
        <v>1871.5160000000001</v>
      </c>
      <c r="J52" s="118">
        <f t="shared" si="27"/>
        <v>5.8442395892648749E-3</v>
      </c>
      <c r="K52" s="118">
        <f t="shared" si="28"/>
        <v>0.30844158538819988</v>
      </c>
      <c r="L52" s="118">
        <f t="shared" si="29"/>
        <v>0.24418706545923197</v>
      </c>
      <c r="M52" s="119">
        <f t="shared" si="30"/>
        <v>8.06</v>
      </c>
      <c r="N52" s="120">
        <f t="shared" si="31"/>
        <v>0</v>
      </c>
      <c r="O52" s="120">
        <f t="shared" si="32"/>
        <v>2.0304394939717318</v>
      </c>
      <c r="P52" s="232">
        <f t="shared" si="33"/>
        <v>0</v>
      </c>
      <c r="Q52" s="233">
        <f t="shared" si="34"/>
        <v>0</v>
      </c>
      <c r="R52" s="233">
        <f t="shared" si="35"/>
        <v>38</v>
      </c>
      <c r="T52">
        <v>524</v>
      </c>
      <c r="U52">
        <v>8503</v>
      </c>
      <c r="V52" t="s">
        <v>1017</v>
      </c>
      <c r="W52">
        <v>1871.5160000000001</v>
      </c>
      <c r="X52">
        <v>593.03399999999999</v>
      </c>
      <c r="Y52">
        <v>3.1560000000000001</v>
      </c>
      <c r="Z52">
        <v>8.06</v>
      </c>
      <c r="AA52">
        <v>123.379952</v>
      </c>
      <c r="AB52">
        <v>0.72106199999999998</v>
      </c>
      <c r="AC52">
        <v>38.055508000000003</v>
      </c>
      <c r="AD52" s="1">
        <v>457</v>
      </c>
      <c r="AE52">
        <v>0</v>
      </c>
      <c r="AF52">
        <v>38</v>
      </c>
      <c r="AG52">
        <v>75</v>
      </c>
      <c r="AH52">
        <v>15.16872</v>
      </c>
      <c r="AI52">
        <v>64.599999999999994</v>
      </c>
      <c r="AJ52">
        <v>0</v>
      </c>
      <c r="AK52">
        <v>0</v>
      </c>
      <c r="AL52">
        <v>0</v>
      </c>
      <c r="AM52" t="s">
        <v>1018</v>
      </c>
      <c r="AN52" t="s">
        <v>1019</v>
      </c>
      <c r="AO52">
        <v>1762.1510000000001</v>
      </c>
      <c r="AR52" t="s">
        <v>141</v>
      </c>
      <c r="AS52" t="s">
        <v>272</v>
      </c>
      <c r="AT52" t="s">
        <v>853</v>
      </c>
      <c r="AU52" t="s">
        <v>1017</v>
      </c>
      <c r="AV52" t="s">
        <v>49</v>
      </c>
      <c r="AW52">
        <v>2</v>
      </c>
      <c r="BB52">
        <v>0.95660404007588862</v>
      </c>
      <c r="BC52" t="s">
        <v>69</v>
      </c>
      <c r="BF52" t="s">
        <v>141</v>
      </c>
      <c r="BG52" t="s">
        <v>272</v>
      </c>
      <c r="BH52" t="s">
        <v>1017</v>
      </c>
      <c r="BI52">
        <v>8503</v>
      </c>
      <c r="BJ52">
        <v>2</v>
      </c>
      <c r="BK52" t="s">
        <v>853</v>
      </c>
      <c r="BL52" t="s">
        <v>851</v>
      </c>
      <c r="BM52">
        <v>0.95660404007588862</v>
      </c>
      <c r="BN52" t="s">
        <v>69</v>
      </c>
      <c r="BO52" t="s">
        <v>706</v>
      </c>
      <c r="BP52">
        <v>1871.5160000000001</v>
      </c>
    </row>
    <row r="53" spans="1:68" ht="16.5">
      <c r="A53" s="300" t="str">
        <f t="shared" si="18"/>
        <v>신화여객</v>
      </c>
      <c r="B53" s="126" t="str">
        <f t="shared" si="19"/>
        <v>배태용</v>
      </c>
      <c r="C53" s="127" t="str">
        <f t="shared" si="20"/>
        <v>B</v>
      </c>
      <c r="D53" s="128">
        <f t="shared" si="21"/>
        <v>0.92230769230769227</v>
      </c>
      <c r="E53" s="129">
        <f t="shared" si="22"/>
        <v>8596</v>
      </c>
      <c r="F53" s="130" t="str">
        <f t="shared" si="23"/>
        <v>34</v>
      </c>
      <c r="G53" s="131" t="str">
        <f t="shared" si="24"/>
        <v>71바1115</v>
      </c>
      <c r="H53" s="132">
        <f t="shared" si="25"/>
        <v>1</v>
      </c>
      <c r="I53" s="133">
        <f t="shared" si="26"/>
        <v>1452.0319999999999</v>
      </c>
      <c r="J53" s="134">
        <f t="shared" si="27"/>
        <v>1.4592238989704765E-2</v>
      </c>
      <c r="K53" s="134">
        <f t="shared" si="28"/>
        <v>0.30641704049980795</v>
      </c>
      <c r="L53" s="134">
        <f t="shared" si="29"/>
        <v>0.22864509873060651</v>
      </c>
      <c r="M53" s="135">
        <f t="shared" si="30"/>
        <v>7.8250000000000002</v>
      </c>
      <c r="N53" s="136">
        <f t="shared" si="31"/>
        <v>0</v>
      </c>
      <c r="O53" s="136">
        <f t="shared" si="32"/>
        <v>6.9557695698166437</v>
      </c>
      <c r="P53" s="230">
        <f t="shared" si="33"/>
        <v>1</v>
      </c>
      <c r="Q53" s="231">
        <f t="shared" si="34"/>
        <v>0</v>
      </c>
      <c r="R53" s="231">
        <f t="shared" si="35"/>
        <v>101</v>
      </c>
      <c r="T53">
        <v>524</v>
      </c>
      <c r="U53">
        <v>8596</v>
      </c>
      <c r="V53" t="s">
        <v>1020</v>
      </c>
      <c r="W53">
        <v>1452.0319999999999</v>
      </c>
      <c r="X53">
        <v>605.42200000000003</v>
      </c>
      <c r="Y53">
        <v>2.3980000000000001</v>
      </c>
      <c r="Z53">
        <v>7.8250000000000002</v>
      </c>
      <c r="AA53">
        <v>95.653861000000006</v>
      </c>
      <c r="AB53">
        <v>1.395804</v>
      </c>
      <c r="AC53">
        <v>29.309972999999999</v>
      </c>
      <c r="AD53" s="1">
        <v>332</v>
      </c>
      <c r="AE53">
        <v>0</v>
      </c>
      <c r="AF53">
        <v>101</v>
      </c>
      <c r="AG53">
        <v>65</v>
      </c>
      <c r="AH53">
        <v>15.180066</v>
      </c>
      <c r="AI53">
        <v>16.899999999999999</v>
      </c>
      <c r="AJ53">
        <v>0</v>
      </c>
      <c r="AK53">
        <v>1</v>
      </c>
      <c r="AL53">
        <v>279</v>
      </c>
      <c r="AM53" t="s">
        <v>1021</v>
      </c>
      <c r="AN53" t="s">
        <v>1022</v>
      </c>
      <c r="AO53">
        <v>1452.0319999999999</v>
      </c>
      <c r="AR53" t="s">
        <v>141</v>
      </c>
      <c r="AS53" t="s">
        <v>270</v>
      </c>
      <c r="AT53" t="s">
        <v>770</v>
      </c>
      <c r="AU53" t="s">
        <v>1020</v>
      </c>
      <c r="AV53" t="s">
        <v>49</v>
      </c>
      <c r="AW53">
        <v>1</v>
      </c>
      <c r="BB53">
        <v>0.92230769230769227</v>
      </c>
      <c r="BC53" t="s">
        <v>71</v>
      </c>
      <c r="BF53" t="s">
        <v>141</v>
      </c>
      <c r="BG53" t="s">
        <v>270</v>
      </c>
      <c r="BH53" t="s">
        <v>1020</v>
      </c>
      <c r="BI53">
        <v>8596</v>
      </c>
      <c r="BJ53">
        <v>1</v>
      </c>
      <c r="BK53" t="s">
        <v>770</v>
      </c>
      <c r="BL53" t="s">
        <v>702</v>
      </c>
      <c r="BM53">
        <v>0.92230769230769227</v>
      </c>
      <c r="BN53" t="s">
        <v>71</v>
      </c>
      <c r="BO53" t="s">
        <v>703</v>
      </c>
      <c r="BP53">
        <v>1452.0319999999999</v>
      </c>
    </row>
    <row r="54" spans="1:68" ht="16.5">
      <c r="A54" s="301" t="str">
        <f t="shared" si="18"/>
        <v>신화여객</v>
      </c>
      <c r="B54" s="110" t="str">
        <f t="shared" si="19"/>
        <v>변장균</v>
      </c>
      <c r="C54" s="111" t="str">
        <f t="shared" si="20"/>
        <v>S</v>
      </c>
      <c r="D54" s="112">
        <f t="shared" si="21"/>
        <v>1.0073076923076925</v>
      </c>
      <c r="E54" s="113">
        <f t="shared" si="22"/>
        <v>7114</v>
      </c>
      <c r="F54" s="114" t="str">
        <f t="shared" si="23"/>
        <v>34</v>
      </c>
      <c r="G54" s="115" t="str">
        <f t="shared" si="24"/>
        <v>71바6158</v>
      </c>
      <c r="H54" s="116">
        <f t="shared" si="25"/>
        <v>1</v>
      </c>
      <c r="I54" s="117">
        <f t="shared" si="26"/>
        <v>2291.3240000000001</v>
      </c>
      <c r="J54" s="118">
        <f t="shared" si="27"/>
        <v>7.8915405113897438E-3</v>
      </c>
      <c r="K54" s="118">
        <f t="shared" si="28"/>
        <v>0.34879690611176689</v>
      </c>
      <c r="L54" s="118">
        <f t="shared" si="29"/>
        <v>9.2522925609822088E-2</v>
      </c>
      <c r="M54" s="119">
        <f t="shared" si="30"/>
        <v>10.542999999999999</v>
      </c>
      <c r="N54" s="120">
        <f t="shared" si="31"/>
        <v>4.3642889438595324E-2</v>
      </c>
      <c r="O54" s="120">
        <f t="shared" si="32"/>
        <v>7.8120772095085638</v>
      </c>
      <c r="P54" s="232">
        <f t="shared" si="33"/>
        <v>7</v>
      </c>
      <c r="Q54" s="233">
        <f t="shared" si="34"/>
        <v>1</v>
      </c>
      <c r="R54" s="233">
        <f t="shared" si="35"/>
        <v>179</v>
      </c>
      <c r="T54">
        <v>524</v>
      </c>
      <c r="U54">
        <v>7114</v>
      </c>
      <c r="V54" t="s">
        <v>1023</v>
      </c>
      <c r="W54">
        <v>2291.3240000000001</v>
      </c>
      <c r="X54">
        <v>874.98400000000004</v>
      </c>
      <c r="Y54">
        <v>2.6190000000000002</v>
      </c>
      <c r="Z54">
        <v>10.542999999999999</v>
      </c>
      <c r="AA54">
        <v>139.56134399999999</v>
      </c>
      <c r="AB54">
        <v>1.1013539999999999</v>
      </c>
      <c r="AC54">
        <v>48.678564999999999</v>
      </c>
      <c r="AD54" s="1">
        <v>212</v>
      </c>
      <c r="AE54">
        <v>1</v>
      </c>
      <c r="AF54">
        <v>179</v>
      </c>
      <c r="AG54">
        <v>85</v>
      </c>
      <c r="AH54">
        <v>16.418040999999999</v>
      </c>
      <c r="AI54">
        <v>1436.7</v>
      </c>
      <c r="AJ54">
        <v>13.1</v>
      </c>
      <c r="AK54">
        <v>7</v>
      </c>
      <c r="AL54">
        <v>10296</v>
      </c>
      <c r="AM54" t="s">
        <v>1024</v>
      </c>
      <c r="AN54" t="s">
        <v>1025</v>
      </c>
      <c r="AO54">
        <v>2291.3240000000001</v>
      </c>
      <c r="AR54" t="s">
        <v>141</v>
      </c>
      <c r="AS54" t="s">
        <v>270</v>
      </c>
      <c r="AT54" t="s">
        <v>783</v>
      </c>
      <c r="AU54" t="s">
        <v>1023</v>
      </c>
      <c r="AV54" t="s">
        <v>49</v>
      </c>
      <c r="AW54">
        <v>1</v>
      </c>
      <c r="BB54">
        <v>1.0073076923076925</v>
      </c>
      <c r="BC54" t="s">
        <v>74</v>
      </c>
      <c r="BF54" t="s">
        <v>141</v>
      </c>
      <c r="BG54" t="s">
        <v>270</v>
      </c>
      <c r="BH54" t="s">
        <v>1023</v>
      </c>
      <c r="BI54">
        <v>7114</v>
      </c>
      <c r="BJ54">
        <v>1</v>
      </c>
      <c r="BK54" t="s">
        <v>783</v>
      </c>
      <c r="BL54" t="s">
        <v>702</v>
      </c>
      <c r="BM54">
        <v>1.0073076923076925</v>
      </c>
      <c r="BN54" t="s">
        <v>74</v>
      </c>
      <c r="BO54" t="s">
        <v>704</v>
      </c>
      <c r="BP54">
        <v>2291.3240000000001</v>
      </c>
    </row>
    <row r="55" spans="1:68" ht="16.5">
      <c r="A55" s="300" t="str">
        <f t="shared" si="18"/>
        <v>신화여객</v>
      </c>
      <c r="B55" s="126" t="str">
        <f t="shared" si="19"/>
        <v>서낙준</v>
      </c>
      <c r="C55" s="127" t="str">
        <f t="shared" si="20"/>
        <v>C</v>
      </c>
      <c r="D55" s="128">
        <f t="shared" si="21"/>
        <v>0.85196846930509074</v>
      </c>
      <c r="E55" s="129">
        <f t="shared" si="22"/>
        <v>1859</v>
      </c>
      <c r="F55" s="130" t="str">
        <f t="shared" si="23"/>
        <v>37</v>
      </c>
      <c r="G55" s="131" t="str">
        <f t="shared" si="24"/>
        <v>71바6168</v>
      </c>
      <c r="H55" s="132">
        <f t="shared" si="25"/>
        <v>3</v>
      </c>
      <c r="I55" s="133">
        <f t="shared" si="26"/>
        <v>2097.3359999999998</v>
      </c>
      <c r="J55" s="134">
        <f t="shared" si="27"/>
        <v>1.2040144807099471E-2</v>
      </c>
      <c r="K55" s="134">
        <f t="shared" si="28"/>
        <v>0.33699108403481454</v>
      </c>
      <c r="L55" s="134">
        <f t="shared" si="29"/>
        <v>0.2584230662135204</v>
      </c>
      <c r="M55" s="135">
        <f t="shared" si="30"/>
        <v>10.596</v>
      </c>
      <c r="N55" s="136">
        <f t="shared" si="31"/>
        <v>9.5359065023439271E-2</v>
      </c>
      <c r="O55" s="136">
        <f t="shared" si="32"/>
        <v>9.2021497747618888</v>
      </c>
      <c r="P55" s="230">
        <f t="shared" si="33"/>
        <v>6</v>
      </c>
      <c r="Q55" s="231">
        <f t="shared" si="34"/>
        <v>2</v>
      </c>
      <c r="R55" s="231">
        <f t="shared" si="35"/>
        <v>193</v>
      </c>
      <c r="T55">
        <v>524</v>
      </c>
      <c r="U55">
        <v>1859</v>
      </c>
      <c r="V55" t="s">
        <v>1026</v>
      </c>
      <c r="W55">
        <v>2097.3359999999998</v>
      </c>
      <c r="X55">
        <v>947.00800000000004</v>
      </c>
      <c r="Y55">
        <v>2.2149999999999999</v>
      </c>
      <c r="Z55">
        <v>10.596</v>
      </c>
      <c r="AA55">
        <v>133.623559</v>
      </c>
      <c r="AB55">
        <v>1.6088469999999999</v>
      </c>
      <c r="AC55">
        <v>45.029947999999997</v>
      </c>
      <c r="AD55" s="1">
        <v>542</v>
      </c>
      <c r="AE55">
        <v>2</v>
      </c>
      <c r="AF55">
        <v>193</v>
      </c>
      <c r="AG55">
        <v>76</v>
      </c>
      <c r="AH55">
        <v>15.695854000000001</v>
      </c>
      <c r="AI55">
        <v>551.1</v>
      </c>
      <c r="AJ55">
        <v>0</v>
      </c>
      <c r="AK55">
        <v>6</v>
      </c>
      <c r="AL55">
        <v>974</v>
      </c>
      <c r="AM55" t="s">
        <v>1027</v>
      </c>
      <c r="AN55" t="s">
        <v>1028</v>
      </c>
      <c r="AO55">
        <v>1884.4079999999999</v>
      </c>
      <c r="AR55" t="s">
        <v>141</v>
      </c>
      <c r="AS55" t="s">
        <v>271</v>
      </c>
      <c r="AT55" t="s">
        <v>824</v>
      </c>
      <c r="AU55" t="s">
        <v>1026</v>
      </c>
      <c r="AV55" t="s">
        <v>49</v>
      </c>
      <c r="AW55">
        <v>3</v>
      </c>
      <c r="BB55">
        <v>0.85196846930509074</v>
      </c>
      <c r="BC55" t="s">
        <v>72</v>
      </c>
      <c r="BF55" t="s">
        <v>141</v>
      </c>
      <c r="BG55" t="s">
        <v>271</v>
      </c>
      <c r="BH55" t="s">
        <v>1026</v>
      </c>
      <c r="BI55">
        <v>1859</v>
      </c>
      <c r="BJ55">
        <v>3</v>
      </c>
      <c r="BK55" t="s">
        <v>824</v>
      </c>
      <c r="BL55" t="s">
        <v>813</v>
      </c>
      <c r="BM55">
        <v>0.85196846930509074</v>
      </c>
      <c r="BN55" t="s">
        <v>72</v>
      </c>
      <c r="BO55" t="s">
        <v>705</v>
      </c>
      <c r="BP55">
        <v>2097.3359999999998</v>
      </c>
    </row>
    <row r="56" spans="1:68" ht="16.5">
      <c r="A56" s="301" t="str">
        <f t="shared" si="18"/>
        <v>신화여객</v>
      </c>
      <c r="B56" s="110" t="str">
        <f t="shared" si="19"/>
        <v>서동욱</v>
      </c>
      <c r="C56" s="111" t="str">
        <f t="shared" si="20"/>
        <v>B</v>
      </c>
      <c r="D56" s="112">
        <f t="shared" si="21"/>
        <v>0.9407692307692308</v>
      </c>
      <c r="E56" s="113">
        <f t="shared" si="22"/>
        <v>5217</v>
      </c>
      <c r="F56" s="114" t="str">
        <f t="shared" si="23"/>
        <v>34</v>
      </c>
      <c r="G56" s="115" t="str">
        <f t="shared" si="24"/>
        <v>72바1097</v>
      </c>
      <c r="H56" s="116">
        <f t="shared" si="25"/>
        <v>1</v>
      </c>
      <c r="I56" s="117">
        <f t="shared" si="26"/>
        <v>2157.1039999999998</v>
      </c>
      <c r="J56" s="118">
        <f t="shared" si="27"/>
        <v>4.0594336889387517E-2</v>
      </c>
      <c r="K56" s="118">
        <f t="shared" si="28"/>
        <v>0.3497554458069253</v>
      </c>
      <c r="L56" s="118">
        <f t="shared" si="29"/>
        <v>0.18775172638871376</v>
      </c>
      <c r="M56" s="119">
        <f t="shared" si="30"/>
        <v>10.968999999999999</v>
      </c>
      <c r="N56" s="120">
        <f t="shared" si="31"/>
        <v>0</v>
      </c>
      <c r="O56" s="120">
        <f t="shared" si="32"/>
        <v>5.1457880565795628</v>
      </c>
      <c r="P56" s="232">
        <f t="shared" si="33"/>
        <v>25</v>
      </c>
      <c r="Q56" s="233">
        <f t="shared" si="34"/>
        <v>0</v>
      </c>
      <c r="R56" s="233">
        <f t="shared" si="35"/>
        <v>111</v>
      </c>
      <c r="T56">
        <v>524</v>
      </c>
      <c r="U56">
        <v>5217</v>
      </c>
      <c r="V56" t="s">
        <v>1029</v>
      </c>
      <c r="W56">
        <v>2157.1039999999998</v>
      </c>
      <c r="X56">
        <v>881.95600000000002</v>
      </c>
      <c r="Y56">
        <v>2.4460000000000002</v>
      </c>
      <c r="Z56">
        <v>10.968999999999999</v>
      </c>
      <c r="AA56">
        <v>140.07079400000001</v>
      </c>
      <c r="AB56">
        <v>5.6860809999999997</v>
      </c>
      <c r="AC56">
        <v>48.990523000000003</v>
      </c>
      <c r="AD56" s="1">
        <v>405</v>
      </c>
      <c r="AE56">
        <v>0</v>
      </c>
      <c r="AF56">
        <v>111</v>
      </c>
      <c r="AG56">
        <v>82</v>
      </c>
      <c r="AH56">
        <v>15.400098</v>
      </c>
      <c r="AI56">
        <v>975.6</v>
      </c>
      <c r="AJ56">
        <v>8</v>
      </c>
      <c r="AK56">
        <v>25</v>
      </c>
      <c r="AL56">
        <v>5150</v>
      </c>
      <c r="AM56" t="s">
        <v>1030</v>
      </c>
      <c r="AN56" t="s">
        <v>1031</v>
      </c>
      <c r="AO56">
        <v>2157.1039999999998</v>
      </c>
      <c r="AR56" t="s">
        <v>141</v>
      </c>
      <c r="AS56" t="s">
        <v>270</v>
      </c>
      <c r="AT56" t="s">
        <v>796</v>
      </c>
      <c r="AU56" t="s">
        <v>1029</v>
      </c>
      <c r="AV56" t="s">
        <v>49</v>
      </c>
      <c r="AW56">
        <v>1</v>
      </c>
      <c r="BB56">
        <v>0.9407692307692308</v>
      </c>
      <c r="BC56" t="s">
        <v>71</v>
      </c>
      <c r="BF56" t="s">
        <v>141</v>
      </c>
      <c r="BG56" t="s">
        <v>270</v>
      </c>
      <c r="BH56" t="s">
        <v>1029</v>
      </c>
      <c r="BI56">
        <v>5217</v>
      </c>
      <c r="BJ56">
        <v>1</v>
      </c>
      <c r="BK56" t="s">
        <v>796</v>
      </c>
      <c r="BL56" t="s">
        <v>702</v>
      </c>
      <c r="BM56">
        <v>0.9407692307692308</v>
      </c>
      <c r="BN56" t="s">
        <v>71</v>
      </c>
      <c r="BO56" t="s">
        <v>703</v>
      </c>
      <c r="BP56">
        <v>2157.1039999999998</v>
      </c>
    </row>
    <row r="57" spans="1:68" ht="16.5">
      <c r="A57" s="300" t="str">
        <f t="shared" si="18"/>
        <v>신화여객</v>
      </c>
      <c r="B57" s="126" t="str">
        <f t="shared" si="19"/>
        <v>석응규</v>
      </c>
      <c r="C57" s="127" t="str">
        <f t="shared" si="20"/>
        <v>C</v>
      </c>
      <c r="D57" s="128">
        <f t="shared" si="21"/>
        <v>0.88234530355352137</v>
      </c>
      <c r="E57" s="129">
        <f t="shared" si="22"/>
        <v>6767</v>
      </c>
      <c r="F57" s="130" t="str">
        <f t="shared" si="23"/>
        <v>526</v>
      </c>
      <c r="G57" s="131" t="str">
        <f t="shared" si="24"/>
        <v>71바5101</v>
      </c>
      <c r="H57" s="132">
        <f t="shared" si="25"/>
        <v>2</v>
      </c>
      <c r="I57" s="133">
        <f t="shared" si="26"/>
        <v>2020.4390000000001</v>
      </c>
      <c r="J57" s="134">
        <f t="shared" si="27"/>
        <v>9.0494133428786871E-2</v>
      </c>
      <c r="K57" s="134">
        <f t="shared" si="28"/>
        <v>0.3287215642814087</v>
      </c>
      <c r="L57" s="134">
        <f t="shared" si="29"/>
        <v>9.1069317113755974E-2</v>
      </c>
      <c r="M57" s="135">
        <f t="shared" si="30"/>
        <v>8.1820000000000004</v>
      </c>
      <c r="N57" s="136">
        <f t="shared" si="31"/>
        <v>0</v>
      </c>
      <c r="O57" s="136">
        <f t="shared" si="32"/>
        <v>4.25650069118642</v>
      </c>
      <c r="P57" s="230">
        <f t="shared" si="33"/>
        <v>7</v>
      </c>
      <c r="Q57" s="231">
        <f t="shared" si="34"/>
        <v>0</v>
      </c>
      <c r="R57" s="231">
        <f t="shared" si="35"/>
        <v>86</v>
      </c>
      <c r="T57">
        <v>524</v>
      </c>
      <c r="U57">
        <v>6767</v>
      </c>
      <c r="V57" t="s">
        <v>1032</v>
      </c>
      <c r="W57">
        <v>2020.4390000000001</v>
      </c>
      <c r="X57">
        <v>695.49599999999998</v>
      </c>
      <c r="Y57">
        <v>2.9049999999999998</v>
      </c>
      <c r="Z57">
        <v>8.1820000000000004</v>
      </c>
      <c r="AA57">
        <v>146.53133299999999</v>
      </c>
      <c r="AB57">
        <v>13.260225999999999</v>
      </c>
      <c r="AC57">
        <v>48.168008999999998</v>
      </c>
      <c r="AD57" s="1">
        <v>184</v>
      </c>
      <c r="AE57">
        <v>0</v>
      </c>
      <c r="AF57">
        <v>86</v>
      </c>
      <c r="AG57">
        <v>67</v>
      </c>
      <c r="AH57">
        <v>13.788442999999999</v>
      </c>
      <c r="AI57">
        <v>53.2</v>
      </c>
      <c r="AJ57">
        <v>0</v>
      </c>
      <c r="AK57">
        <v>7</v>
      </c>
      <c r="AL57">
        <v>1381</v>
      </c>
      <c r="AM57" t="s">
        <v>1033</v>
      </c>
      <c r="AN57" t="s">
        <v>1034</v>
      </c>
      <c r="AO57">
        <v>1946.48</v>
      </c>
      <c r="AR57" t="s">
        <v>141</v>
      </c>
      <c r="AS57" t="s">
        <v>272</v>
      </c>
      <c r="AT57" t="s">
        <v>836</v>
      </c>
      <c r="AU57" t="s">
        <v>1032</v>
      </c>
      <c r="AV57" t="s">
        <v>49</v>
      </c>
      <c r="AW57">
        <v>2</v>
      </c>
      <c r="BB57">
        <v>0.88234530355352137</v>
      </c>
      <c r="BC57" t="s">
        <v>72</v>
      </c>
      <c r="BF57" t="s">
        <v>141</v>
      </c>
      <c r="BG57" t="s">
        <v>272</v>
      </c>
      <c r="BH57" t="s">
        <v>1032</v>
      </c>
      <c r="BI57">
        <v>6767</v>
      </c>
      <c r="BJ57">
        <v>2</v>
      </c>
      <c r="BK57" t="s">
        <v>836</v>
      </c>
      <c r="BL57" t="s">
        <v>839</v>
      </c>
      <c r="BM57">
        <v>0.88234530355352137</v>
      </c>
      <c r="BN57" t="s">
        <v>72</v>
      </c>
      <c r="BO57" t="s">
        <v>705</v>
      </c>
      <c r="BP57">
        <v>2020.4390000000001</v>
      </c>
    </row>
    <row r="58" spans="1:68" ht="16.5">
      <c r="A58" s="301" t="str">
        <f t="shared" si="18"/>
        <v>신화여객</v>
      </c>
      <c r="B58" s="110" t="str">
        <f t="shared" si="19"/>
        <v>손철종</v>
      </c>
      <c r="C58" s="111" t="str">
        <f t="shared" si="20"/>
        <v>A</v>
      </c>
      <c r="D58" s="112">
        <f t="shared" si="21"/>
        <v>0.96575342188359747</v>
      </c>
      <c r="E58" s="113">
        <f t="shared" si="22"/>
        <v>1035</v>
      </c>
      <c r="F58" s="114" t="str">
        <f t="shared" si="23"/>
        <v>526</v>
      </c>
      <c r="G58" s="115" t="str">
        <f t="shared" si="24"/>
        <v>72바1111</v>
      </c>
      <c r="H58" s="116">
        <f t="shared" si="25"/>
        <v>2</v>
      </c>
      <c r="I58" s="117">
        <f t="shared" si="26"/>
        <v>1781.759</v>
      </c>
      <c r="J58" s="118">
        <f t="shared" si="27"/>
        <v>3.5104373274680259E-2</v>
      </c>
      <c r="K58" s="118">
        <f t="shared" si="28"/>
        <v>0.27429752100711474</v>
      </c>
      <c r="L58" s="118">
        <f t="shared" si="29"/>
        <v>0.12571846136318099</v>
      </c>
      <c r="M58" s="119">
        <f t="shared" si="30"/>
        <v>6.6669999999999998</v>
      </c>
      <c r="N58" s="120">
        <f t="shared" si="31"/>
        <v>0</v>
      </c>
      <c r="O58" s="120">
        <f t="shared" si="32"/>
        <v>4.7144423011192869</v>
      </c>
      <c r="P58" s="232">
        <f t="shared" si="33"/>
        <v>2</v>
      </c>
      <c r="Q58" s="233">
        <f t="shared" si="34"/>
        <v>0</v>
      </c>
      <c r="R58" s="233">
        <f t="shared" si="35"/>
        <v>84</v>
      </c>
      <c r="T58">
        <v>524</v>
      </c>
      <c r="U58">
        <v>1035</v>
      </c>
      <c r="V58" t="s">
        <v>1035</v>
      </c>
      <c r="W58">
        <v>1781.759</v>
      </c>
      <c r="X58">
        <v>561.26599999999996</v>
      </c>
      <c r="Y58">
        <v>3.1749999999999998</v>
      </c>
      <c r="Z58">
        <v>6.6669999999999998</v>
      </c>
      <c r="AA58">
        <v>117.05439</v>
      </c>
      <c r="AB58">
        <v>4.109121</v>
      </c>
      <c r="AC58">
        <v>32.107728999999999</v>
      </c>
      <c r="AD58" s="1">
        <v>224</v>
      </c>
      <c r="AE58">
        <v>0</v>
      </c>
      <c r="AF58">
        <v>84</v>
      </c>
      <c r="AG58">
        <v>72</v>
      </c>
      <c r="AH58">
        <v>15.221633000000001</v>
      </c>
      <c r="AI58">
        <v>229.3</v>
      </c>
      <c r="AJ58">
        <v>0</v>
      </c>
      <c r="AK58">
        <v>2</v>
      </c>
      <c r="AL58">
        <v>445</v>
      </c>
      <c r="AM58" t="s">
        <v>1036</v>
      </c>
      <c r="AN58" t="s">
        <v>1037</v>
      </c>
      <c r="AO58">
        <v>1673.027</v>
      </c>
      <c r="AR58" t="s">
        <v>141</v>
      </c>
      <c r="AS58" t="s">
        <v>272</v>
      </c>
      <c r="AT58" t="s">
        <v>855</v>
      </c>
      <c r="AU58" t="s">
        <v>1035</v>
      </c>
      <c r="AV58" t="s">
        <v>49</v>
      </c>
      <c r="AW58">
        <v>2</v>
      </c>
      <c r="BB58">
        <v>0.96575342188359747</v>
      </c>
      <c r="BC58" t="s">
        <v>69</v>
      </c>
      <c r="BF58" t="s">
        <v>141</v>
      </c>
      <c r="BG58" t="s">
        <v>272</v>
      </c>
      <c r="BH58" t="s">
        <v>1035</v>
      </c>
      <c r="BI58">
        <v>1035</v>
      </c>
      <c r="BJ58">
        <v>2</v>
      </c>
      <c r="BK58" t="s">
        <v>855</v>
      </c>
      <c r="BL58" t="s">
        <v>839</v>
      </c>
      <c r="BM58">
        <v>0.96575342188359747</v>
      </c>
      <c r="BN58" t="s">
        <v>69</v>
      </c>
      <c r="BO58" t="s">
        <v>706</v>
      </c>
      <c r="BP58">
        <v>1781.759</v>
      </c>
    </row>
    <row r="59" spans="1:68" ht="16.5">
      <c r="A59" s="300" t="str">
        <f t="shared" si="18"/>
        <v>신화여객</v>
      </c>
      <c r="B59" s="126" t="str">
        <f t="shared" si="19"/>
        <v>송동규</v>
      </c>
      <c r="C59" s="127" t="str">
        <f t="shared" si="20"/>
        <v>C</v>
      </c>
      <c r="D59" s="128">
        <f t="shared" si="21"/>
        <v>0.87835468201633093</v>
      </c>
      <c r="E59" s="129">
        <f t="shared" si="22"/>
        <v>5612</v>
      </c>
      <c r="F59" s="130" t="str">
        <f t="shared" si="23"/>
        <v>526</v>
      </c>
      <c r="G59" s="131" t="str">
        <f t="shared" si="24"/>
        <v>71바5107</v>
      </c>
      <c r="H59" s="132">
        <f t="shared" si="25"/>
        <v>2</v>
      </c>
      <c r="I59" s="133">
        <f t="shared" si="26"/>
        <v>1687.895</v>
      </c>
      <c r="J59" s="134">
        <f t="shared" si="27"/>
        <v>3.1505595627741273E-2</v>
      </c>
      <c r="K59" s="134">
        <f t="shared" si="28"/>
        <v>0.34236500129593572</v>
      </c>
      <c r="L59" s="134">
        <f t="shared" si="29"/>
        <v>0.16470218822853316</v>
      </c>
      <c r="M59" s="135">
        <f t="shared" si="30"/>
        <v>8.7219999999999995</v>
      </c>
      <c r="N59" s="136">
        <f t="shared" si="31"/>
        <v>0</v>
      </c>
      <c r="O59" s="136">
        <f t="shared" si="32"/>
        <v>13.804176207643248</v>
      </c>
      <c r="P59" s="230">
        <f t="shared" si="33"/>
        <v>8</v>
      </c>
      <c r="Q59" s="231">
        <f t="shared" si="34"/>
        <v>0</v>
      </c>
      <c r="R59" s="231">
        <f t="shared" si="35"/>
        <v>233</v>
      </c>
      <c r="T59">
        <v>524</v>
      </c>
      <c r="U59">
        <v>5612</v>
      </c>
      <c r="V59" t="s">
        <v>1038</v>
      </c>
      <c r="W59">
        <v>1687.895</v>
      </c>
      <c r="X59">
        <v>586.85400000000004</v>
      </c>
      <c r="Y59">
        <v>2.8759999999999999</v>
      </c>
      <c r="Z59">
        <v>8.7219999999999995</v>
      </c>
      <c r="AA59">
        <v>116.77662100000001</v>
      </c>
      <c r="AB59">
        <v>3.6791170000000002</v>
      </c>
      <c r="AC59">
        <v>39.980227999999997</v>
      </c>
      <c r="AD59" s="1">
        <v>278</v>
      </c>
      <c r="AE59">
        <v>0</v>
      </c>
      <c r="AF59">
        <v>233</v>
      </c>
      <c r="AG59">
        <v>66</v>
      </c>
      <c r="AH59">
        <v>14.454048</v>
      </c>
      <c r="AI59">
        <v>68.3</v>
      </c>
      <c r="AJ59">
        <v>0</v>
      </c>
      <c r="AK59">
        <v>8</v>
      </c>
      <c r="AL59">
        <v>1403</v>
      </c>
      <c r="AM59" t="s">
        <v>1039</v>
      </c>
      <c r="AN59" t="s">
        <v>1040</v>
      </c>
      <c r="AO59">
        <v>1487.2249999999999</v>
      </c>
      <c r="AR59" t="s">
        <v>141</v>
      </c>
      <c r="AS59" t="s">
        <v>272</v>
      </c>
      <c r="AT59" t="s">
        <v>843</v>
      </c>
      <c r="AU59" t="s">
        <v>1038</v>
      </c>
      <c r="AV59" t="s">
        <v>49</v>
      </c>
      <c r="AW59">
        <v>2</v>
      </c>
      <c r="BB59">
        <v>0.87835468201633093</v>
      </c>
      <c r="BC59" t="s">
        <v>72</v>
      </c>
      <c r="BF59" t="s">
        <v>141</v>
      </c>
      <c r="BG59" t="s">
        <v>272</v>
      </c>
      <c r="BH59" t="s">
        <v>1038</v>
      </c>
      <c r="BI59">
        <v>5612</v>
      </c>
      <c r="BJ59">
        <v>2</v>
      </c>
      <c r="BK59" t="s">
        <v>843</v>
      </c>
      <c r="BL59" t="s">
        <v>839</v>
      </c>
      <c r="BM59">
        <v>0.87835468201633093</v>
      </c>
      <c r="BN59" t="s">
        <v>72</v>
      </c>
      <c r="BO59" t="s">
        <v>705</v>
      </c>
      <c r="BP59">
        <v>1687.895</v>
      </c>
    </row>
    <row r="60" spans="1:68" ht="16.5">
      <c r="A60" s="301" t="str">
        <f t="shared" si="18"/>
        <v>신화여객</v>
      </c>
      <c r="B60" s="110" t="str">
        <f t="shared" si="19"/>
        <v>신종민</v>
      </c>
      <c r="C60" s="111" t="str">
        <f t="shared" si="20"/>
        <v>S</v>
      </c>
      <c r="D60" s="112">
        <f t="shared" si="21"/>
        <v>1.1089655172413795</v>
      </c>
      <c r="E60" s="113">
        <f t="shared" si="22"/>
        <v>724</v>
      </c>
      <c r="F60" s="114" t="str">
        <f t="shared" si="23"/>
        <v>555</v>
      </c>
      <c r="G60" s="115" t="str">
        <f t="shared" si="24"/>
        <v>71바6153</v>
      </c>
      <c r="H60" s="116">
        <f t="shared" si="25"/>
        <v>1</v>
      </c>
      <c r="I60" s="117">
        <f t="shared" si="26"/>
        <v>1613.46</v>
      </c>
      <c r="J60" s="118">
        <f t="shared" si="27"/>
        <v>8.1593600932113389E-3</v>
      </c>
      <c r="K60" s="118">
        <f t="shared" si="28"/>
        <v>0.33845414801855533</v>
      </c>
      <c r="L60" s="118">
        <f t="shared" si="29"/>
        <v>0.10660320057516146</v>
      </c>
      <c r="M60" s="119">
        <f t="shared" si="30"/>
        <v>8.3870000000000005</v>
      </c>
      <c r="N60" s="120">
        <f t="shared" si="31"/>
        <v>0.12395720997111796</v>
      </c>
      <c r="O60" s="120">
        <f t="shared" si="32"/>
        <v>8.9249191179204939</v>
      </c>
      <c r="P60" s="232">
        <f t="shared" si="33"/>
        <v>0</v>
      </c>
      <c r="Q60" s="233">
        <f t="shared" si="34"/>
        <v>2</v>
      </c>
      <c r="R60" s="233">
        <f t="shared" si="35"/>
        <v>144</v>
      </c>
      <c r="T60">
        <v>524</v>
      </c>
      <c r="U60">
        <v>724</v>
      </c>
      <c r="V60" t="s">
        <v>1041</v>
      </c>
      <c r="W60">
        <v>1613.46</v>
      </c>
      <c r="X60">
        <v>501.64800000000002</v>
      </c>
      <c r="Y60">
        <v>3.2160000000000002</v>
      </c>
      <c r="Z60">
        <v>8.3870000000000005</v>
      </c>
      <c r="AA60">
        <v>107.777447</v>
      </c>
      <c r="AB60">
        <v>0.87939500000000004</v>
      </c>
      <c r="AC60">
        <v>36.477724000000002</v>
      </c>
      <c r="AD60" s="1">
        <v>172</v>
      </c>
      <c r="AE60">
        <v>2</v>
      </c>
      <c r="AF60">
        <v>144</v>
      </c>
      <c r="AG60">
        <v>71</v>
      </c>
      <c r="AH60">
        <v>14.970293</v>
      </c>
      <c r="AI60">
        <v>112.8</v>
      </c>
      <c r="AJ60">
        <v>0</v>
      </c>
      <c r="AK60">
        <v>0</v>
      </c>
      <c r="AL60">
        <v>0</v>
      </c>
      <c r="AM60" t="s">
        <v>1042</v>
      </c>
      <c r="AN60" t="s">
        <v>1043</v>
      </c>
      <c r="AO60">
        <v>1613.46</v>
      </c>
      <c r="AR60" t="s">
        <v>141</v>
      </c>
      <c r="AS60" t="s">
        <v>273</v>
      </c>
      <c r="AT60" t="s">
        <v>862</v>
      </c>
      <c r="AU60" t="s">
        <v>1041</v>
      </c>
      <c r="AV60" t="s">
        <v>49</v>
      </c>
      <c r="AW60">
        <v>1</v>
      </c>
      <c r="BB60">
        <v>1.1089655172413795</v>
      </c>
      <c r="BC60" t="s">
        <v>74</v>
      </c>
      <c r="BF60" t="s">
        <v>141</v>
      </c>
      <c r="BG60" t="s">
        <v>273</v>
      </c>
      <c r="BH60" t="s">
        <v>1041</v>
      </c>
      <c r="BI60">
        <v>724</v>
      </c>
      <c r="BJ60">
        <v>1</v>
      </c>
      <c r="BK60" t="s">
        <v>862</v>
      </c>
      <c r="BL60" t="s">
        <v>702</v>
      </c>
      <c r="BM60">
        <v>1.1089655172413795</v>
      </c>
      <c r="BN60" t="s">
        <v>74</v>
      </c>
      <c r="BO60" t="s">
        <v>704</v>
      </c>
      <c r="BP60">
        <v>1613.46</v>
      </c>
    </row>
    <row r="61" spans="1:68" ht="16.5">
      <c r="A61" s="300" t="str">
        <f t="shared" si="18"/>
        <v>신화여객</v>
      </c>
      <c r="B61" s="126" t="str">
        <f t="shared" si="19"/>
        <v>신창균</v>
      </c>
      <c r="C61" s="127" t="str">
        <f t="shared" si="20"/>
        <v>S</v>
      </c>
      <c r="D61" s="128">
        <f t="shared" si="21"/>
        <v>1.0106632315306305</v>
      </c>
      <c r="E61" s="129">
        <f t="shared" si="22"/>
        <v>6653</v>
      </c>
      <c r="F61" s="130" t="str">
        <f t="shared" si="23"/>
        <v>37</v>
      </c>
      <c r="G61" s="131" t="str">
        <f t="shared" si="24"/>
        <v>71바6166</v>
      </c>
      <c r="H61" s="132">
        <f t="shared" si="25"/>
        <v>2</v>
      </c>
      <c r="I61" s="133">
        <f t="shared" si="26"/>
        <v>1920.7539999999999</v>
      </c>
      <c r="J61" s="134">
        <f t="shared" si="27"/>
        <v>2.9052759931890932E-3</v>
      </c>
      <c r="K61" s="134">
        <f t="shared" si="28"/>
        <v>0.32312988578869467</v>
      </c>
      <c r="L61" s="134">
        <f t="shared" si="29"/>
        <v>0.14473482809355076</v>
      </c>
      <c r="M61" s="135">
        <f t="shared" si="30"/>
        <v>6.5990000000000002</v>
      </c>
      <c r="N61" s="136">
        <f t="shared" si="31"/>
        <v>0</v>
      </c>
      <c r="O61" s="136">
        <f t="shared" si="32"/>
        <v>1.9263268487271146</v>
      </c>
      <c r="P61" s="230">
        <f t="shared" si="33"/>
        <v>0</v>
      </c>
      <c r="Q61" s="231">
        <f t="shared" si="34"/>
        <v>0</v>
      </c>
      <c r="R61" s="231">
        <f t="shared" si="35"/>
        <v>37</v>
      </c>
      <c r="T61">
        <v>524</v>
      </c>
      <c r="U61">
        <v>6653</v>
      </c>
      <c r="V61" t="s">
        <v>1044</v>
      </c>
      <c r="W61">
        <v>1920.7539999999999</v>
      </c>
      <c r="X61">
        <v>732.23599999999999</v>
      </c>
      <c r="Y61">
        <v>2.6230000000000002</v>
      </c>
      <c r="Z61">
        <v>6.5990000000000002</v>
      </c>
      <c r="AA61">
        <v>125.15162100000001</v>
      </c>
      <c r="AB61">
        <v>0.36359999999999998</v>
      </c>
      <c r="AC61">
        <v>40.440229000000002</v>
      </c>
      <c r="AD61" s="1">
        <v>278</v>
      </c>
      <c r="AE61">
        <v>0</v>
      </c>
      <c r="AF61">
        <v>37</v>
      </c>
      <c r="AG61">
        <v>76</v>
      </c>
      <c r="AH61">
        <v>15.347416000000001</v>
      </c>
      <c r="AI61">
        <v>42</v>
      </c>
      <c r="AJ61">
        <v>0</v>
      </c>
      <c r="AK61">
        <v>0</v>
      </c>
      <c r="AL61">
        <v>0</v>
      </c>
      <c r="AM61" t="s">
        <v>1045</v>
      </c>
      <c r="AN61" t="s">
        <v>1046</v>
      </c>
      <c r="AO61">
        <v>1684.346</v>
      </c>
      <c r="AR61" t="s">
        <v>141</v>
      </c>
      <c r="AS61" t="s">
        <v>271</v>
      </c>
      <c r="AT61" t="s">
        <v>820</v>
      </c>
      <c r="AU61" t="s">
        <v>1044</v>
      </c>
      <c r="AV61" t="s">
        <v>49</v>
      </c>
      <c r="AW61">
        <v>2</v>
      </c>
      <c r="BB61">
        <v>1.0106632315306305</v>
      </c>
      <c r="BC61" t="s">
        <v>74</v>
      </c>
      <c r="BF61" t="s">
        <v>141</v>
      </c>
      <c r="BG61" t="s">
        <v>271</v>
      </c>
      <c r="BH61" t="s">
        <v>1044</v>
      </c>
      <c r="BI61">
        <v>6653</v>
      </c>
      <c r="BJ61">
        <v>2</v>
      </c>
      <c r="BK61" t="s">
        <v>820</v>
      </c>
      <c r="BL61" t="s">
        <v>834</v>
      </c>
      <c r="BM61">
        <v>1.0106632315306305</v>
      </c>
      <c r="BN61" t="s">
        <v>74</v>
      </c>
      <c r="BO61" t="s">
        <v>704</v>
      </c>
      <c r="BP61">
        <v>1920.7539999999999</v>
      </c>
    </row>
    <row r="62" spans="1:68" ht="16.5">
      <c r="A62" s="301" t="str">
        <f t="shared" si="18"/>
        <v>신화여객</v>
      </c>
      <c r="B62" s="110" t="str">
        <f t="shared" si="19"/>
        <v>엄인호</v>
      </c>
      <c r="C62" s="111" t="str">
        <f t="shared" si="20"/>
        <v>A</v>
      </c>
      <c r="D62" s="112">
        <f t="shared" si="21"/>
        <v>0.99373229470035351</v>
      </c>
      <c r="E62" s="113">
        <f t="shared" si="22"/>
        <v>1313</v>
      </c>
      <c r="F62" s="114" t="str">
        <f t="shared" si="23"/>
        <v>34</v>
      </c>
      <c r="G62" s="115" t="str">
        <f t="shared" si="24"/>
        <v>71바6154</v>
      </c>
      <c r="H62" s="116">
        <f t="shared" si="25"/>
        <v>3</v>
      </c>
      <c r="I62" s="117">
        <f t="shared" si="26"/>
        <v>2389.1709999999998</v>
      </c>
      <c r="J62" s="118">
        <f t="shared" si="27"/>
        <v>8.7826849681099124E-3</v>
      </c>
      <c r="K62" s="118">
        <f t="shared" si="28"/>
        <v>0.33854738893135433</v>
      </c>
      <c r="L62" s="118">
        <f t="shared" si="29"/>
        <v>0.20048795167863667</v>
      </c>
      <c r="M62" s="119">
        <f t="shared" si="30"/>
        <v>9.5939999999999994</v>
      </c>
      <c r="N62" s="120">
        <f t="shared" si="31"/>
        <v>0.12556656681334238</v>
      </c>
      <c r="O62" s="120">
        <f t="shared" si="32"/>
        <v>8.2873934096805968</v>
      </c>
      <c r="P62" s="232">
        <f t="shared" si="33"/>
        <v>1</v>
      </c>
      <c r="Q62" s="233">
        <f t="shared" si="34"/>
        <v>3</v>
      </c>
      <c r="R62" s="233">
        <f t="shared" si="35"/>
        <v>198</v>
      </c>
      <c r="T62">
        <v>524</v>
      </c>
      <c r="U62">
        <v>1313</v>
      </c>
      <c r="V62" t="s">
        <v>1047</v>
      </c>
      <c r="W62">
        <v>2389.1709999999998</v>
      </c>
      <c r="X62">
        <v>959.38699999999994</v>
      </c>
      <c r="Y62">
        <v>2.4900000000000002</v>
      </c>
      <c r="Z62">
        <v>9.5939999999999994</v>
      </c>
      <c r="AA62">
        <v>143.14244500000001</v>
      </c>
      <c r="AB62">
        <v>1.2571749999999999</v>
      </c>
      <c r="AC62">
        <v>48.460501000000001</v>
      </c>
      <c r="AD62" s="1">
        <v>479</v>
      </c>
      <c r="AE62">
        <v>3</v>
      </c>
      <c r="AF62">
        <v>198</v>
      </c>
      <c r="AG62">
        <v>78</v>
      </c>
      <c r="AH62">
        <v>16.690863</v>
      </c>
      <c r="AI62">
        <v>1049.0999999999999</v>
      </c>
      <c r="AJ62">
        <v>0</v>
      </c>
      <c r="AK62">
        <v>1</v>
      </c>
      <c r="AL62">
        <v>10</v>
      </c>
      <c r="AM62" t="s">
        <v>1048</v>
      </c>
      <c r="AN62" t="s">
        <v>1049</v>
      </c>
      <c r="AO62">
        <v>2078.9319999999998</v>
      </c>
      <c r="AR62" t="s">
        <v>141</v>
      </c>
      <c r="AS62" t="s">
        <v>270</v>
      </c>
      <c r="AT62" t="s">
        <v>779</v>
      </c>
      <c r="AU62" t="s">
        <v>1047</v>
      </c>
      <c r="AV62" t="s">
        <v>49</v>
      </c>
      <c r="AW62">
        <v>3</v>
      </c>
      <c r="BB62">
        <v>0.99373229470035351</v>
      </c>
      <c r="BC62" t="s">
        <v>69</v>
      </c>
      <c r="BF62" t="s">
        <v>141</v>
      </c>
      <c r="BG62" t="s">
        <v>270</v>
      </c>
      <c r="BH62" t="s">
        <v>1047</v>
      </c>
      <c r="BI62">
        <v>1313</v>
      </c>
      <c r="BJ62">
        <v>3</v>
      </c>
      <c r="BK62" t="s">
        <v>779</v>
      </c>
      <c r="BL62" t="s">
        <v>800</v>
      </c>
      <c r="BM62">
        <v>0.99373229470035351</v>
      </c>
      <c r="BN62" t="s">
        <v>69</v>
      </c>
      <c r="BO62" t="s">
        <v>706</v>
      </c>
      <c r="BP62">
        <v>2389.1709999999998</v>
      </c>
    </row>
    <row r="63" spans="1:68" ht="16.5">
      <c r="A63" s="300" t="str">
        <f t="shared" si="18"/>
        <v>신화여객</v>
      </c>
      <c r="B63" s="126" t="str">
        <f t="shared" si="19"/>
        <v>용일국</v>
      </c>
      <c r="C63" s="127" t="str">
        <f t="shared" si="20"/>
        <v>S</v>
      </c>
      <c r="D63" s="128">
        <f t="shared" si="21"/>
        <v>1.055055474330157</v>
      </c>
      <c r="E63" s="129">
        <f t="shared" si="22"/>
        <v>5527</v>
      </c>
      <c r="F63" s="130" t="str">
        <f t="shared" si="23"/>
        <v>555</v>
      </c>
      <c r="G63" s="131" t="str">
        <f t="shared" si="24"/>
        <v>71바6159</v>
      </c>
      <c r="H63" s="132">
        <f t="shared" si="25"/>
        <v>3</v>
      </c>
      <c r="I63" s="133">
        <f t="shared" si="26"/>
        <v>1736</v>
      </c>
      <c r="J63" s="134">
        <f t="shared" si="27"/>
        <v>1.7471219922785042E-2</v>
      </c>
      <c r="K63" s="134">
        <f t="shared" si="28"/>
        <v>0.32206612328655487</v>
      </c>
      <c r="L63" s="134">
        <f t="shared" si="29"/>
        <v>0.1860599078341014</v>
      </c>
      <c r="M63" s="135">
        <f t="shared" si="30"/>
        <v>6.282</v>
      </c>
      <c r="N63" s="136">
        <f t="shared" si="31"/>
        <v>0.1152073732718894</v>
      </c>
      <c r="O63" s="136">
        <f t="shared" si="32"/>
        <v>3.7442396313364057</v>
      </c>
      <c r="P63" s="230">
        <f t="shared" si="33"/>
        <v>1</v>
      </c>
      <c r="Q63" s="231">
        <f t="shared" si="34"/>
        <v>2</v>
      </c>
      <c r="R63" s="231">
        <f t="shared" si="35"/>
        <v>65</v>
      </c>
      <c r="T63">
        <v>524</v>
      </c>
      <c r="U63">
        <v>5527</v>
      </c>
      <c r="V63" t="s">
        <v>1050</v>
      </c>
      <c r="W63">
        <v>1736</v>
      </c>
      <c r="X63">
        <v>565.58000000000004</v>
      </c>
      <c r="Y63">
        <v>3.069</v>
      </c>
      <c r="Z63">
        <v>6.282</v>
      </c>
      <c r="AA63">
        <v>123.453543</v>
      </c>
      <c r="AB63">
        <v>2.1568839999999998</v>
      </c>
      <c r="AC63">
        <v>39.760204000000002</v>
      </c>
      <c r="AD63" s="1">
        <v>323</v>
      </c>
      <c r="AE63">
        <v>2</v>
      </c>
      <c r="AF63">
        <v>65</v>
      </c>
      <c r="AG63">
        <v>74</v>
      </c>
      <c r="AH63">
        <v>14.061968999999999</v>
      </c>
      <c r="AI63">
        <v>338.7</v>
      </c>
      <c r="AJ63">
        <v>0</v>
      </c>
      <c r="AK63">
        <v>1</v>
      </c>
      <c r="AL63">
        <v>30</v>
      </c>
      <c r="AM63" t="s">
        <v>1051</v>
      </c>
      <c r="AN63" t="s">
        <v>1052</v>
      </c>
      <c r="AO63">
        <v>1543.0609999999999</v>
      </c>
      <c r="AR63" t="s">
        <v>141</v>
      </c>
      <c r="AS63" t="s">
        <v>273</v>
      </c>
      <c r="AT63" t="s">
        <v>866</v>
      </c>
      <c r="AU63" t="s">
        <v>1050</v>
      </c>
      <c r="AV63" t="s">
        <v>49</v>
      </c>
      <c r="AW63">
        <v>3</v>
      </c>
      <c r="BB63">
        <v>1.055055474330157</v>
      </c>
      <c r="BC63" t="s">
        <v>74</v>
      </c>
      <c r="BF63" t="s">
        <v>141</v>
      </c>
      <c r="BG63" t="s">
        <v>273</v>
      </c>
      <c r="BH63" t="s">
        <v>1050</v>
      </c>
      <c r="BI63">
        <v>5527</v>
      </c>
      <c r="BJ63">
        <v>3</v>
      </c>
      <c r="BK63" t="s">
        <v>866</v>
      </c>
      <c r="BL63" t="s">
        <v>870</v>
      </c>
      <c r="BM63">
        <v>1.055055474330157</v>
      </c>
      <c r="BN63" t="s">
        <v>74</v>
      </c>
      <c r="BO63" t="s">
        <v>704</v>
      </c>
      <c r="BP63">
        <v>1736</v>
      </c>
    </row>
    <row r="64" spans="1:68" ht="16.5">
      <c r="A64" s="301" t="str">
        <f t="shared" si="18"/>
        <v>신화여객</v>
      </c>
      <c r="B64" s="110" t="str">
        <f t="shared" si="19"/>
        <v>우수한</v>
      </c>
      <c r="C64" s="111" t="str">
        <f t="shared" si="20"/>
        <v>D</v>
      </c>
      <c r="D64" s="112">
        <f t="shared" si="21"/>
        <v>0.807955906201968</v>
      </c>
      <c r="E64" s="113">
        <f t="shared" si="22"/>
        <v>422</v>
      </c>
      <c r="F64" s="114" t="str">
        <f t="shared" si="23"/>
        <v>34</v>
      </c>
      <c r="G64" s="115" t="str">
        <f t="shared" si="24"/>
        <v>71바6160</v>
      </c>
      <c r="H64" s="116">
        <f t="shared" si="25"/>
        <v>3</v>
      </c>
      <c r="I64" s="117">
        <f t="shared" si="26"/>
        <v>1908.9919999999997</v>
      </c>
      <c r="J64" s="118">
        <f t="shared" si="27"/>
        <v>2.5459654512242573E-2</v>
      </c>
      <c r="K64" s="118">
        <f t="shared" si="28"/>
        <v>0.36999953234132976</v>
      </c>
      <c r="L64" s="118">
        <f t="shared" si="29"/>
        <v>0.18229515891109027</v>
      </c>
      <c r="M64" s="119">
        <f t="shared" si="30"/>
        <v>14.372</v>
      </c>
      <c r="N64" s="120">
        <f t="shared" si="31"/>
        <v>0.41906933083009251</v>
      </c>
      <c r="O64" s="120">
        <f t="shared" si="32"/>
        <v>22.001139868579859</v>
      </c>
      <c r="P64" s="232">
        <f t="shared" si="33"/>
        <v>2</v>
      </c>
      <c r="Q64" s="233">
        <f t="shared" si="34"/>
        <v>8</v>
      </c>
      <c r="R64" s="233">
        <f t="shared" si="35"/>
        <v>420</v>
      </c>
      <c r="T64">
        <v>524</v>
      </c>
      <c r="U64">
        <v>422</v>
      </c>
      <c r="V64" t="s">
        <v>1053</v>
      </c>
      <c r="W64">
        <v>1908.992</v>
      </c>
      <c r="X64">
        <v>943.57</v>
      </c>
      <c r="Y64">
        <v>2.0230000000000001</v>
      </c>
      <c r="Z64">
        <v>14.372</v>
      </c>
      <c r="AA64">
        <v>122.589409</v>
      </c>
      <c r="AB64">
        <v>3.1210840000000002</v>
      </c>
      <c r="AC64">
        <v>45.358024</v>
      </c>
      <c r="AD64" s="1">
        <v>348</v>
      </c>
      <c r="AE64">
        <v>8</v>
      </c>
      <c r="AF64">
        <v>420</v>
      </c>
      <c r="AG64">
        <v>74</v>
      </c>
      <c r="AH64">
        <v>15.572241999999999</v>
      </c>
      <c r="AI64">
        <v>522.1</v>
      </c>
      <c r="AJ64">
        <v>0</v>
      </c>
      <c r="AK64">
        <v>2</v>
      </c>
      <c r="AL64">
        <v>333</v>
      </c>
      <c r="AM64" t="s">
        <v>1054</v>
      </c>
      <c r="AN64" t="s">
        <v>1055</v>
      </c>
      <c r="AO64">
        <v>1807.0809999999999</v>
      </c>
      <c r="AR64" t="s">
        <v>141</v>
      </c>
      <c r="AS64" t="s">
        <v>270</v>
      </c>
      <c r="AT64" t="s">
        <v>784</v>
      </c>
      <c r="AU64" t="s">
        <v>1053</v>
      </c>
      <c r="AV64" t="s">
        <v>49</v>
      </c>
      <c r="AW64">
        <v>3</v>
      </c>
      <c r="BB64">
        <v>0.807955906201968</v>
      </c>
      <c r="BC64" t="s">
        <v>70</v>
      </c>
      <c r="BF64" t="s">
        <v>141</v>
      </c>
      <c r="BG64" t="s">
        <v>270</v>
      </c>
      <c r="BH64" t="s">
        <v>1053</v>
      </c>
      <c r="BI64">
        <v>422</v>
      </c>
      <c r="BJ64">
        <v>3</v>
      </c>
      <c r="BK64" t="s">
        <v>784</v>
      </c>
      <c r="BL64" t="s">
        <v>808</v>
      </c>
      <c r="BM64">
        <v>0.807955906201968</v>
      </c>
      <c r="BN64" t="s">
        <v>70</v>
      </c>
      <c r="BO64" t="s">
        <v>707</v>
      </c>
      <c r="BP64">
        <v>1908.9919999999997</v>
      </c>
    </row>
    <row r="65" spans="1:68" ht="16.5">
      <c r="A65" s="300" t="str">
        <f t="shared" si="18"/>
        <v>신화여객</v>
      </c>
      <c r="B65" s="126" t="str">
        <f t="shared" si="19"/>
        <v>우영삼</v>
      </c>
      <c r="C65" s="127" t="str">
        <f t="shared" si="20"/>
        <v>D</v>
      </c>
      <c r="D65" s="128">
        <f t="shared" si="21"/>
        <v>0.80333333333333334</v>
      </c>
      <c r="E65" s="129">
        <f t="shared" si="22"/>
        <v>939</v>
      </c>
      <c r="F65" s="130" t="str">
        <f t="shared" si="23"/>
        <v>526</v>
      </c>
      <c r="G65" s="131" t="str">
        <f t="shared" si="24"/>
        <v>72바1112</v>
      </c>
      <c r="H65" s="132">
        <f t="shared" si="25"/>
        <v>1</v>
      </c>
      <c r="I65" s="133">
        <f t="shared" si="26"/>
        <v>1484.1220000000001</v>
      </c>
      <c r="J65" s="134">
        <f t="shared" si="27"/>
        <v>4.8284926538934798E-2</v>
      </c>
      <c r="K65" s="134">
        <f t="shared" si="28"/>
        <v>0.36723034875049215</v>
      </c>
      <c r="L65" s="134">
        <f t="shared" si="29"/>
        <v>0.17720915126923528</v>
      </c>
      <c r="M65" s="135">
        <f t="shared" si="30"/>
        <v>12.986000000000001</v>
      </c>
      <c r="N65" s="136">
        <f t="shared" si="31"/>
        <v>0.47165933797895321</v>
      </c>
      <c r="O65" s="136">
        <f t="shared" si="32"/>
        <v>18.192574464902481</v>
      </c>
      <c r="P65" s="230">
        <f t="shared" si="33"/>
        <v>4</v>
      </c>
      <c r="Q65" s="231">
        <f t="shared" si="34"/>
        <v>7</v>
      </c>
      <c r="R65" s="231">
        <f t="shared" si="35"/>
        <v>270</v>
      </c>
      <c r="T65">
        <v>524</v>
      </c>
      <c r="U65">
        <v>939</v>
      </c>
      <c r="V65" t="s">
        <v>1056</v>
      </c>
      <c r="W65">
        <v>1484.1220000000001</v>
      </c>
      <c r="X65">
        <v>559.77</v>
      </c>
      <c r="Y65">
        <v>2.6509999999999998</v>
      </c>
      <c r="Z65">
        <v>12.986000000000001</v>
      </c>
      <c r="AA65">
        <v>100.617177</v>
      </c>
      <c r="AB65">
        <v>4.8582929999999998</v>
      </c>
      <c r="AC65">
        <v>36.949680999999998</v>
      </c>
      <c r="AD65" s="1">
        <v>263</v>
      </c>
      <c r="AE65">
        <v>7</v>
      </c>
      <c r="AF65">
        <v>270</v>
      </c>
      <c r="AG65">
        <v>77</v>
      </c>
      <c r="AH65">
        <v>14.750185</v>
      </c>
      <c r="AI65">
        <v>192</v>
      </c>
      <c r="AJ65">
        <v>0</v>
      </c>
      <c r="AK65">
        <v>4</v>
      </c>
      <c r="AL65">
        <v>2517</v>
      </c>
      <c r="AM65" t="s">
        <v>1057</v>
      </c>
      <c r="AN65" t="s">
        <v>1058</v>
      </c>
      <c r="AO65">
        <v>1484.1220000000001</v>
      </c>
      <c r="AR65" t="s">
        <v>141</v>
      </c>
      <c r="AS65" t="s">
        <v>272</v>
      </c>
      <c r="AT65" t="s">
        <v>857</v>
      </c>
      <c r="AU65" t="s">
        <v>1056</v>
      </c>
      <c r="AV65" t="s">
        <v>49</v>
      </c>
      <c r="AW65">
        <v>1</v>
      </c>
      <c r="BB65">
        <v>0.80333333333333334</v>
      </c>
      <c r="BC65" t="s">
        <v>70</v>
      </c>
      <c r="BF65" t="s">
        <v>141</v>
      </c>
      <c r="BG65" t="s">
        <v>272</v>
      </c>
      <c r="BH65" t="s">
        <v>1056</v>
      </c>
      <c r="BI65">
        <v>939</v>
      </c>
      <c r="BJ65">
        <v>1</v>
      </c>
      <c r="BK65" t="s">
        <v>857</v>
      </c>
      <c r="BL65" t="s">
        <v>702</v>
      </c>
      <c r="BM65">
        <v>0.80333333333333334</v>
      </c>
      <c r="BN65" t="s">
        <v>70</v>
      </c>
      <c r="BO65" t="s">
        <v>707</v>
      </c>
      <c r="BP65">
        <v>1484.1220000000001</v>
      </c>
    </row>
    <row r="66" spans="1:68" ht="16.5">
      <c r="A66" s="301" t="str">
        <f t="shared" si="18"/>
        <v>신화여객</v>
      </c>
      <c r="B66" s="110" t="str">
        <f t="shared" si="19"/>
        <v>유민규</v>
      </c>
      <c r="C66" s="111" t="str">
        <f t="shared" si="20"/>
        <v>B</v>
      </c>
      <c r="D66" s="112">
        <f t="shared" si="21"/>
        <v>0.92857142857142871</v>
      </c>
      <c r="E66" s="113">
        <f t="shared" si="22"/>
        <v>4308</v>
      </c>
      <c r="F66" s="114" t="str">
        <f t="shared" si="23"/>
        <v>555</v>
      </c>
      <c r="G66" s="115" t="str">
        <f t="shared" si="24"/>
        <v>73아2101</v>
      </c>
      <c r="H66" s="116">
        <f t="shared" si="25"/>
        <v>1</v>
      </c>
      <c r="I66" s="117">
        <f t="shared" si="26"/>
        <v>1581.097</v>
      </c>
      <c r="J66" s="118">
        <f t="shared" si="27"/>
        <v>1.7035580235857016E-2</v>
      </c>
      <c r="K66" s="118">
        <f t="shared" si="28"/>
        <v>0.36992220536903547</v>
      </c>
      <c r="L66" s="118">
        <f t="shared" si="29"/>
        <v>0.12016973025690392</v>
      </c>
      <c r="M66" s="119">
        <f t="shared" si="30"/>
        <v>10.378</v>
      </c>
      <c r="N66" s="120">
        <f t="shared" si="31"/>
        <v>0.12649445290200412</v>
      </c>
      <c r="O66" s="120">
        <f t="shared" si="32"/>
        <v>6.7042060038062186</v>
      </c>
      <c r="P66" s="232">
        <f t="shared" si="33"/>
        <v>1</v>
      </c>
      <c r="Q66" s="233">
        <f t="shared" si="34"/>
        <v>2</v>
      </c>
      <c r="R66" s="233">
        <f t="shared" si="35"/>
        <v>106</v>
      </c>
      <c r="T66">
        <v>524</v>
      </c>
      <c r="U66">
        <v>4308</v>
      </c>
      <c r="V66" t="s">
        <v>1059</v>
      </c>
      <c r="W66">
        <v>1581.097</v>
      </c>
      <c r="X66">
        <v>608.15899999999999</v>
      </c>
      <c r="Y66">
        <v>2.6</v>
      </c>
      <c r="Z66">
        <v>10.378</v>
      </c>
      <c r="AA66">
        <v>107.891893</v>
      </c>
      <c r="AB66">
        <v>1.838001</v>
      </c>
      <c r="AC66">
        <v>39.911606999999997</v>
      </c>
      <c r="AD66" s="1">
        <v>190</v>
      </c>
      <c r="AE66">
        <v>2</v>
      </c>
      <c r="AF66">
        <v>106</v>
      </c>
      <c r="AG66">
        <v>71</v>
      </c>
      <c r="AH66">
        <v>14.654456</v>
      </c>
      <c r="AI66">
        <v>62.3</v>
      </c>
      <c r="AJ66">
        <v>0</v>
      </c>
      <c r="AK66">
        <v>1</v>
      </c>
      <c r="AL66">
        <v>82</v>
      </c>
      <c r="AM66" t="s">
        <v>1060</v>
      </c>
      <c r="AN66" t="s">
        <v>1061</v>
      </c>
      <c r="AO66">
        <v>1581.097</v>
      </c>
      <c r="AR66" t="s">
        <v>141</v>
      </c>
      <c r="AS66" t="s">
        <v>273</v>
      </c>
      <c r="AT66" t="s">
        <v>874</v>
      </c>
      <c r="AU66" t="s">
        <v>1059</v>
      </c>
      <c r="AV66" t="s">
        <v>49</v>
      </c>
      <c r="AW66">
        <v>1</v>
      </c>
      <c r="BB66">
        <v>0.92857142857142871</v>
      </c>
      <c r="BC66" t="s">
        <v>71</v>
      </c>
      <c r="BF66" t="s">
        <v>141</v>
      </c>
      <c r="BG66" t="s">
        <v>273</v>
      </c>
      <c r="BH66" t="s">
        <v>1059</v>
      </c>
      <c r="BI66">
        <v>4308</v>
      </c>
      <c r="BJ66">
        <v>1</v>
      </c>
      <c r="BK66" t="s">
        <v>874</v>
      </c>
      <c r="BL66" t="s">
        <v>702</v>
      </c>
      <c r="BM66">
        <v>0.92857142857142871</v>
      </c>
      <c r="BN66" t="s">
        <v>71</v>
      </c>
      <c r="BO66" t="s">
        <v>703</v>
      </c>
      <c r="BP66">
        <v>1581.097</v>
      </c>
    </row>
    <row r="67" spans="1:68" ht="16.5">
      <c r="A67" s="301" t="str">
        <f t="shared" ref="A67:A81" si="36">BF67</f>
        <v>신화여객</v>
      </c>
      <c r="B67" s="110" t="str">
        <f t="shared" ref="B67:B81" si="37">BH67</f>
        <v>유창희</v>
      </c>
      <c r="C67" s="111" t="str">
        <f t="shared" ref="C67:C81" si="38">BN67</f>
        <v>S</v>
      </c>
      <c r="D67" s="112">
        <f t="shared" ref="D67:D81" si="39">BM67</f>
        <v>1.0734482758620689</v>
      </c>
      <c r="E67" s="113">
        <f t="shared" ref="E67:E81" si="40">U67</f>
        <v>3369</v>
      </c>
      <c r="F67" s="114" t="str">
        <f t="shared" ref="F67:F81" si="41">BG67</f>
        <v>555</v>
      </c>
      <c r="G67" s="115" t="str">
        <f t="shared" ref="G67:G81" si="42">BK67</f>
        <v>72바1105</v>
      </c>
      <c r="H67" s="116">
        <f t="shared" ref="H67:H81" si="43">BJ67</f>
        <v>1</v>
      </c>
      <c r="I67" s="117">
        <f t="shared" ref="I67:I81" si="44">BP67</f>
        <v>1743.748</v>
      </c>
      <c r="J67" s="118">
        <f t="shared" ref="J67:J81" si="45">AB67/AA67</f>
        <v>7.4142683767001848E-3</v>
      </c>
      <c r="K67" s="118">
        <f t="shared" ref="K67:K81" si="46">AC67/AA67</f>
        <v>0.33433525986949253</v>
      </c>
      <c r="L67" s="118">
        <f t="shared" ref="L67:L81" si="47">AD67/I67</f>
        <v>0.13648761174206364</v>
      </c>
      <c r="M67" s="119">
        <f t="shared" ref="M67:M81" si="48">Z67</f>
        <v>6.5860000000000003</v>
      </c>
      <c r="N67" s="120">
        <f t="shared" ref="N67:N81" si="49">AE67*100/W67</f>
        <v>0</v>
      </c>
      <c r="O67" s="120">
        <f t="shared" ref="O67:O81" si="50">AF67*100/W67</f>
        <v>1.777779816808392</v>
      </c>
      <c r="P67" s="232">
        <f t="shared" ref="P67:P81" si="51">AK67</f>
        <v>4</v>
      </c>
      <c r="Q67" s="233">
        <f t="shared" ref="Q67:Q81" si="52">AE67</f>
        <v>0</v>
      </c>
      <c r="R67" s="233">
        <f t="shared" ref="R67:R81" si="53">AF67</f>
        <v>31</v>
      </c>
      <c r="T67">
        <v>524</v>
      </c>
      <c r="U67">
        <v>3369</v>
      </c>
      <c r="V67" t="s">
        <v>1062</v>
      </c>
      <c r="W67">
        <v>1743.748</v>
      </c>
      <c r="X67">
        <v>560.07100000000003</v>
      </c>
      <c r="Y67">
        <v>3.113</v>
      </c>
      <c r="Z67">
        <v>6.5860000000000003</v>
      </c>
      <c r="AA67">
        <v>122.12938</v>
      </c>
      <c r="AB67">
        <v>0.90549999999999997</v>
      </c>
      <c r="AC67">
        <v>40.832158</v>
      </c>
      <c r="AD67" s="1">
        <v>238</v>
      </c>
      <c r="AE67">
        <v>0</v>
      </c>
      <c r="AF67">
        <v>31</v>
      </c>
      <c r="AG67">
        <v>67</v>
      </c>
      <c r="AH67">
        <v>14.277874000000001</v>
      </c>
      <c r="AI67">
        <v>27.8</v>
      </c>
      <c r="AJ67">
        <v>0</v>
      </c>
      <c r="AK67">
        <v>4</v>
      </c>
      <c r="AL67">
        <v>637</v>
      </c>
      <c r="AM67" t="s">
        <v>1063</v>
      </c>
      <c r="AN67" t="s">
        <v>1064</v>
      </c>
      <c r="AO67">
        <v>1743.748</v>
      </c>
      <c r="AR67" t="s">
        <v>141</v>
      </c>
      <c r="AS67" t="s">
        <v>273</v>
      </c>
      <c r="AT67" t="s">
        <v>870</v>
      </c>
      <c r="AU67" t="s">
        <v>1062</v>
      </c>
      <c r="AV67" t="s">
        <v>49</v>
      </c>
      <c r="AW67">
        <v>1</v>
      </c>
      <c r="BB67">
        <v>1.0734482758620689</v>
      </c>
      <c r="BC67" t="s">
        <v>74</v>
      </c>
      <c r="BF67" t="s">
        <v>141</v>
      </c>
      <c r="BG67" t="s">
        <v>273</v>
      </c>
      <c r="BH67" t="s">
        <v>1062</v>
      </c>
      <c r="BI67">
        <v>3369</v>
      </c>
      <c r="BJ67">
        <v>1</v>
      </c>
      <c r="BK67" t="s">
        <v>870</v>
      </c>
      <c r="BL67" t="s">
        <v>702</v>
      </c>
      <c r="BM67">
        <v>1.0734482758620689</v>
      </c>
      <c r="BN67" t="s">
        <v>74</v>
      </c>
      <c r="BO67" t="s">
        <v>704</v>
      </c>
      <c r="BP67">
        <v>1743.748</v>
      </c>
    </row>
    <row r="68" spans="1:68" ht="16.5">
      <c r="A68" s="301" t="str">
        <f t="shared" si="36"/>
        <v>신화여객</v>
      </c>
      <c r="B68" s="110" t="str">
        <f t="shared" si="37"/>
        <v>윤대영</v>
      </c>
      <c r="C68" s="111" t="str">
        <f t="shared" si="38"/>
        <v>A</v>
      </c>
      <c r="D68" s="112">
        <f t="shared" si="39"/>
        <v>0.9763964283612856</v>
      </c>
      <c r="E68" s="113">
        <f t="shared" si="40"/>
        <v>1006</v>
      </c>
      <c r="F68" s="114" t="str">
        <f t="shared" si="41"/>
        <v>555</v>
      </c>
      <c r="G68" s="115" t="str">
        <f t="shared" si="42"/>
        <v>71바6157</v>
      </c>
      <c r="H68" s="116">
        <f t="shared" si="43"/>
        <v>2</v>
      </c>
      <c r="I68" s="117">
        <f t="shared" si="44"/>
        <v>1714.175</v>
      </c>
      <c r="J68" s="118">
        <f t="shared" si="45"/>
        <v>4.7158807286961923E-3</v>
      </c>
      <c r="K68" s="118">
        <f t="shared" si="46"/>
        <v>0.3444963803533968</v>
      </c>
      <c r="L68" s="118">
        <f t="shared" si="47"/>
        <v>5.658698790963583E-2</v>
      </c>
      <c r="M68" s="119">
        <f t="shared" si="48"/>
        <v>7.1870000000000003</v>
      </c>
      <c r="N68" s="120">
        <f t="shared" si="49"/>
        <v>0.29168550468884452</v>
      </c>
      <c r="O68" s="120">
        <f t="shared" si="50"/>
        <v>4.7253051759592806</v>
      </c>
      <c r="P68" s="232">
        <f t="shared" si="51"/>
        <v>1</v>
      </c>
      <c r="Q68" s="233">
        <f t="shared" si="52"/>
        <v>5</v>
      </c>
      <c r="R68" s="233">
        <f t="shared" si="53"/>
        <v>81</v>
      </c>
      <c r="T68">
        <v>524</v>
      </c>
      <c r="U68">
        <v>1006</v>
      </c>
      <c r="V68" t="s">
        <v>1065</v>
      </c>
      <c r="W68">
        <v>1714.175</v>
      </c>
      <c r="X68">
        <v>606.48199999999997</v>
      </c>
      <c r="Y68">
        <v>2.8260000000000001</v>
      </c>
      <c r="Z68">
        <v>7.1870000000000003</v>
      </c>
      <c r="AA68">
        <v>124.15687200000001</v>
      </c>
      <c r="AB68">
        <v>0.58550899999999995</v>
      </c>
      <c r="AC68">
        <v>42.771593000000003</v>
      </c>
      <c r="AD68" s="1">
        <v>97</v>
      </c>
      <c r="AE68">
        <v>5</v>
      </c>
      <c r="AF68">
        <v>81</v>
      </c>
      <c r="AG68">
        <v>74</v>
      </c>
      <c r="AH68">
        <v>13.806525000000001</v>
      </c>
      <c r="AI68">
        <v>275</v>
      </c>
      <c r="AJ68">
        <v>0</v>
      </c>
      <c r="AK68">
        <v>1</v>
      </c>
      <c r="AL68">
        <v>1</v>
      </c>
      <c r="AM68" t="s">
        <v>1066</v>
      </c>
      <c r="AN68" t="s">
        <v>1067</v>
      </c>
      <c r="AO68">
        <v>1619.6189999999999</v>
      </c>
      <c r="AR68" t="s">
        <v>141</v>
      </c>
      <c r="AS68" t="s">
        <v>273</v>
      </c>
      <c r="AT68" t="s">
        <v>864</v>
      </c>
      <c r="AU68" t="s">
        <v>1065</v>
      </c>
      <c r="AV68" t="s">
        <v>49</v>
      </c>
      <c r="AW68">
        <v>2</v>
      </c>
      <c r="BB68">
        <v>0.9763964283612856</v>
      </c>
      <c r="BC68" t="s">
        <v>69</v>
      </c>
      <c r="BF68" t="s">
        <v>141</v>
      </c>
      <c r="BG68" t="s">
        <v>273</v>
      </c>
      <c r="BH68" t="s">
        <v>1065</v>
      </c>
      <c r="BI68">
        <v>1006</v>
      </c>
      <c r="BJ68">
        <v>2</v>
      </c>
      <c r="BK68" t="s">
        <v>864</v>
      </c>
      <c r="BL68" t="s">
        <v>874</v>
      </c>
      <c r="BM68">
        <v>0.9763964283612856</v>
      </c>
      <c r="BN68" t="s">
        <v>69</v>
      </c>
      <c r="BO68" t="s">
        <v>706</v>
      </c>
      <c r="BP68">
        <v>1714.175</v>
      </c>
    </row>
    <row r="69" spans="1:68" ht="16.5">
      <c r="A69" s="301" t="str">
        <f t="shared" si="36"/>
        <v>신화여객</v>
      </c>
      <c r="B69" s="110" t="str">
        <f t="shared" si="37"/>
        <v>윤영철</v>
      </c>
      <c r="C69" s="111" t="str">
        <f t="shared" si="38"/>
        <v>A</v>
      </c>
      <c r="D69" s="112">
        <f t="shared" si="39"/>
        <v>0.98960000000000004</v>
      </c>
      <c r="E69" s="113">
        <f t="shared" si="40"/>
        <v>9971</v>
      </c>
      <c r="F69" s="114" t="str">
        <f t="shared" si="41"/>
        <v>34</v>
      </c>
      <c r="G69" s="115" t="str">
        <f t="shared" si="42"/>
        <v>71바6156</v>
      </c>
      <c r="H69" s="116">
        <f t="shared" si="43"/>
        <v>1</v>
      </c>
      <c r="I69" s="117">
        <f t="shared" si="44"/>
        <v>2287.6109999999999</v>
      </c>
      <c r="J69" s="118">
        <f t="shared" si="45"/>
        <v>3.745071986562259E-3</v>
      </c>
      <c r="K69" s="118">
        <f t="shared" si="46"/>
        <v>0.3339399972259775</v>
      </c>
      <c r="L69" s="118">
        <f t="shared" si="47"/>
        <v>0.2010831386979692</v>
      </c>
      <c r="M69" s="119">
        <f t="shared" si="48"/>
        <v>6.9470000000000001</v>
      </c>
      <c r="N69" s="120">
        <f t="shared" si="49"/>
        <v>8.7427451607812692E-2</v>
      </c>
      <c r="O69" s="120">
        <f t="shared" si="50"/>
        <v>1.8359764837640666</v>
      </c>
      <c r="P69" s="232">
        <f t="shared" si="51"/>
        <v>0</v>
      </c>
      <c r="Q69" s="233">
        <f t="shared" si="52"/>
        <v>2</v>
      </c>
      <c r="R69" s="233">
        <f t="shared" si="53"/>
        <v>42</v>
      </c>
      <c r="T69">
        <v>524</v>
      </c>
      <c r="U69">
        <v>9971</v>
      </c>
      <c r="V69" t="s">
        <v>1068</v>
      </c>
      <c r="W69">
        <v>2287.6109999999999</v>
      </c>
      <c r="X69">
        <v>924.67100000000005</v>
      </c>
      <c r="Y69">
        <v>2.4740000000000002</v>
      </c>
      <c r="Z69">
        <v>6.9470000000000001</v>
      </c>
      <c r="AA69">
        <v>141.13800800000001</v>
      </c>
      <c r="AB69">
        <v>0.52857200000000004</v>
      </c>
      <c r="AC69">
        <v>47.131625999999997</v>
      </c>
      <c r="AD69" s="1">
        <v>460</v>
      </c>
      <c r="AE69">
        <v>2</v>
      </c>
      <c r="AF69">
        <v>42</v>
      </c>
      <c r="AG69">
        <v>76</v>
      </c>
      <c r="AH69">
        <v>16.208327000000001</v>
      </c>
      <c r="AI69">
        <v>407.8</v>
      </c>
      <c r="AJ69">
        <v>0</v>
      </c>
      <c r="AK69">
        <v>0</v>
      </c>
      <c r="AL69">
        <v>0</v>
      </c>
      <c r="AM69" t="s">
        <v>1069</v>
      </c>
      <c r="AN69" t="s">
        <v>1070</v>
      </c>
      <c r="AO69">
        <v>2287.6109999999999</v>
      </c>
      <c r="AR69" t="s">
        <v>141</v>
      </c>
      <c r="AS69" t="s">
        <v>270</v>
      </c>
      <c r="AT69" t="s">
        <v>781</v>
      </c>
      <c r="AU69" t="s">
        <v>1068</v>
      </c>
      <c r="AV69" t="s">
        <v>49</v>
      </c>
      <c r="AW69">
        <v>1</v>
      </c>
      <c r="BB69">
        <v>0.98960000000000004</v>
      </c>
      <c r="BC69" t="s">
        <v>69</v>
      </c>
      <c r="BF69" t="s">
        <v>141</v>
      </c>
      <c r="BG69" t="s">
        <v>270</v>
      </c>
      <c r="BH69" t="s">
        <v>1068</v>
      </c>
      <c r="BI69">
        <v>9971</v>
      </c>
      <c r="BJ69">
        <v>1</v>
      </c>
      <c r="BK69" t="s">
        <v>781</v>
      </c>
      <c r="BL69" t="s">
        <v>702</v>
      </c>
      <c r="BM69">
        <v>0.98960000000000004</v>
      </c>
      <c r="BN69" t="s">
        <v>69</v>
      </c>
      <c r="BO69" t="s">
        <v>706</v>
      </c>
      <c r="BP69">
        <v>2287.6109999999999</v>
      </c>
    </row>
    <row r="70" spans="1:68" ht="16.5">
      <c r="A70" s="301" t="str">
        <f t="shared" si="36"/>
        <v>신화여객</v>
      </c>
      <c r="B70" s="110" t="str">
        <f t="shared" si="37"/>
        <v>윤완수</v>
      </c>
      <c r="C70" s="111" t="str">
        <f t="shared" si="38"/>
        <v>D</v>
      </c>
      <c r="D70" s="112">
        <f t="shared" si="39"/>
        <v>0.83730769230769231</v>
      </c>
      <c r="E70" s="113">
        <f t="shared" si="40"/>
        <v>487</v>
      </c>
      <c r="F70" s="114" t="str">
        <f t="shared" si="41"/>
        <v>34</v>
      </c>
      <c r="G70" s="115" t="str">
        <f t="shared" si="42"/>
        <v>72바1096</v>
      </c>
      <c r="H70" s="116">
        <f t="shared" si="43"/>
        <v>1</v>
      </c>
      <c r="I70" s="117">
        <f t="shared" si="44"/>
        <v>2519.4830000000002</v>
      </c>
      <c r="J70" s="118">
        <f t="shared" si="45"/>
        <v>3.7193345963090693E-2</v>
      </c>
      <c r="K70" s="118">
        <f t="shared" si="46"/>
        <v>0.38660074096619068</v>
      </c>
      <c r="L70" s="118">
        <f t="shared" si="47"/>
        <v>0.24687604560141901</v>
      </c>
      <c r="M70" s="119">
        <f t="shared" si="48"/>
        <v>14.416</v>
      </c>
      <c r="N70" s="120">
        <f t="shared" si="49"/>
        <v>0.31752546058060321</v>
      </c>
      <c r="O70" s="120">
        <f t="shared" si="50"/>
        <v>17.066993506207425</v>
      </c>
      <c r="P70" s="232">
        <f t="shared" si="51"/>
        <v>39</v>
      </c>
      <c r="Q70" s="233">
        <f t="shared" si="52"/>
        <v>8</v>
      </c>
      <c r="R70" s="233">
        <f t="shared" si="53"/>
        <v>430</v>
      </c>
      <c r="T70">
        <v>524</v>
      </c>
      <c r="U70">
        <v>487</v>
      </c>
      <c r="V70" t="s">
        <v>1071</v>
      </c>
      <c r="W70">
        <v>2519.4830000000002</v>
      </c>
      <c r="X70">
        <v>1157.385</v>
      </c>
      <c r="Y70">
        <v>2.177</v>
      </c>
      <c r="Z70">
        <v>14.416</v>
      </c>
      <c r="AA70">
        <v>168.854128</v>
      </c>
      <c r="AB70">
        <v>6.2802499999999997</v>
      </c>
      <c r="AC70">
        <v>65.279131000000007</v>
      </c>
      <c r="AD70" s="1">
        <v>622</v>
      </c>
      <c r="AE70">
        <v>8</v>
      </c>
      <c r="AF70">
        <v>430</v>
      </c>
      <c r="AG70">
        <v>80</v>
      </c>
      <c r="AH70">
        <v>14.921061999999999</v>
      </c>
      <c r="AI70">
        <v>2834.4</v>
      </c>
      <c r="AJ70">
        <v>0</v>
      </c>
      <c r="AK70">
        <v>39</v>
      </c>
      <c r="AL70">
        <v>17324</v>
      </c>
      <c r="AM70" t="s">
        <v>1072</v>
      </c>
      <c r="AN70" t="s">
        <v>1073</v>
      </c>
      <c r="AO70">
        <v>2519.4830000000002</v>
      </c>
      <c r="AR70" t="s">
        <v>141</v>
      </c>
      <c r="AS70" t="s">
        <v>270</v>
      </c>
      <c r="AT70" t="s">
        <v>794</v>
      </c>
      <c r="AU70" t="s">
        <v>1071</v>
      </c>
      <c r="AV70" t="s">
        <v>49</v>
      </c>
      <c r="AW70">
        <v>1</v>
      </c>
      <c r="BB70">
        <v>0.83730769230769231</v>
      </c>
      <c r="BC70" t="s">
        <v>70</v>
      </c>
      <c r="BF70" t="s">
        <v>141</v>
      </c>
      <c r="BG70" t="s">
        <v>270</v>
      </c>
      <c r="BH70" t="s">
        <v>1071</v>
      </c>
      <c r="BI70">
        <v>487</v>
      </c>
      <c r="BJ70">
        <v>1</v>
      </c>
      <c r="BK70" t="s">
        <v>794</v>
      </c>
      <c r="BL70" t="s">
        <v>702</v>
      </c>
      <c r="BM70">
        <v>0.83730769230769231</v>
      </c>
      <c r="BN70" t="s">
        <v>70</v>
      </c>
      <c r="BO70" t="s">
        <v>707</v>
      </c>
      <c r="BP70">
        <v>2519.4830000000002</v>
      </c>
    </row>
    <row r="71" spans="1:68" ht="16.5">
      <c r="A71" s="301" t="str">
        <f t="shared" si="36"/>
        <v>신화여객</v>
      </c>
      <c r="B71" s="110" t="str">
        <f t="shared" si="37"/>
        <v>윤종록</v>
      </c>
      <c r="C71" s="111" t="str">
        <f t="shared" si="38"/>
        <v>S</v>
      </c>
      <c r="D71" s="112">
        <f t="shared" si="39"/>
        <v>1.0016624351570258</v>
      </c>
      <c r="E71" s="113">
        <f t="shared" si="40"/>
        <v>3223</v>
      </c>
      <c r="F71" s="114" t="str">
        <f t="shared" si="41"/>
        <v>37</v>
      </c>
      <c r="G71" s="115" t="str">
        <f t="shared" si="42"/>
        <v>71바6164</v>
      </c>
      <c r="H71" s="116">
        <f t="shared" si="43"/>
        <v>2</v>
      </c>
      <c r="I71" s="117">
        <f t="shared" si="44"/>
        <v>830.79399999999998</v>
      </c>
      <c r="J71" s="118">
        <f t="shared" si="45"/>
        <v>1.2684376376854095E-2</v>
      </c>
      <c r="K71" s="118">
        <f t="shared" si="46"/>
        <v>0.29766143560560143</v>
      </c>
      <c r="L71" s="118">
        <f t="shared" si="47"/>
        <v>0.17934650466902746</v>
      </c>
      <c r="M71" s="119">
        <f t="shared" si="48"/>
        <v>6.9530000000000003</v>
      </c>
      <c r="N71" s="120">
        <f t="shared" si="49"/>
        <v>0</v>
      </c>
      <c r="O71" s="120">
        <f t="shared" si="50"/>
        <v>2.1666020698271775</v>
      </c>
      <c r="P71" s="232">
        <f t="shared" si="51"/>
        <v>0</v>
      </c>
      <c r="Q71" s="233">
        <f t="shared" si="52"/>
        <v>0</v>
      </c>
      <c r="R71" s="233">
        <f t="shared" si="53"/>
        <v>18</v>
      </c>
      <c r="T71">
        <v>524</v>
      </c>
      <c r="U71">
        <v>3223</v>
      </c>
      <c r="V71" t="s">
        <v>1074</v>
      </c>
      <c r="W71">
        <v>830.79399999999998</v>
      </c>
      <c r="X71">
        <v>319.58600000000001</v>
      </c>
      <c r="Y71">
        <v>2.6</v>
      </c>
      <c r="Z71">
        <v>6.9530000000000003</v>
      </c>
      <c r="AA71">
        <v>54.680812000000003</v>
      </c>
      <c r="AB71">
        <v>0.69359199999999999</v>
      </c>
      <c r="AC71">
        <v>16.276368999999999</v>
      </c>
      <c r="AD71" s="1">
        <v>149</v>
      </c>
      <c r="AE71">
        <v>0</v>
      </c>
      <c r="AF71">
        <v>18</v>
      </c>
      <c r="AG71">
        <v>71</v>
      </c>
      <c r="AH71">
        <v>15.193519</v>
      </c>
      <c r="AI71">
        <v>20</v>
      </c>
      <c r="AJ71">
        <v>0</v>
      </c>
      <c r="AK71">
        <v>0</v>
      </c>
      <c r="AL71">
        <v>0</v>
      </c>
      <c r="AM71" t="s">
        <v>1075</v>
      </c>
      <c r="AN71" t="s">
        <v>1076</v>
      </c>
      <c r="AO71">
        <v>705.48299999999995</v>
      </c>
      <c r="AR71" t="s">
        <v>141</v>
      </c>
      <c r="AS71" t="s">
        <v>271</v>
      </c>
      <c r="AT71" t="s">
        <v>816</v>
      </c>
      <c r="AU71" t="s">
        <v>1074</v>
      </c>
      <c r="AV71" t="s">
        <v>49</v>
      </c>
      <c r="AW71">
        <v>2</v>
      </c>
      <c r="BB71">
        <v>1.0016624351570258</v>
      </c>
      <c r="BC71" t="s">
        <v>74</v>
      </c>
      <c r="BF71" t="s">
        <v>141</v>
      </c>
      <c r="BG71" t="s">
        <v>271</v>
      </c>
      <c r="BH71" t="s">
        <v>1074</v>
      </c>
      <c r="BI71">
        <v>3223</v>
      </c>
      <c r="BJ71">
        <v>2</v>
      </c>
      <c r="BK71" t="s">
        <v>816</v>
      </c>
      <c r="BL71" t="s">
        <v>834</v>
      </c>
      <c r="BM71">
        <v>1.0016624351570258</v>
      </c>
      <c r="BN71" t="s">
        <v>74</v>
      </c>
      <c r="BO71" t="s">
        <v>704</v>
      </c>
      <c r="BP71">
        <v>830.79399999999998</v>
      </c>
    </row>
    <row r="72" spans="1:68" ht="16.5">
      <c r="A72" s="301" t="str">
        <f t="shared" si="36"/>
        <v>신화여객</v>
      </c>
      <c r="B72" s="110" t="str">
        <f t="shared" si="37"/>
        <v>윤청락</v>
      </c>
      <c r="C72" s="111" t="str">
        <f t="shared" si="38"/>
        <v>S</v>
      </c>
      <c r="D72" s="112">
        <f t="shared" si="39"/>
        <v>1.032337838804287</v>
      </c>
      <c r="E72" s="113">
        <f t="shared" si="40"/>
        <v>3241</v>
      </c>
      <c r="F72" s="114" t="str">
        <f t="shared" si="41"/>
        <v>34</v>
      </c>
      <c r="G72" s="115" t="str">
        <f t="shared" si="42"/>
        <v>72바1114</v>
      </c>
      <c r="H72" s="116">
        <f t="shared" si="43"/>
        <v>7</v>
      </c>
      <c r="I72" s="117">
        <f t="shared" si="44"/>
        <v>1711.366</v>
      </c>
      <c r="J72" s="118">
        <f t="shared" si="45"/>
        <v>8.0695988419881882E-3</v>
      </c>
      <c r="K72" s="118">
        <f t="shared" si="46"/>
        <v>0.33143123451966916</v>
      </c>
      <c r="L72" s="118">
        <f t="shared" si="47"/>
        <v>3.5059712533730365E-2</v>
      </c>
      <c r="M72" s="119">
        <f t="shared" si="48"/>
        <v>7.6079999999999997</v>
      </c>
      <c r="N72" s="120">
        <f t="shared" si="49"/>
        <v>0</v>
      </c>
      <c r="O72" s="120">
        <f t="shared" si="50"/>
        <v>6.3691811102943499</v>
      </c>
      <c r="P72" s="232">
        <f t="shared" si="51"/>
        <v>0</v>
      </c>
      <c r="Q72" s="233">
        <f t="shared" si="52"/>
        <v>0</v>
      </c>
      <c r="R72" s="233">
        <f t="shared" si="53"/>
        <v>109</v>
      </c>
      <c r="T72">
        <v>524</v>
      </c>
      <c r="U72">
        <v>3241</v>
      </c>
      <c r="V72" t="s">
        <v>1077</v>
      </c>
      <c r="W72">
        <v>1711.366</v>
      </c>
      <c r="X72">
        <v>634.29300000000001</v>
      </c>
      <c r="Y72">
        <v>2.698</v>
      </c>
      <c r="Z72">
        <v>7.6079999999999997</v>
      </c>
      <c r="AA72">
        <v>109.977462</v>
      </c>
      <c r="AB72">
        <v>0.88747399999999999</v>
      </c>
      <c r="AC72">
        <v>36.449966000000003</v>
      </c>
      <c r="AD72" s="1">
        <v>60</v>
      </c>
      <c r="AE72">
        <v>0</v>
      </c>
      <c r="AF72">
        <v>109</v>
      </c>
      <c r="AG72">
        <v>72</v>
      </c>
      <c r="AH72">
        <v>15.561061</v>
      </c>
      <c r="AI72">
        <v>197.7</v>
      </c>
      <c r="AJ72">
        <v>0</v>
      </c>
      <c r="AK72">
        <v>0</v>
      </c>
      <c r="AL72">
        <v>0</v>
      </c>
      <c r="AM72" t="s">
        <v>1078</v>
      </c>
      <c r="AN72" t="s">
        <v>1079</v>
      </c>
      <c r="AO72">
        <v>592.04399999999998</v>
      </c>
      <c r="AR72" t="s">
        <v>141</v>
      </c>
      <c r="AS72" t="s">
        <v>270</v>
      </c>
      <c r="AT72" t="s">
        <v>808</v>
      </c>
      <c r="AU72" t="s">
        <v>1077</v>
      </c>
      <c r="AV72" t="s">
        <v>49</v>
      </c>
      <c r="AW72">
        <v>7</v>
      </c>
      <c r="BB72">
        <v>1.032337838804287</v>
      </c>
      <c r="BC72" t="s">
        <v>74</v>
      </c>
      <c r="BF72" t="s">
        <v>141</v>
      </c>
      <c r="BG72" t="s">
        <v>270</v>
      </c>
      <c r="BH72" t="s">
        <v>1077</v>
      </c>
      <c r="BI72">
        <v>3241</v>
      </c>
      <c r="BJ72">
        <v>7</v>
      </c>
      <c r="BK72" t="s">
        <v>808</v>
      </c>
      <c r="BL72" t="s">
        <v>770</v>
      </c>
      <c r="BM72">
        <v>1.032337838804287</v>
      </c>
      <c r="BN72" t="s">
        <v>74</v>
      </c>
      <c r="BO72" t="s">
        <v>704</v>
      </c>
      <c r="BP72">
        <v>1711.366</v>
      </c>
    </row>
    <row r="73" spans="1:68" ht="16.5">
      <c r="A73" s="301" t="str">
        <f t="shared" si="36"/>
        <v>신화여객</v>
      </c>
      <c r="B73" s="110" t="str">
        <f t="shared" si="37"/>
        <v>윤택수</v>
      </c>
      <c r="C73" s="111" t="str">
        <f t="shared" si="38"/>
        <v>A</v>
      </c>
      <c r="D73" s="112">
        <f t="shared" si="39"/>
        <v>0.97076923076923072</v>
      </c>
      <c r="E73" s="113">
        <f t="shared" si="40"/>
        <v>3873</v>
      </c>
      <c r="F73" s="114" t="str">
        <f t="shared" si="41"/>
        <v>34</v>
      </c>
      <c r="G73" s="115" t="str">
        <f t="shared" si="42"/>
        <v>72바1100</v>
      </c>
      <c r="H73" s="116">
        <f t="shared" si="43"/>
        <v>1</v>
      </c>
      <c r="I73" s="117">
        <f t="shared" si="44"/>
        <v>2422.1039999999998</v>
      </c>
      <c r="J73" s="118">
        <f t="shared" si="45"/>
        <v>3.5979040501826795E-3</v>
      </c>
      <c r="K73" s="118">
        <f t="shared" si="46"/>
        <v>0.33765889279708128</v>
      </c>
      <c r="L73" s="118">
        <f t="shared" si="47"/>
        <v>0.18455029181240773</v>
      </c>
      <c r="M73" s="119">
        <f t="shared" si="48"/>
        <v>9.4480000000000004</v>
      </c>
      <c r="N73" s="120">
        <f t="shared" si="49"/>
        <v>0</v>
      </c>
      <c r="O73" s="120">
        <f t="shared" si="50"/>
        <v>4.2937875499978535</v>
      </c>
      <c r="P73" s="232">
        <f t="shared" si="51"/>
        <v>1</v>
      </c>
      <c r="Q73" s="233">
        <f t="shared" si="52"/>
        <v>0</v>
      </c>
      <c r="R73" s="233">
        <f t="shared" si="53"/>
        <v>104</v>
      </c>
      <c r="T73">
        <v>524</v>
      </c>
      <c r="U73">
        <v>3873</v>
      </c>
      <c r="V73" t="s">
        <v>1080</v>
      </c>
      <c r="W73">
        <v>2422.1039999999998</v>
      </c>
      <c r="X73">
        <v>959.44799999999998</v>
      </c>
      <c r="Y73">
        <v>2.524</v>
      </c>
      <c r="Z73">
        <v>9.4480000000000004</v>
      </c>
      <c r="AA73">
        <v>148.762722</v>
      </c>
      <c r="AB73">
        <v>0.53523399999999999</v>
      </c>
      <c r="AC73">
        <v>50.231056000000002</v>
      </c>
      <c r="AD73" s="1">
        <v>447</v>
      </c>
      <c r="AE73">
        <v>0</v>
      </c>
      <c r="AF73">
        <v>104</v>
      </c>
      <c r="AG73">
        <v>72</v>
      </c>
      <c r="AH73">
        <v>16.281659000000001</v>
      </c>
      <c r="AI73">
        <v>927.5</v>
      </c>
      <c r="AJ73">
        <v>0</v>
      </c>
      <c r="AK73">
        <v>1</v>
      </c>
      <c r="AL73">
        <v>286</v>
      </c>
      <c r="AM73" t="s">
        <v>1081</v>
      </c>
      <c r="AN73" t="s">
        <v>1082</v>
      </c>
      <c r="AO73">
        <v>2422.1039999999998</v>
      </c>
      <c r="AR73" t="s">
        <v>141</v>
      </c>
      <c r="AS73" t="s">
        <v>270</v>
      </c>
      <c r="AT73" t="s">
        <v>800</v>
      </c>
      <c r="AU73" t="s">
        <v>1080</v>
      </c>
      <c r="AV73" t="s">
        <v>49</v>
      </c>
      <c r="AW73">
        <v>1</v>
      </c>
      <c r="BB73">
        <v>0.97076923076923072</v>
      </c>
      <c r="BC73" t="s">
        <v>69</v>
      </c>
      <c r="BF73" t="s">
        <v>141</v>
      </c>
      <c r="BG73" t="s">
        <v>270</v>
      </c>
      <c r="BH73" t="s">
        <v>1080</v>
      </c>
      <c r="BI73">
        <v>3873</v>
      </c>
      <c r="BJ73">
        <v>1</v>
      </c>
      <c r="BK73" t="s">
        <v>800</v>
      </c>
      <c r="BL73" t="s">
        <v>702</v>
      </c>
      <c r="BM73">
        <v>0.97076923076923072</v>
      </c>
      <c r="BN73" t="s">
        <v>69</v>
      </c>
      <c r="BO73" t="s">
        <v>706</v>
      </c>
      <c r="BP73">
        <v>2422.1039999999998</v>
      </c>
    </row>
    <row r="74" spans="1:68" ht="16.5">
      <c r="A74" s="301" t="str">
        <f t="shared" si="36"/>
        <v>신화여객</v>
      </c>
      <c r="B74" s="110" t="str">
        <f t="shared" si="37"/>
        <v>이강민</v>
      </c>
      <c r="C74" s="111" t="str">
        <f t="shared" si="38"/>
        <v>C</v>
      </c>
      <c r="D74" s="112">
        <f t="shared" si="39"/>
        <v>0.8859999999999999</v>
      </c>
      <c r="E74" s="113">
        <f t="shared" si="40"/>
        <v>7118</v>
      </c>
      <c r="F74" s="114" t="str">
        <f t="shared" si="41"/>
        <v>34</v>
      </c>
      <c r="G74" s="115" t="str">
        <f t="shared" si="42"/>
        <v>71바6154</v>
      </c>
      <c r="H74" s="116">
        <f t="shared" si="43"/>
        <v>1</v>
      </c>
      <c r="I74" s="117">
        <f t="shared" si="44"/>
        <v>2273.2429999999999</v>
      </c>
      <c r="J74" s="118">
        <f t="shared" si="45"/>
        <v>5.4820388391270524E-3</v>
      </c>
      <c r="K74" s="118">
        <f t="shared" si="46"/>
        <v>0.36742781272097397</v>
      </c>
      <c r="L74" s="118">
        <f t="shared" si="47"/>
        <v>0.15176556135881647</v>
      </c>
      <c r="M74" s="119">
        <f t="shared" si="48"/>
        <v>11.098000000000001</v>
      </c>
      <c r="N74" s="120">
        <f t="shared" si="49"/>
        <v>4.399001778516419E-2</v>
      </c>
      <c r="O74" s="120">
        <f t="shared" si="50"/>
        <v>11.74533474863884</v>
      </c>
      <c r="P74" s="232">
        <f t="shared" si="51"/>
        <v>11</v>
      </c>
      <c r="Q74" s="233">
        <f t="shared" si="52"/>
        <v>1</v>
      </c>
      <c r="R74" s="233">
        <f t="shared" si="53"/>
        <v>267</v>
      </c>
      <c r="T74">
        <v>524</v>
      </c>
      <c r="U74">
        <v>7118</v>
      </c>
      <c r="V74" t="s">
        <v>1083</v>
      </c>
      <c r="W74">
        <v>2273.2429999999999</v>
      </c>
      <c r="X74">
        <v>1026.395</v>
      </c>
      <c r="Y74">
        <v>2.2149999999999999</v>
      </c>
      <c r="Z74">
        <v>11.098000000000001</v>
      </c>
      <c r="AA74">
        <v>146.48218</v>
      </c>
      <c r="AB74">
        <v>0.80302099999999998</v>
      </c>
      <c r="AC74">
        <v>53.821626999999999</v>
      </c>
      <c r="AD74" s="1">
        <v>345</v>
      </c>
      <c r="AE74">
        <v>1</v>
      </c>
      <c r="AF74">
        <v>267</v>
      </c>
      <c r="AG74">
        <v>83</v>
      </c>
      <c r="AH74">
        <v>15.518903999999999</v>
      </c>
      <c r="AI74">
        <v>1415.9</v>
      </c>
      <c r="AJ74">
        <v>0</v>
      </c>
      <c r="AK74">
        <v>11</v>
      </c>
      <c r="AL74">
        <v>1983</v>
      </c>
      <c r="AM74" t="s">
        <v>1084</v>
      </c>
      <c r="AN74" t="s">
        <v>1085</v>
      </c>
      <c r="AO74">
        <v>2273.2429999999999</v>
      </c>
      <c r="AR74" t="s">
        <v>141</v>
      </c>
      <c r="AS74" t="s">
        <v>270</v>
      </c>
      <c r="AT74" t="s">
        <v>779</v>
      </c>
      <c r="AU74" t="s">
        <v>1083</v>
      </c>
      <c r="AV74" t="s">
        <v>49</v>
      </c>
      <c r="AW74">
        <v>1</v>
      </c>
      <c r="BB74">
        <v>0.8859999999999999</v>
      </c>
      <c r="BC74" t="s">
        <v>72</v>
      </c>
      <c r="BF74" t="s">
        <v>141</v>
      </c>
      <c r="BG74" t="s">
        <v>270</v>
      </c>
      <c r="BH74" t="s">
        <v>1083</v>
      </c>
      <c r="BI74">
        <v>7118</v>
      </c>
      <c r="BJ74">
        <v>1</v>
      </c>
      <c r="BK74" t="s">
        <v>779</v>
      </c>
      <c r="BL74" t="s">
        <v>702</v>
      </c>
      <c r="BM74">
        <v>0.8859999999999999</v>
      </c>
      <c r="BN74" t="s">
        <v>72</v>
      </c>
      <c r="BO74" t="s">
        <v>705</v>
      </c>
      <c r="BP74">
        <v>2273.2429999999999</v>
      </c>
    </row>
    <row r="75" spans="1:68" ht="16.5">
      <c r="A75" s="301" t="str">
        <f t="shared" si="36"/>
        <v>신화여객</v>
      </c>
      <c r="B75" s="110" t="str">
        <f t="shared" si="37"/>
        <v>이경환</v>
      </c>
      <c r="C75" s="111" t="str">
        <f t="shared" si="38"/>
        <v>B</v>
      </c>
      <c r="D75" s="112">
        <f t="shared" si="39"/>
        <v>0.93038461538461537</v>
      </c>
      <c r="E75" s="113">
        <f t="shared" si="40"/>
        <v>1016</v>
      </c>
      <c r="F75" s="114" t="str">
        <f t="shared" si="41"/>
        <v>34</v>
      </c>
      <c r="G75" s="115" t="str">
        <f t="shared" si="42"/>
        <v>72바1095</v>
      </c>
      <c r="H75" s="116">
        <f t="shared" si="43"/>
        <v>1</v>
      </c>
      <c r="I75" s="117">
        <f t="shared" si="44"/>
        <v>1827.8630000000001</v>
      </c>
      <c r="J75" s="118">
        <f t="shared" si="45"/>
        <v>4.9707340026810586E-3</v>
      </c>
      <c r="K75" s="118">
        <f t="shared" si="46"/>
        <v>0.33975487072505295</v>
      </c>
      <c r="L75" s="118">
        <f t="shared" si="47"/>
        <v>7.5497999576554689E-2</v>
      </c>
      <c r="M75" s="119">
        <f t="shared" si="48"/>
        <v>9.3379999999999992</v>
      </c>
      <c r="N75" s="120">
        <f t="shared" si="49"/>
        <v>0.32825217207197693</v>
      </c>
      <c r="O75" s="120">
        <f t="shared" si="50"/>
        <v>26.260173765758154</v>
      </c>
      <c r="P75" s="232">
        <f t="shared" si="51"/>
        <v>2</v>
      </c>
      <c r="Q75" s="233">
        <f t="shared" si="52"/>
        <v>6</v>
      </c>
      <c r="R75" s="233">
        <f t="shared" si="53"/>
        <v>480</v>
      </c>
      <c r="T75">
        <v>524</v>
      </c>
      <c r="U75">
        <v>1016</v>
      </c>
      <c r="V75" t="s">
        <v>1086</v>
      </c>
      <c r="W75">
        <v>1827.8630000000001</v>
      </c>
      <c r="X75">
        <v>755.51599999999996</v>
      </c>
      <c r="Y75">
        <v>2.419</v>
      </c>
      <c r="Z75">
        <v>9.3379999999999992</v>
      </c>
      <c r="AA75">
        <v>112.204958</v>
      </c>
      <c r="AB75">
        <v>0.55774100000000004</v>
      </c>
      <c r="AC75">
        <v>38.122180999999998</v>
      </c>
      <c r="AD75" s="1">
        <v>138</v>
      </c>
      <c r="AE75">
        <v>6</v>
      </c>
      <c r="AF75">
        <v>480</v>
      </c>
      <c r="AG75">
        <v>83</v>
      </c>
      <c r="AH75">
        <v>16.290393999999999</v>
      </c>
      <c r="AI75">
        <v>1186.4000000000001</v>
      </c>
      <c r="AJ75">
        <v>0.9</v>
      </c>
      <c r="AK75">
        <v>2</v>
      </c>
      <c r="AL75">
        <v>134</v>
      </c>
      <c r="AM75" t="s">
        <v>1087</v>
      </c>
      <c r="AN75" t="s">
        <v>1088</v>
      </c>
      <c r="AO75">
        <v>1827.8630000000001</v>
      </c>
      <c r="AR75" t="s">
        <v>141</v>
      </c>
      <c r="AS75" t="s">
        <v>270</v>
      </c>
      <c r="AT75" t="s">
        <v>792</v>
      </c>
      <c r="AU75" t="s">
        <v>1086</v>
      </c>
      <c r="AV75" t="s">
        <v>49</v>
      </c>
      <c r="AW75">
        <v>1</v>
      </c>
      <c r="BB75">
        <v>0.93038461538461537</v>
      </c>
      <c r="BC75" t="s">
        <v>71</v>
      </c>
      <c r="BF75" t="s">
        <v>141</v>
      </c>
      <c r="BG75" t="s">
        <v>270</v>
      </c>
      <c r="BH75" t="s">
        <v>1086</v>
      </c>
      <c r="BI75">
        <v>1016</v>
      </c>
      <c r="BJ75">
        <v>1</v>
      </c>
      <c r="BK75" t="s">
        <v>792</v>
      </c>
      <c r="BL75" t="s">
        <v>702</v>
      </c>
      <c r="BM75">
        <v>0.93038461538461537</v>
      </c>
      <c r="BN75" t="s">
        <v>71</v>
      </c>
      <c r="BO75" t="s">
        <v>703</v>
      </c>
      <c r="BP75">
        <v>1827.8630000000001</v>
      </c>
    </row>
    <row r="76" spans="1:68" ht="16.5">
      <c r="A76" s="301" t="str">
        <f t="shared" si="36"/>
        <v>신화여객</v>
      </c>
      <c r="B76" s="110" t="str">
        <f t="shared" si="37"/>
        <v>이기학</v>
      </c>
      <c r="C76" s="111" t="str">
        <f t="shared" si="38"/>
        <v>B</v>
      </c>
      <c r="D76" s="112">
        <f t="shared" si="39"/>
        <v>0.93038461538461537</v>
      </c>
      <c r="E76" s="113">
        <f t="shared" si="40"/>
        <v>4500</v>
      </c>
      <c r="F76" s="114" t="str">
        <f t="shared" si="41"/>
        <v>34</v>
      </c>
      <c r="G76" s="115" t="str">
        <f t="shared" si="42"/>
        <v>72바1110</v>
      </c>
      <c r="H76" s="116">
        <f t="shared" si="43"/>
        <v>1</v>
      </c>
      <c r="I76" s="117">
        <f t="shared" si="44"/>
        <v>1955.8869999999999</v>
      </c>
      <c r="J76" s="118">
        <f t="shared" si="45"/>
        <v>3.9677360579735482E-3</v>
      </c>
      <c r="K76" s="118">
        <f t="shared" si="46"/>
        <v>0.33839758609397641</v>
      </c>
      <c r="L76" s="118">
        <f t="shared" si="47"/>
        <v>0.14264627762237797</v>
      </c>
      <c r="M76" s="119">
        <f t="shared" si="48"/>
        <v>9.9469999999999992</v>
      </c>
      <c r="N76" s="120">
        <f t="shared" si="49"/>
        <v>5.1127698072536913E-2</v>
      </c>
      <c r="O76" s="120">
        <f t="shared" si="50"/>
        <v>10.58343350101514</v>
      </c>
      <c r="P76" s="232">
        <f t="shared" si="51"/>
        <v>1</v>
      </c>
      <c r="Q76" s="233">
        <f t="shared" si="52"/>
        <v>1</v>
      </c>
      <c r="R76" s="233">
        <f t="shared" si="53"/>
        <v>207</v>
      </c>
      <c r="T76">
        <v>524</v>
      </c>
      <c r="U76">
        <v>4500</v>
      </c>
      <c r="V76" t="s">
        <v>1089</v>
      </c>
      <c r="W76">
        <v>1955.8869999999999</v>
      </c>
      <c r="X76">
        <v>808.43799999999999</v>
      </c>
      <c r="Y76">
        <v>2.419</v>
      </c>
      <c r="Z76">
        <v>9.9469999999999992</v>
      </c>
      <c r="AA76">
        <v>124.048574</v>
      </c>
      <c r="AB76">
        <v>0.49219200000000002</v>
      </c>
      <c r="AC76">
        <v>41.977738000000002</v>
      </c>
      <c r="AD76" s="1">
        <v>279</v>
      </c>
      <c r="AE76">
        <v>1</v>
      </c>
      <c r="AF76">
        <v>207</v>
      </c>
      <c r="AG76">
        <v>78</v>
      </c>
      <c r="AH76">
        <v>15.767105000000001</v>
      </c>
      <c r="AI76">
        <v>435.7</v>
      </c>
      <c r="AJ76">
        <v>0</v>
      </c>
      <c r="AK76">
        <v>1</v>
      </c>
      <c r="AL76">
        <v>295</v>
      </c>
      <c r="AM76" t="s">
        <v>1090</v>
      </c>
      <c r="AN76" t="s">
        <v>1091</v>
      </c>
      <c r="AO76">
        <v>1955.8869999999999</v>
      </c>
      <c r="AR76" t="s">
        <v>141</v>
      </c>
      <c r="AS76" t="s">
        <v>270</v>
      </c>
      <c r="AT76" t="s">
        <v>804</v>
      </c>
      <c r="AU76" t="s">
        <v>1089</v>
      </c>
      <c r="AV76" t="s">
        <v>49</v>
      </c>
      <c r="AW76">
        <v>1</v>
      </c>
      <c r="BB76">
        <v>0.93038461538461537</v>
      </c>
      <c r="BC76" t="s">
        <v>71</v>
      </c>
      <c r="BF76" t="s">
        <v>141</v>
      </c>
      <c r="BG76" t="s">
        <v>270</v>
      </c>
      <c r="BH76" t="s">
        <v>1089</v>
      </c>
      <c r="BI76">
        <v>4500</v>
      </c>
      <c r="BJ76">
        <v>1</v>
      </c>
      <c r="BK76" t="s">
        <v>804</v>
      </c>
      <c r="BL76" t="s">
        <v>702</v>
      </c>
      <c r="BM76">
        <v>0.93038461538461537</v>
      </c>
      <c r="BN76" t="s">
        <v>71</v>
      </c>
      <c r="BO76" t="s">
        <v>703</v>
      </c>
      <c r="BP76">
        <v>1955.8869999999999</v>
      </c>
    </row>
    <row r="77" spans="1:68" ht="16.5">
      <c r="A77" s="301" t="str">
        <f t="shared" si="36"/>
        <v>신화여객</v>
      </c>
      <c r="B77" s="110" t="str">
        <f t="shared" si="37"/>
        <v>이덕선</v>
      </c>
      <c r="C77" s="111" t="str">
        <f t="shared" si="38"/>
        <v>C</v>
      </c>
      <c r="D77" s="112">
        <f t="shared" si="39"/>
        <v>0.89321121945754334</v>
      </c>
      <c r="E77" s="113">
        <f t="shared" si="40"/>
        <v>3366</v>
      </c>
      <c r="F77" s="114" t="str">
        <f t="shared" si="41"/>
        <v>34</v>
      </c>
      <c r="G77" s="115" t="str">
        <f t="shared" si="42"/>
        <v>71바6161</v>
      </c>
      <c r="H77" s="116">
        <f t="shared" si="43"/>
        <v>2</v>
      </c>
      <c r="I77" s="117">
        <f t="shared" si="44"/>
        <v>1644.385</v>
      </c>
      <c r="J77" s="118">
        <f t="shared" si="45"/>
        <v>9.702472337594659E-3</v>
      </c>
      <c r="K77" s="118">
        <f t="shared" si="46"/>
        <v>0.36861203487760497</v>
      </c>
      <c r="L77" s="118">
        <f t="shared" si="47"/>
        <v>0.13135609969684714</v>
      </c>
      <c r="M77" s="119">
        <f t="shared" si="48"/>
        <v>11.712</v>
      </c>
      <c r="N77" s="120">
        <f t="shared" si="49"/>
        <v>0.12162601823782143</v>
      </c>
      <c r="O77" s="120">
        <f t="shared" si="50"/>
        <v>33.690407051876541</v>
      </c>
      <c r="P77" s="232">
        <f t="shared" si="51"/>
        <v>17</v>
      </c>
      <c r="Q77" s="233">
        <f t="shared" si="52"/>
        <v>2</v>
      </c>
      <c r="R77" s="233">
        <f t="shared" si="53"/>
        <v>554</v>
      </c>
      <c r="T77">
        <v>524</v>
      </c>
      <c r="U77">
        <v>3366</v>
      </c>
      <c r="V77" t="s">
        <v>1092</v>
      </c>
      <c r="W77">
        <v>1644.385</v>
      </c>
      <c r="X77">
        <v>734.59100000000001</v>
      </c>
      <c r="Y77">
        <v>2.2389999999999999</v>
      </c>
      <c r="Z77">
        <v>11.712</v>
      </c>
      <c r="AA77">
        <v>106.099143</v>
      </c>
      <c r="AB77">
        <v>1.0294239999999999</v>
      </c>
      <c r="AC77">
        <v>39.109420999999998</v>
      </c>
      <c r="AD77" s="1">
        <v>216</v>
      </c>
      <c r="AE77">
        <v>2</v>
      </c>
      <c r="AF77">
        <v>554</v>
      </c>
      <c r="AG77">
        <v>72</v>
      </c>
      <c r="AH77">
        <v>15.498570000000001</v>
      </c>
      <c r="AI77">
        <v>586.9</v>
      </c>
      <c r="AJ77">
        <v>0</v>
      </c>
      <c r="AK77">
        <v>17</v>
      </c>
      <c r="AL77">
        <v>7448</v>
      </c>
      <c r="AM77" t="s">
        <v>1093</v>
      </c>
      <c r="AN77" t="s">
        <v>1094</v>
      </c>
      <c r="AO77">
        <v>1542.8430000000001</v>
      </c>
      <c r="AR77" t="s">
        <v>141</v>
      </c>
      <c r="AS77" t="s">
        <v>270</v>
      </c>
      <c r="AT77" t="s">
        <v>786</v>
      </c>
      <c r="AU77" t="s">
        <v>1092</v>
      </c>
      <c r="AV77" t="s">
        <v>49</v>
      </c>
      <c r="AW77">
        <v>2</v>
      </c>
      <c r="BB77">
        <v>0.89321121945754334</v>
      </c>
      <c r="BC77" t="s">
        <v>72</v>
      </c>
      <c r="BF77" t="s">
        <v>141</v>
      </c>
      <c r="BG77" t="s">
        <v>270</v>
      </c>
      <c r="BH77" t="s">
        <v>1092</v>
      </c>
      <c r="BI77">
        <v>3366</v>
      </c>
      <c r="BJ77">
        <v>2</v>
      </c>
      <c r="BK77" t="s">
        <v>786</v>
      </c>
      <c r="BL77" t="s">
        <v>802</v>
      </c>
      <c r="BM77">
        <v>0.89321121945754334</v>
      </c>
      <c r="BN77" t="s">
        <v>72</v>
      </c>
      <c r="BO77" t="s">
        <v>705</v>
      </c>
      <c r="BP77">
        <v>1644.385</v>
      </c>
    </row>
    <row r="78" spans="1:68" ht="16.5">
      <c r="A78" s="301" t="str">
        <f t="shared" si="36"/>
        <v>신화여객</v>
      </c>
      <c r="B78" s="110" t="str">
        <f t="shared" si="37"/>
        <v>이득희</v>
      </c>
      <c r="C78" s="111" t="str">
        <f t="shared" si="38"/>
        <v>A</v>
      </c>
      <c r="D78" s="112">
        <f t="shared" si="39"/>
        <v>0.96653846153846146</v>
      </c>
      <c r="E78" s="113">
        <f t="shared" si="40"/>
        <v>7040</v>
      </c>
      <c r="F78" s="114" t="str">
        <f t="shared" si="41"/>
        <v>34</v>
      </c>
      <c r="G78" s="115" t="str">
        <f t="shared" si="42"/>
        <v>72바1100</v>
      </c>
      <c r="H78" s="116">
        <f t="shared" si="43"/>
        <v>1</v>
      </c>
      <c r="I78" s="117">
        <f t="shared" si="44"/>
        <v>2691.9780000000001</v>
      </c>
      <c r="J78" s="118">
        <f t="shared" si="45"/>
        <v>1.5476191643657591E-2</v>
      </c>
      <c r="K78" s="118">
        <f t="shared" si="46"/>
        <v>0.31849014995532215</v>
      </c>
      <c r="L78" s="118">
        <f t="shared" si="47"/>
        <v>0.11441401081286696</v>
      </c>
      <c r="M78" s="119">
        <f t="shared" si="48"/>
        <v>8.9640000000000004</v>
      </c>
      <c r="N78" s="120">
        <f t="shared" si="49"/>
        <v>0.4457688732968843</v>
      </c>
      <c r="O78" s="120">
        <f t="shared" si="50"/>
        <v>7.9495449071277697</v>
      </c>
      <c r="P78" s="232">
        <f t="shared" si="51"/>
        <v>5</v>
      </c>
      <c r="Q78" s="233">
        <f t="shared" si="52"/>
        <v>12</v>
      </c>
      <c r="R78" s="233">
        <f t="shared" si="53"/>
        <v>214</v>
      </c>
      <c r="T78">
        <v>524</v>
      </c>
      <c r="U78">
        <v>7040</v>
      </c>
      <c r="V78" t="s">
        <v>1095</v>
      </c>
      <c r="W78">
        <v>2691.9780000000001</v>
      </c>
      <c r="X78">
        <v>1071.2</v>
      </c>
      <c r="Y78">
        <v>2.5129999999999999</v>
      </c>
      <c r="Z78">
        <v>8.9640000000000004</v>
      </c>
      <c r="AA78">
        <v>169.27161799999999</v>
      </c>
      <c r="AB78">
        <v>2.6196799999999998</v>
      </c>
      <c r="AC78">
        <v>53.911343000000002</v>
      </c>
      <c r="AD78" s="1">
        <v>308</v>
      </c>
      <c r="AE78">
        <v>12</v>
      </c>
      <c r="AF78">
        <v>214</v>
      </c>
      <c r="AG78">
        <v>85</v>
      </c>
      <c r="AH78">
        <v>15.903304</v>
      </c>
      <c r="AI78">
        <v>1005.5</v>
      </c>
      <c r="AJ78">
        <v>6.8</v>
      </c>
      <c r="AK78">
        <v>5</v>
      </c>
      <c r="AL78">
        <v>476</v>
      </c>
      <c r="AM78" t="s">
        <v>1096</v>
      </c>
      <c r="AN78" t="s">
        <v>1097</v>
      </c>
      <c r="AO78">
        <v>2691.9780000000001</v>
      </c>
      <c r="AR78" t="s">
        <v>141</v>
      </c>
      <c r="AS78" t="s">
        <v>270</v>
      </c>
      <c r="AT78" t="s">
        <v>800</v>
      </c>
      <c r="AU78" t="s">
        <v>1095</v>
      </c>
      <c r="AV78" t="s">
        <v>49</v>
      </c>
      <c r="AW78">
        <v>1</v>
      </c>
      <c r="BB78">
        <v>0.96653846153846146</v>
      </c>
      <c r="BC78" t="s">
        <v>69</v>
      </c>
      <c r="BF78" t="s">
        <v>141</v>
      </c>
      <c r="BG78" t="s">
        <v>270</v>
      </c>
      <c r="BH78" t="s">
        <v>1095</v>
      </c>
      <c r="BI78">
        <v>7040</v>
      </c>
      <c r="BJ78">
        <v>1</v>
      </c>
      <c r="BK78" t="s">
        <v>800</v>
      </c>
      <c r="BL78" t="s">
        <v>702</v>
      </c>
      <c r="BM78">
        <v>0.96653846153846146</v>
      </c>
      <c r="BN78" t="s">
        <v>69</v>
      </c>
      <c r="BO78" t="s">
        <v>706</v>
      </c>
      <c r="BP78">
        <v>2691.9780000000001</v>
      </c>
    </row>
    <row r="79" spans="1:68" ht="16.5">
      <c r="A79" s="301" t="str">
        <f t="shared" si="36"/>
        <v>신화여객</v>
      </c>
      <c r="B79" s="110" t="str">
        <f t="shared" si="37"/>
        <v>이봉식</v>
      </c>
      <c r="C79" s="111" t="str">
        <f t="shared" si="38"/>
        <v>C</v>
      </c>
      <c r="D79" s="112">
        <f t="shared" si="39"/>
        <v>0.87385789823970839</v>
      </c>
      <c r="E79" s="113">
        <f t="shared" si="40"/>
        <v>9340</v>
      </c>
      <c r="F79" s="114" t="str">
        <f t="shared" si="41"/>
        <v>37</v>
      </c>
      <c r="G79" s="115" t="str">
        <f t="shared" si="42"/>
        <v>71바6166</v>
      </c>
      <c r="H79" s="116">
        <f t="shared" si="43"/>
        <v>2</v>
      </c>
      <c r="I79" s="117">
        <f t="shared" si="44"/>
        <v>2036.3890000000001</v>
      </c>
      <c r="J79" s="118">
        <f t="shared" si="45"/>
        <v>6.571046332203961E-3</v>
      </c>
      <c r="K79" s="118">
        <f t="shared" si="46"/>
        <v>0.30860687850877366</v>
      </c>
      <c r="L79" s="118">
        <f t="shared" si="47"/>
        <v>0.15468557333593924</v>
      </c>
      <c r="M79" s="119">
        <f t="shared" si="48"/>
        <v>9.2690000000000001</v>
      </c>
      <c r="N79" s="120">
        <f t="shared" si="49"/>
        <v>4.9106531217758494E-2</v>
      </c>
      <c r="O79" s="120">
        <f t="shared" si="50"/>
        <v>4.9106531217758498</v>
      </c>
      <c r="P79" s="232">
        <f t="shared" si="51"/>
        <v>2</v>
      </c>
      <c r="Q79" s="233">
        <f t="shared" si="52"/>
        <v>1</v>
      </c>
      <c r="R79" s="233">
        <f t="shared" si="53"/>
        <v>100</v>
      </c>
      <c r="T79">
        <v>524</v>
      </c>
      <c r="U79">
        <v>9340</v>
      </c>
      <c r="V79" t="s">
        <v>1098</v>
      </c>
      <c r="W79">
        <v>2036.3889999999999</v>
      </c>
      <c r="X79">
        <v>897.40899999999999</v>
      </c>
      <c r="Y79">
        <v>2.2690000000000001</v>
      </c>
      <c r="Z79">
        <v>9.2690000000000001</v>
      </c>
      <c r="AA79">
        <v>126.096052</v>
      </c>
      <c r="AB79">
        <v>0.82858299999999996</v>
      </c>
      <c r="AC79">
        <v>38.914109000000003</v>
      </c>
      <c r="AD79" s="1">
        <v>315</v>
      </c>
      <c r="AE79">
        <v>1</v>
      </c>
      <c r="AF79">
        <v>100</v>
      </c>
      <c r="AG79">
        <v>81</v>
      </c>
      <c r="AH79">
        <v>16.149505999999999</v>
      </c>
      <c r="AI79">
        <v>490.2</v>
      </c>
      <c r="AJ79">
        <v>0</v>
      </c>
      <c r="AK79">
        <v>2</v>
      </c>
      <c r="AL79">
        <v>438</v>
      </c>
      <c r="AM79" t="s">
        <v>1099</v>
      </c>
      <c r="AN79" t="s">
        <v>1100</v>
      </c>
      <c r="AO79">
        <v>1826.9580000000001</v>
      </c>
      <c r="AR79" t="s">
        <v>141</v>
      </c>
      <c r="AS79" t="s">
        <v>271</v>
      </c>
      <c r="AT79" t="s">
        <v>820</v>
      </c>
      <c r="AU79" t="s">
        <v>1098</v>
      </c>
      <c r="AV79" t="s">
        <v>49</v>
      </c>
      <c r="AW79">
        <v>2</v>
      </c>
      <c r="BB79">
        <v>0.87385789823970839</v>
      </c>
      <c r="BC79" t="s">
        <v>72</v>
      </c>
      <c r="BF79" t="s">
        <v>141</v>
      </c>
      <c r="BG79" t="s">
        <v>271</v>
      </c>
      <c r="BH79" t="s">
        <v>1098</v>
      </c>
      <c r="BI79">
        <v>9340</v>
      </c>
      <c r="BJ79">
        <v>2</v>
      </c>
      <c r="BK79" t="s">
        <v>820</v>
      </c>
      <c r="BL79" t="s">
        <v>834</v>
      </c>
      <c r="BM79">
        <v>0.87385789823970839</v>
      </c>
      <c r="BN79" t="s">
        <v>72</v>
      </c>
      <c r="BO79" t="s">
        <v>705</v>
      </c>
      <c r="BP79">
        <v>2036.3890000000001</v>
      </c>
    </row>
    <row r="80" spans="1:68" ht="16.5">
      <c r="A80" s="301" t="str">
        <f t="shared" si="36"/>
        <v>신화여객</v>
      </c>
      <c r="B80" s="110" t="str">
        <f t="shared" si="37"/>
        <v>이상구</v>
      </c>
      <c r="C80" s="111" t="str">
        <f t="shared" si="38"/>
        <v>C</v>
      </c>
      <c r="D80" s="112">
        <f t="shared" si="39"/>
        <v>0.89793103448275868</v>
      </c>
      <c r="E80" s="113">
        <f t="shared" si="40"/>
        <v>9205</v>
      </c>
      <c r="F80" s="114" t="str">
        <f t="shared" si="41"/>
        <v>555</v>
      </c>
      <c r="G80" s="115" t="str">
        <f t="shared" si="42"/>
        <v>71바6153</v>
      </c>
      <c r="H80" s="116">
        <f t="shared" si="43"/>
        <v>1</v>
      </c>
      <c r="I80" s="117">
        <f t="shared" si="44"/>
        <v>1886.7049999999999</v>
      </c>
      <c r="J80" s="118">
        <f t="shared" si="45"/>
        <v>1.652214487510667E-2</v>
      </c>
      <c r="K80" s="118">
        <f t="shared" si="46"/>
        <v>0.42103489137246913</v>
      </c>
      <c r="L80" s="118">
        <f t="shared" si="47"/>
        <v>0.21731007232185212</v>
      </c>
      <c r="M80" s="119">
        <f t="shared" si="48"/>
        <v>13.632999999999999</v>
      </c>
      <c r="N80" s="120">
        <f t="shared" si="49"/>
        <v>0</v>
      </c>
      <c r="O80" s="120">
        <f t="shared" si="50"/>
        <v>65.034014326564034</v>
      </c>
      <c r="P80" s="232">
        <f t="shared" si="51"/>
        <v>21</v>
      </c>
      <c r="Q80" s="233">
        <f t="shared" si="52"/>
        <v>0</v>
      </c>
      <c r="R80" s="233">
        <f t="shared" si="53"/>
        <v>1227</v>
      </c>
      <c r="T80">
        <v>524</v>
      </c>
      <c r="U80">
        <v>9205</v>
      </c>
      <c r="V80" t="s">
        <v>1101</v>
      </c>
      <c r="W80">
        <v>1886.7049999999999</v>
      </c>
      <c r="X80">
        <v>724.63</v>
      </c>
      <c r="Y80">
        <v>2.6040000000000001</v>
      </c>
      <c r="Z80">
        <v>13.632999999999999</v>
      </c>
      <c r="AA80">
        <v>134.88242700000001</v>
      </c>
      <c r="AB80">
        <v>2.2285469999999998</v>
      </c>
      <c r="AC80">
        <v>56.790208</v>
      </c>
      <c r="AD80" s="1">
        <v>410</v>
      </c>
      <c r="AE80">
        <v>0</v>
      </c>
      <c r="AF80">
        <v>1227</v>
      </c>
      <c r="AG80">
        <v>76</v>
      </c>
      <c r="AH80">
        <v>13.987774</v>
      </c>
      <c r="AI80">
        <v>1261.7</v>
      </c>
      <c r="AJ80">
        <v>0</v>
      </c>
      <c r="AK80">
        <v>21</v>
      </c>
      <c r="AL80">
        <v>8808</v>
      </c>
      <c r="AM80" t="s">
        <v>1102</v>
      </c>
      <c r="AN80" t="s">
        <v>1103</v>
      </c>
      <c r="AO80">
        <v>1886.7049999999999</v>
      </c>
      <c r="AR80" t="s">
        <v>141</v>
      </c>
      <c r="AS80" t="s">
        <v>273</v>
      </c>
      <c r="AT80" t="s">
        <v>862</v>
      </c>
      <c r="AU80" t="s">
        <v>1101</v>
      </c>
      <c r="AV80" t="s">
        <v>49</v>
      </c>
      <c r="AW80">
        <v>1</v>
      </c>
      <c r="BB80">
        <v>0.89793103448275868</v>
      </c>
      <c r="BC80" t="s">
        <v>72</v>
      </c>
      <c r="BF80" t="s">
        <v>141</v>
      </c>
      <c r="BG80" t="s">
        <v>273</v>
      </c>
      <c r="BH80" t="s">
        <v>1101</v>
      </c>
      <c r="BI80">
        <v>9205</v>
      </c>
      <c r="BJ80">
        <v>1</v>
      </c>
      <c r="BK80" t="s">
        <v>862</v>
      </c>
      <c r="BL80" t="s">
        <v>702</v>
      </c>
      <c r="BM80">
        <v>0.89793103448275868</v>
      </c>
      <c r="BN80" t="s">
        <v>72</v>
      </c>
      <c r="BO80" t="s">
        <v>705</v>
      </c>
      <c r="BP80">
        <v>1886.7049999999999</v>
      </c>
    </row>
    <row r="81" spans="1:68" ht="16.5">
      <c r="A81" s="301" t="str">
        <f t="shared" si="36"/>
        <v>신화여객</v>
      </c>
      <c r="B81" s="110" t="str">
        <f t="shared" si="37"/>
        <v>이성진</v>
      </c>
      <c r="C81" s="111" t="str">
        <f t="shared" si="38"/>
        <v>A</v>
      </c>
      <c r="D81" s="112">
        <f t="shared" si="39"/>
        <v>0.96153846153846145</v>
      </c>
      <c r="E81" s="113">
        <f t="shared" si="40"/>
        <v>8309</v>
      </c>
      <c r="F81" s="114" t="str">
        <f t="shared" si="41"/>
        <v>34</v>
      </c>
      <c r="G81" s="115" t="str">
        <f t="shared" si="42"/>
        <v>72바1113</v>
      </c>
      <c r="H81" s="116">
        <f t="shared" si="43"/>
        <v>1</v>
      </c>
      <c r="I81" s="117">
        <f t="shared" si="44"/>
        <v>2367.4899999999998</v>
      </c>
      <c r="J81" s="118">
        <f t="shared" si="45"/>
        <v>3.9651842103820252E-3</v>
      </c>
      <c r="K81" s="118">
        <f t="shared" si="46"/>
        <v>0.32535686678662518</v>
      </c>
      <c r="L81" s="118">
        <f t="shared" si="47"/>
        <v>0.14361201103278157</v>
      </c>
      <c r="M81" s="119">
        <f t="shared" si="48"/>
        <v>9.1319999999999997</v>
      </c>
      <c r="N81" s="120">
        <f t="shared" si="49"/>
        <v>0.16895530709739007</v>
      </c>
      <c r="O81" s="120">
        <f t="shared" si="50"/>
        <v>12.629409205529909</v>
      </c>
      <c r="P81" s="232">
        <f t="shared" si="51"/>
        <v>3</v>
      </c>
      <c r="Q81" s="233">
        <f t="shared" si="52"/>
        <v>4</v>
      </c>
      <c r="R81" s="233">
        <f t="shared" si="53"/>
        <v>299</v>
      </c>
      <c r="T81">
        <v>524</v>
      </c>
      <c r="U81">
        <v>8309</v>
      </c>
      <c r="V81" t="s">
        <v>1104</v>
      </c>
      <c r="W81">
        <v>2367.4899999999998</v>
      </c>
      <c r="X81">
        <v>946.96500000000003</v>
      </c>
      <c r="Y81">
        <v>2.5</v>
      </c>
      <c r="Z81">
        <v>9.1319999999999997</v>
      </c>
      <c r="AA81">
        <v>144.44549599999999</v>
      </c>
      <c r="AB81">
        <v>0.57275299999999996</v>
      </c>
      <c r="AC81">
        <v>46.996333999999997</v>
      </c>
      <c r="AD81" s="1">
        <v>340</v>
      </c>
      <c r="AE81">
        <v>4</v>
      </c>
      <c r="AF81">
        <v>299</v>
      </c>
      <c r="AG81">
        <v>84</v>
      </c>
      <c r="AH81">
        <v>16.390196</v>
      </c>
      <c r="AI81">
        <v>846.8</v>
      </c>
      <c r="AJ81">
        <v>17.8</v>
      </c>
      <c r="AK81">
        <v>3</v>
      </c>
      <c r="AL81">
        <v>269</v>
      </c>
      <c r="AM81" t="s">
        <v>1105</v>
      </c>
      <c r="AN81" t="s">
        <v>1106</v>
      </c>
      <c r="AO81">
        <v>2367.4899999999998</v>
      </c>
      <c r="AR81" t="s">
        <v>141</v>
      </c>
      <c r="AS81" t="s">
        <v>270</v>
      </c>
      <c r="AT81" t="s">
        <v>806</v>
      </c>
      <c r="AU81" t="s">
        <v>1104</v>
      </c>
      <c r="AV81" t="s">
        <v>49</v>
      </c>
      <c r="AW81">
        <v>1</v>
      </c>
      <c r="BB81">
        <v>0.96153846153846145</v>
      </c>
      <c r="BC81" t="s">
        <v>69</v>
      </c>
      <c r="BF81" t="s">
        <v>141</v>
      </c>
      <c r="BG81" t="s">
        <v>270</v>
      </c>
      <c r="BH81" t="s">
        <v>1104</v>
      </c>
      <c r="BI81">
        <v>8309</v>
      </c>
      <c r="BJ81">
        <v>1</v>
      </c>
      <c r="BK81" t="s">
        <v>806</v>
      </c>
      <c r="BL81" t="s">
        <v>702</v>
      </c>
      <c r="BM81">
        <v>0.96153846153846145</v>
      </c>
      <c r="BN81" t="s">
        <v>69</v>
      </c>
      <c r="BO81" t="s">
        <v>706</v>
      </c>
      <c r="BP81">
        <v>2367.4899999999998</v>
      </c>
    </row>
    <row r="82" spans="1:68" ht="16.5">
      <c r="A82" s="301" t="str">
        <f t="shared" ref="A82:A109" si="54">BF82</f>
        <v>신화여객</v>
      </c>
      <c r="B82" s="110" t="str">
        <f t="shared" ref="B82:B109" si="55">BH82</f>
        <v>이승령</v>
      </c>
      <c r="C82" s="111" t="str">
        <f t="shared" ref="C82:C109" si="56">BN82</f>
        <v>B</v>
      </c>
      <c r="D82" s="112">
        <f t="shared" ref="D82:D109" si="57">BM82</f>
        <v>0.91149549628693072</v>
      </c>
      <c r="E82" s="113">
        <f t="shared" ref="E82:E109" si="58">U82</f>
        <v>9821</v>
      </c>
      <c r="F82" s="114" t="str">
        <f t="shared" ref="F82:F109" si="59">BG82</f>
        <v>526</v>
      </c>
      <c r="G82" s="115" t="str">
        <f t="shared" ref="G82:G109" si="60">BK82</f>
        <v>72바1111</v>
      </c>
      <c r="H82" s="116">
        <f t="shared" ref="H82:H109" si="61">BJ82</f>
        <v>8</v>
      </c>
      <c r="I82" s="117">
        <f t="shared" ref="I82:I109" si="62">BP82</f>
        <v>1684.277</v>
      </c>
      <c r="J82" s="118">
        <f t="shared" ref="J82:J109" si="63">AB82/AA82</f>
        <v>5.5944322267478766E-2</v>
      </c>
      <c r="K82" s="118">
        <f t="shared" ref="K82:K109" si="64">AC82/AA82</f>
        <v>0.32341414883348962</v>
      </c>
      <c r="L82" s="118">
        <f t="shared" ref="L82:L109" si="65">AD82/I82</f>
        <v>0.11933903983727141</v>
      </c>
      <c r="M82" s="119">
        <f t="shared" ref="M82:M109" si="66">Z82</f>
        <v>7.9690000000000003</v>
      </c>
      <c r="N82" s="120">
        <f t="shared" ref="N82:N109" si="67">AE82*100/W82</f>
        <v>0.11874531327091684</v>
      </c>
      <c r="O82" s="120">
        <f t="shared" ref="O82:O109" si="68">AF82*100/W82</f>
        <v>8.0746813024223449</v>
      </c>
      <c r="P82" s="232">
        <f t="shared" ref="P82:P109" si="69">AK82</f>
        <v>4</v>
      </c>
      <c r="Q82" s="233">
        <f t="shared" ref="Q82:Q109" si="70">AE82</f>
        <v>2</v>
      </c>
      <c r="R82" s="233">
        <f t="shared" ref="R82:R109" si="71">AF82</f>
        <v>136</v>
      </c>
      <c r="T82">
        <v>524</v>
      </c>
      <c r="U82">
        <v>9821</v>
      </c>
      <c r="V82" t="s">
        <v>1107</v>
      </c>
      <c r="W82">
        <v>1684.277</v>
      </c>
      <c r="X82">
        <v>579.98099999999999</v>
      </c>
      <c r="Y82">
        <v>2.9039999999999999</v>
      </c>
      <c r="Z82">
        <v>7.9690000000000003</v>
      </c>
      <c r="AA82">
        <v>123.594401</v>
      </c>
      <c r="AB82">
        <v>6.9144050000000004</v>
      </c>
      <c r="AC82">
        <v>39.972178</v>
      </c>
      <c r="AD82" s="1">
        <v>201</v>
      </c>
      <c r="AE82">
        <v>2</v>
      </c>
      <c r="AF82">
        <v>136</v>
      </c>
      <c r="AG82">
        <v>78</v>
      </c>
      <c r="AH82">
        <v>13.627452999999999</v>
      </c>
      <c r="AI82">
        <v>113.2</v>
      </c>
      <c r="AJ82">
        <v>0</v>
      </c>
      <c r="AK82">
        <v>4</v>
      </c>
      <c r="AL82">
        <v>1776</v>
      </c>
      <c r="AM82" t="s">
        <v>1108</v>
      </c>
      <c r="AN82" t="s">
        <v>1109</v>
      </c>
      <c r="AO82">
        <v>322.94900000000001</v>
      </c>
      <c r="AR82" t="s">
        <v>141</v>
      </c>
      <c r="AS82" t="s">
        <v>272</v>
      </c>
      <c r="AT82" t="s">
        <v>855</v>
      </c>
      <c r="AU82" t="s">
        <v>1107</v>
      </c>
      <c r="AV82" t="s">
        <v>49</v>
      </c>
      <c r="AW82">
        <v>8</v>
      </c>
      <c r="BB82">
        <v>0.91149549628693072</v>
      </c>
      <c r="BC82" t="s">
        <v>71</v>
      </c>
      <c r="BF82" t="s">
        <v>141</v>
      </c>
      <c r="BG82" t="s">
        <v>272</v>
      </c>
      <c r="BH82" t="s">
        <v>1107</v>
      </c>
      <c r="BI82">
        <v>9821</v>
      </c>
      <c r="BJ82">
        <v>8</v>
      </c>
      <c r="BK82" t="s">
        <v>855</v>
      </c>
      <c r="BL82" t="s">
        <v>851</v>
      </c>
      <c r="BM82">
        <v>0.91149549628693072</v>
      </c>
      <c r="BN82" t="s">
        <v>71</v>
      </c>
      <c r="BO82" t="s">
        <v>703</v>
      </c>
      <c r="BP82">
        <v>1684.277</v>
      </c>
    </row>
    <row r="83" spans="1:68" ht="16.5">
      <c r="A83" s="301" t="str">
        <f t="shared" si="54"/>
        <v>신화여객</v>
      </c>
      <c r="B83" s="110" t="str">
        <f t="shared" si="55"/>
        <v>이영배</v>
      </c>
      <c r="C83" s="111" t="str">
        <f t="shared" si="56"/>
        <v>C</v>
      </c>
      <c r="D83" s="112">
        <f t="shared" si="57"/>
        <v>0.85365045838625975</v>
      </c>
      <c r="E83" s="113">
        <f t="shared" si="58"/>
        <v>9914</v>
      </c>
      <c r="F83" s="114" t="str">
        <f t="shared" si="59"/>
        <v>34</v>
      </c>
      <c r="G83" s="115" t="str">
        <f t="shared" si="60"/>
        <v>72바1114</v>
      </c>
      <c r="H83" s="116">
        <f t="shared" si="61"/>
        <v>5</v>
      </c>
      <c r="I83" s="117">
        <f t="shared" si="62"/>
        <v>1430.99</v>
      </c>
      <c r="J83" s="118">
        <f t="shared" si="63"/>
        <v>1.9068813166423032E-2</v>
      </c>
      <c r="K83" s="118">
        <f t="shared" si="64"/>
        <v>0.38013728243931783</v>
      </c>
      <c r="L83" s="118">
        <f t="shared" si="65"/>
        <v>0.14395628201454938</v>
      </c>
      <c r="M83" s="119">
        <f t="shared" si="66"/>
        <v>12.034000000000001</v>
      </c>
      <c r="N83" s="120">
        <f t="shared" si="67"/>
        <v>0</v>
      </c>
      <c r="O83" s="120">
        <f t="shared" si="68"/>
        <v>46.611087428982735</v>
      </c>
      <c r="P83" s="232">
        <f t="shared" si="69"/>
        <v>13</v>
      </c>
      <c r="Q83" s="233">
        <f t="shared" si="70"/>
        <v>0</v>
      </c>
      <c r="R83" s="233">
        <f t="shared" si="71"/>
        <v>667</v>
      </c>
      <c r="T83">
        <v>524</v>
      </c>
      <c r="U83">
        <v>9914</v>
      </c>
      <c r="V83" t="s">
        <v>1110</v>
      </c>
      <c r="W83">
        <v>1430.99</v>
      </c>
      <c r="X83">
        <v>648.58500000000004</v>
      </c>
      <c r="Y83">
        <v>2.206</v>
      </c>
      <c r="Z83">
        <v>12.034000000000001</v>
      </c>
      <c r="AA83">
        <v>95.209700999999995</v>
      </c>
      <c r="AB83">
        <v>1.815536</v>
      </c>
      <c r="AC83">
        <v>36.192757</v>
      </c>
      <c r="AD83" s="1">
        <v>206</v>
      </c>
      <c r="AE83">
        <v>0</v>
      </c>
      <c r="AF83">
        <v>667</v>
      </c>
      <c r="AG83">
        <v>73</v>
      </c>
      <c r="AH83">
        <v>15.029875000000001</v>
      </c>
      <c r="AI83">
        <v>418.3</v>
      </c>
      <c r="AJ83">
        <v>0</v>
      </c>
      <c r="AK83">
        <v>13</v>
      </c>
      <c r="AL83">
        <v>2777</v>
      </c>
      <c r="AM83" t="s">
        <v>1111</v>
      </c>
      <c r="AN83" t="s">
        <v>1112</v>
      </c>
      <c r="AO83">
        <v>639.18399999999997</v>
      </c>
      <c r="AR83" t="s">
        <v>141</v>
      </c>
      <c r="AS83" t="s">
        <v>270</v>
      </c>
      <c r="AT83" t="s">
        <v>808</v>
      </c>
      <c r="AU83" t="s">
        <v>1110</v>
      </c>
      <c r="AV83" t="s">
        <v>49</v>
      </c>
      <c r="AW83">
        <v>5</v>
      </c>
      <c r="BB83">
        <v>0.85365045838625975</v>
      </c>
      <c r="BC83" t="s">
        <v>72</v>
      </c>
      <c r="BF83" t="s">
        <v>141</v>
      </c>
      <c r="BG83" t="s">
        <v>270</v>
      </c>
      <c r="BH83" t="s">
        <v>1110</v>
      </c>
      <c r="BI83">
        <v>9914</v>
      </c>
      <c r="BJ83">
        <v>5</v>
      </c>
      <c r="BK83" t="s">
        <v>808</v>
      </c>
      <c r="BL83" t="s">
        <v>802</v>
      </c>
      <c r="BM83">
        <v>0.85365045838625975</v>
      </c>
      <c r="BN83" t="s">
        <v>72</v>
      </c>
      <c r="BO83" t="s">
        <v>705</v>
      </c>
      <c r="BP83">
        <v>1430.99</v>
      </c>
    </row>
    <row r="84" spans="1:68" ht="16.5">
      <c r="A84" s="301" t="str">
        <f t="shared" si="54"/>
        <v>신화여객</v>
      </c>
      <c r="B84" s="110" t="str">
        <f t="shared" si="55"/>
        <v>이옥선</v>
      </c>
      <c r="C84" s="111" t="str">
        <f t="shared" si="56"/>
        <v>A</v>
      </c>
      <c r="D84" s="112">
        <f t="shared" si="57"/>
        <v>0.95407400401692721</v>
      </c>
      <c r="E84" s="113">
        <f t="shared" si="58"/>
        <v>4922</v>
      </c>
      <c r="F84" s="114" t="str">
        <f t="shared" si="59"/>
        <v>526</v>
      </c>
      <c r="G84" s="115" t="str">
        <f t="shared" si="60"/>
        <v>72바1111</v>
      </c>
      <c r="H84" s="116">
        <f t="shared" si="61"/>
        <v>2</v>
      </c>
      <c r="I84" s="117">
        <f t="shared" si="62"/>
        <v>1811.3810000000001</v>
      </c>
      <c r="J84" s="118">
        <f t="shared" si="63"/>
        <v>7.4548816411747895E-3</v>
      </c>
      <c r="K84" s="118">
        <f t="shared" si="64"/>
        <v>0.29799403972839511</v>
      </c>
      <c r="L84" s="118">
        <f t="shared" si="65"/>
        <v>0.10765266942735956</v>
      </c>
      <c r="M84" s="119">
        <f t="shared" si="66"/>
        <v>6.3029999999999999</v>
      </c>
      <c r="N84" s="120">
        <f t="shared" si="67"/>
        <v>0.16561949142670701</v>
      </c>
      <c r="O84" s="120">
        <f t="shared" si="68"/>
        <v>1.4905754228403632</v>
      </c>
      <c r="P84" s="232">
        <f t="shared" si="69"/>
        <v>1</v>
      </c>
      <c r="Q84" s="233">
        <f t="shared" si="70"/>
        <v>3</v>
      </c>
      <c r="R84" s="233">
        <f t="shared" si="71"/>
        <v>27</v>
      </c>
      <c r="T84">
        <v>524</v>
      </c>
      <c r="U84">
        <v>4922</v>
      </c>
      <c r="V84" t="s">
        <v>1113</v>
      </c>
      <c r="W84">
        <v>1811.3810000000001</v>
      </c>
      <c r="X84">
        <v>577.65</v>
      </c>
      <c r="Y84">
        <v>3.1360000000000001</v>
      </c>
      <c r="Z84">
        <v>6.3029999999999999</v>
      </c>
      <c r="AA84">
        <v>123.179957</v>
      </c>
      <c r="AB84">
        <v>0.918292</v>
      </c>
      <c r="AC84">
        <v>36.706893000000001</v>
      </c>
      <c r="AD84" s="1">
        <v>195</v>
      </c>
      <c r="AE84">
        <v>3</v>
      </c>
      <c r="AF84">
        <v>27</v>
      </c>
      <c r="AG84">
        <v>66</v>
      </c>
      <c r="AH84">
        <v>14.705159999999999</v>
      </c>
      <c r="AI84">
        <v>303.60000000000002</v>
      </c>
      <c r="AJ84">
        <v>0</v>
      </c>
      <c r="AK84">
        <v>1</v>
      </c>
      <c r="AL84">
        <v>204</v>
      </c>
      <c r="AM84" t="s">
        <v>1114</v>
      </c>
      <c r="AN84" t="s">
        <v>1115</v>
      </c>
      <c r="AO84">
        <v>1708.162</v>
      </c>
      <c r="AR84" t="s">
        <v>141</v>
      </c>
      <c r="AS84" t="s">
        <v>272</v>
      </c>
      <c r="AT84" t="s">
        <v>855</v>
      </c>
      <c r="AU84" t="s">
        <v>1113</v>
      </c>
      <c r="AV84" t="s">
        <v>49</v>
      </c>
      <c r="AW84">
        <v>2</v>
      </c>
      <c r="BB84">
        <v>0.95407400401692721</v>
      </c>
      <c r="BC84" t="s">
        <v>69</v>
      </c>
      <c r="BF84" t="s">
        <v>141</v>
      </c>
      <c r="BG84" t="s">
        <v>272</v>
      </c>
      <c r="BH84" t="s">
        <v>1113</v>
      </c>
      <c r="BI84">
        <v>4922</v>
      </c>
      <c r="BJ84">
        <v>2</v>
      </c>
      <c r="BK84" t="s">
        <v>855</v>
      </c>
      <c r="BL84" t="s">
        <v>839</v>
      </c>
      <c r="BM84">
        <v>0.95407400401692721</v>
      </c>
      <c r="BN84" t="s">
        <v>69</v>
      </c>
      <c r="BO84" t="s">
        <v>706</v>
      </c>
      <c r="BP84">
        <v>1811.3810000000001</v>
      </c>
    </row>
    <row r="85" spans="1:68" ht="16.5">
      <c r="A85" s="301" t="str">
        <f t="shared" si="54"/>
        <v>신화여객</v>
      </c>
      <c r="B85" s="110" t="str">
        <f t="shared" si="55"/>
        <v>이우빈</v>
      </c>
      <c r="C85" s="111" t="str">
        <f t="shared" si="56"/>
        <v>C</v>
      </c>
      <c r="D85" s="112">
        <f t="shared" si="57"/>
        <v>0.88225613780347134</v>
      </c>
      <c r="E85" s="113">
        <f t="shared" si="58"/>
        <v>4242</v>
      </c>
      <c r="F85" s="114" t="str">
        <f t="shared" si="59"/>
        <v>526</v>
      </c>
      <c r="G85" s="115" t="str">
        <f t="shared" si="60"/>
        <v>71바5101</v>
      </c>
      <c r="H85" s="116">
        <f t="shared" si="61"/>
        <v>11</v>
      </c>
      <c r="I85" s="117">
        <f t="shared" si="62"/>
        <v>1472.2650000000001</v>
      </c>
      <c r="J85" s="118">
        <f t="shared" si="63"/>
        <v>1.9728838604921497E-2</v>
      </c>
      <c r="K85" s="118">
        <f t="shared" si="64"/>
        <v>0.35928730755363908</v>
      </c>
      <c r="L85" s="118">
        <f t="shared" si="65"/>
        <v>0.2438419713842277</v>
      </c>
      <c r="M85" s="119">
        <f t="shared" si="66"/>
        <v>8.2989999999999995</v>
      </c>
      <c r="N85" s="120">
        <f t="shared" si="67"/>
        <v>0</v>
      </c>
      <c r="O85" s="120">
        <f t="shared" si="68"/>
        <v>5.9092622591720918</v>
      </c>
      <c r="P85" s="232">
        <f t="shared" si="69"/>
        <v>0</v>
      </c>
      <c r="Q85" s="233">
        <f t="shared" si="70"/>
        <v>0</v>
      </c>
      <c r="R85" s="233">
        <f t="shared" si="71"/>
        <v>87</v>
      </c>
      <c r="T85">
        <v>524</v>
      </c>
      <c r="U85">
        <v>4242</v>
      </c>
      <c r="V85" t="s">
        <v>1116</v>
      </c>
      <c r="W85">
        <v>1472.2650000000001</v>
      </c>
      <c r="X85">
        <v>518.08600000000001</v>
      </c>
      <c r="Y85">
        <v>2.8420000000000001</v>
      </c>
      <c r="Z85">
        <v>8.2989999999999995</v>
      </c>
      <c r="AA85">
        <v>105.131632</v>
      </c>
      <c r="AB85">
        <v>2.074125</v>
      </c>
      <c r="AC85">
        <v>37.772461</v>
      </c>
      <c r="AD85" s="1">
        <v>359</v>
      </c>
      <c r="AE85">
        <v>0</v>
      </c>
      <c r="AF85">
        <v>87</v>
      </c>
      <c r="AG85">
        <v>74</v>
      </c>
      <c r="AH85">
        <v>14.004015000000001</v>
      </c>
      <c r="AI85">
        <v>261.7</v>
      </c>
      <c r="AJ85">
        <v>0</v>
      </c>
      <c r="AK85">
        <v>0</v>
      </c>
      <c r="AL85">
        <v>0</v>
      </c>
      <c r="AM85" t="s">
        <v>1117</v>
      </c>
      <c r="AN85" t="s">
        <v>1118</v>
      </c>
      <c r="AO85">
        <v>428.84</v>
      </c>
      <c r="AR85" t="s">
        <v>141</v>
      </c>
      <c r="AS85" t="s">
        <v>272</v>
      </c>
      <c r="AT85" t="s">
        <v>836</v>
      </c>
      <c r="AU85" t="s">
        <v>1116</v>
      </c>
      <c r="AV85" t="s">
        <v>49</v>
      </c>
      <c r="AW85">
        <v>11</v>
      </c>
      <c r="BB85">
        <v>0.88225613780347134</v>
      </c>
      <c r="BC85" t="s">
        <v>72</v>
      </c>
      <c r="BF85" t="s">
        <v>141</v>
      </c>
      <c r="BG85" t="s">
        <v>272</v>
      </c>
      <c r="BH85" t="s">
        <v>1116</v>
      </c>
      <c r="BI85">
        <v>4242</v>
      </c>
      <c r="BJ85">
        <v>11</v>
      </c>
      <c r="BK85" t="s">
        <v>836</v>
      </c>
      <c r="BL85" t="s">
        <v>851</v>
      </c>
      <c r="BM85">
        <v>0.88225613780347134</v>
      </c>
      <c r="BN85" t="s">
        <v>72</v>
      </c>
      <c r="BO85" t="s">
        <v>705</v>
      </c>
      <c r="BP85">
        <v>1472.2650000000001</v>
      </c>
    </row>
    <row r="86" spans="1:68" ht="16.5">
      <c r="A86" s="301" t="str">
        <f t="shared" si="54"/>
        <v>신화여객</v>
      </c>
      <c r="B86" s="110" t="str">
        <f t="shared" si="55"/>
        <v>이재선</v>
      </c>
      <c r="C86" s="111" t="str">
        <f t="shared" si="56"/>
        <v>A</v>
      </c>
      <c r="D86" s="112">
        <f t="shared" si="57"/>
        <v>0.97778739650552615</v>
      </c>
      <c r="E86" s="113">
        <f t="shared" si="58"/>
        <v>435</v>
      </c>
      <c r="F86" s="114" t="str">
        <f t="shared" si="59"/>
        <v>37</v>
      </c>
      <c r="G86" s="115" t="str">
        <f t="shared" si="60"/>
        <v>71바6167</v>
      </c>
      <c r="H86" s="116">
        <f t="shared" si="61"/>
        <v>6</v>
      </c>
      <c r="I86" s="117">
        <f t="shared" si="62"/>
        <v>1444.7909999999997</v>
      </c>
      <c r="J86" s="118">
        <f t="shared" si="63"/>
        <v>2.8510317843444485E-2</v>
      </c>
      <c r="K86" s="118">
        <f t="shared" si="64"/>
        <v>0.33304984329249188</v>
      </c>
      <c r="L86" s="118">
        <f t="shared" si="65"/>
        <v>9.4823403523416214E-2</v>
      </c>
      <c r="M86" s="119">
        <f t="shared" si="66"/>
        <v>7.8150000000000004</v>
      </c>
      <c r="N86" s="120">
        <f t="shared" si="67"/>
        <v>0</v>
      </c>
      <c r="O86" s="120">
        <f t="shared" si="68"/>
        <v>4.4989206051255861</v>
      </c>
      <c r="P86" s="232">
        <f t="shared" si="69"/>
        <v>2</v>
      </c>
      <c r="Q86" s="233">
        <f t="shared" si="70"/>
        <v>0</v>
      </c>
      <c r="R86" s="233">
        <f t="shared" si="71"/>
        <v>65</v>
      </c>
      <c r="T86">
        <v>524</v>
      </c>
      <c r="U86">
        <v>435</v>
      </c>
      <c r="V86" t="s">
        <v>1119</v>
      </c>
      <c r="W86">
        <v>1444.7909999999999</v>
      </c>
      <c r="X86">
        <v>569.58299999999997</v>
      </c>
      <c r="Y86">
        <v>2.5369999999999999</v>
      </c>
      <c r="Z86">
        <v>7.8150000000000004</v>
      </c>
      <c r="AA86">
        <v>97.400246999999993</v>
      </c>
      <c r="AB86">
        <v>2.7769119999999998</v>
      </c>
      <c r="AC86">
        <v>32.439137000000002</v>
      </c>
      <c r="AD86" s="1">
        <v>137</v>
      </c>
      <c r="AE86">
        <v>0</v>
      </c>
      <c r="AF86">
        <v>65</v>
      </c>
      <c r="AG86">
        <v>73</v>
      </c>
      <c r="AH86">
        <v>14.833545000000001</v>
      </c>
      <c r="AI86">
        <v>102.1</v>
      </c>
      <c r="AJ86">
        <v>0</v>
      </c>
      <c r="AK86">
        <v>2</v>
      </c>
      <c r="AL86">
        <v>197</v>
      </c>
      <c r="AM86" t="s">
        <v>1120</v>
      </c>
      <c r="AN86" t="s">
        <v>1121</v>
      </c>
      <c r="AO86">
        <v>485.85700000000003</v>
      </c>
      <c r="AR86" t="s">
        <v>141</v>
      </c>
      <c r="AS86" t="s">
        <v>271</v>
      </c>
      <c r="AT86" t="s">
        <v>822</v>
      </c>
      <c r="AU86" t="s">
        <v>1119</v>
      </c>
      <c r="AV86" t="s">
        <v>49</v>
      </c>
      <c r="AW86">
        <v>6</v>
      </c>
      <c r="BB86">
        <v>0.97778739650552615</v>
      </c>
      <c r="BC86" t="s">
        <v>69</v>
      </c>
      <c r="BF86" t="s">
        <v>141</v>
      </c>
      <c r="BG86" t="s">
        <v>271</v>
      </c>
      <c r="BH86" t="s">
        <v>1119</v>
      </c>
      <c r="BI86">
        <v>435</v>
      </c>
      <c r="BJ86">
        <v>6</v>
      </c>
      <c r="BK86" t="s">
        <v>822</v>
      </c>
      <c r="BL86" t="s">
        <v>820</v>
      </c>
      <c r="BM86">
        <v>0.97778739650552615</v>
      </c>
      <c r="BN86" t="s">
        <v>69</v>
      </c>
      <c r="BO86" t="s">
        <v>706</v>
      </c>
      <c r="BP86">
        <v>1444.7909999999997</v>
      </c>
    </row>
    <row r="87" spans="1:68" ht="16.5">
      <c r="A87" s="301" t="str">
        <f t="shared" si="54"/>
        <v>신화여객</v>
      </c>
      <c r="B87" s="110" t="str">
        <f t="shared" si="55"/>
        <v>이재형</v>
      </c>
      <c r="C87" s="111" t="str">
        <f t="shared" si="56"/>
        <v>S</v>
      </c>
      <c r="D87" s="112">
        <f t="shared" si="57"/>
        <v>1.0249999999999999</v>
      </c>
      <c r="E87" s="113">
        <f t="shared" si="58"/>
        <v>8439</v>
      </c>
      <c r="F87" s="114" t="str">
        <f t="shared" si="59"/>
        <v>34</v>
      </c>
      <c r="G87" s="115" t="str">
        <f t="shared" si="60"/>
        <v>71바6158</v>
      </c>
      <c r="H87" s="116">
        <f t="shared" si="61"/>
        <v>1</v>
      </c>
      <c r="I87" s="117">
        <f t="shared" si="62"/>
        <v>2371.2930000000001</v>
      </c>
      <c r="J87" s="118">
        <f t="shared" si="63"/>
        <v>1.2819618285045208E-2</v>
      </c>
      <c r="K87" s="118">
        <f t="shared" si="64"/>
        <v>0.2804254961563355</v>
      </c>
      <c r="L87" s="118">
        <f t="shared" si="65"/>
        <v>8.6872436261567001E-2</v>
      </c>
      <c r="M87" s="119">
        <f t="shared" si="66"/>
        <v>9.484</v>
      </c>
      <c r="N87" s="120">
        <f t="shared" si="67"/>
        <v>8.4342171127734955E-2</v>
      </c>
      <c r="O87" s="120">
        <f t="shared" si="68"/>
        <v>14.591195605098147</v>
      </c>
      <c r="P87" s="232">
        <f t="shared" si="69"/>
        <v>4</v>
      </c>
      <c r="Q87" s="233">
        <f t="shared" si="70"/>
        <v>2</v>
      </c>
      <c r="R87" s="233">
        <f t="shared" si="71"/>
        <v>346</v>
      </c>
      <c r="T87">
        <v>524</v>
      </c>
      <c r="U87">
        <v>8439</v>
      </c>
      <c r="V87" t="s">
        <v>1122</v>
      </c>
      <c r="W87">
        <v>2371.2930000000001</v>
      </c>
      <c r="X87">
        <v>889.74800000000005</v>
      </c>
      <c r="Y87">
        <v>2.665</v>
      </c>
      <c r="Z87">
        <v>9.484</v>
      </c>
      <c r="AA87">
        <v>137.458539</v>
      </c>
      <c r="AB87">
        <v>1.7621659999999999</v>
      </c>
      <c r="AC87">
        <v>38.546878999999997</v>
      </c>
      <c r="AD87" s="1">
        <v>206</v>
      </c>
      <c r="AE87">
        <v>2</v>
      </c>
      <c r="AF87">
        <v>346</v>
      </c>
      <c r="AG87">
        <v>80</v>
      </c>
      <c r="AH87">
        <v>17.250969000000001</v>
      </c>
      <c r="AI87">
        <v>381.2</v>
      </c>
      <c r="AJ87">
        <v>0</v>
      </c>
      <c r="AK87">
        <v>4</v>
      </c>
      <c r="AL87">
        <v>912</v>
      </c>
      <c r="AM87" t="s">
        <v>1123</v>
      </c>
      <c r="AN87" t="s">
        <v>1124</v>
      </c>
      <c r="AO87">
        <v>2371.2930000000001</v>
      </c>
      <c r="AR87" t="s">
        <v>141</v>
      </c>
      <c r="AS87" t="s">
        <v>270</v>
      </c>
      <c r="AT87" t="s">
        <v>783</v>
      </c>
      <c r="AU87" t="s">
        <v>1122</v>
      </c>
      <c r="AV87" t="s">
        <v>49</v>
      </c>
      <c r="AW87">
        <v>1</v>
      </c>
      <c r="BB87">
        <v>1.0249999999999999</v>
      </c>
      <c r="BC87" t="s">
        <v>74</v>
      </c>
      <c r="BF87" t="s">
        <v>141</v>
      </c>
      <c r="BG87" t="s">
        <v>270</v>
      </c>
      <c r="BH87" t="s">
        <v>1122</v>
      </c>
      <c r="BI87">
        <v>8439</v>
      </c>
      <c r="BJ87">
        <v>1</v>
      </c>
      <c r="BK87" t="s">
        <v>783</v>
      </c>
      <c r="BL87" t="s">
        <v>702</v>
      </c>
      <c r="BM87">
        <v>1.0249999999999999</v>
      </c>
      <c r="BN87" t="s">
        <v>74</v>
      </c>
      <c r="BO87" t="s">
        <v>704</v>
      </c>
      <c r="BP87">
        <v>2371.2930000000001</v>
      </c>
    </row>
    <row r="88" spans="1:68" ht="16.5">
      <c r="A88" s="301" t="str">
        <f t="shared" si="54"/>
        <v>신화여객</v>
      </c>
      <c r="B88" s="110" t="str">
        <f t="shared" si="55"/>
        <v>이정주</v>
      </c>
      <c r="C88" s="111" t="str">
        <f t="shared" si="56"/>
        <v>A</v>
      </c>
      <c r="D88" s="112">
        <f t="shared" si="57"/>
        <v>0.99994003303331402</v>
      </c>
      <c r="E88" s="113">
        <f t="shared" si="58"/>
        <v>3430</v>
      </c>
      <c r="F88" s="114" t="str">
        <f t="shared" si="59"/>
        <v>37</v>
      </c>
      <c r="G88" s="115" t="str">
        <f t="shared" si="60"/>
        <v>71바6169</v>
      </c>
      <c r="H88" s="116">
        <f t="shared" si="61"/>
        <v>8</v>
      </c>
      <c r="I88" s="117">
        <f t="shared" si="62"/>
        <v>1474.7350000000001</v>
      </c>
      <c r="J88" s="118">
        <f t="shared" si="63"/>
        <v>1.023218847330838E-2</v>
      </c>
      <c r="K88" s="118">
        <f t="shared" si="64"/>
        <v>0.32007287461054329</v>
      </c>
      <c r="L88" s="118">
        <f t="shared" si="65"/>
        <v>5.4925122140587965E-2</v>
      </c>
      <c r="M88" s="119">
        <f t="shared" si="66"/>
        <v>8.0180000000000007</v>
      </c>
      <c r="N88" s="120">
        <f t="shared" si="67"/>
        <v>1.2205582697908439</v>
      </c>
      <c r="O88" s="120">
        <f t="shared" si="68"/>
        <v>5.0178506646956915</v>
      </c>
      <c r="P88" s="232">
        <f t="shared" si="69"/>
        <v>0</v>
      </c>
      <c r="Q88" s="233">
        <f t="shared" si="70"/>
        <v>18</v>
      </c>
      <c r="R88" s="233">
        <f t="shared" si="71"/>
        <v>74</v>
      </c>
      <c r="T88">
        <v>524</v>
      </c>
      <c r="U88">
        <v>3430</v>
      </c>
      <c r="V88" t="s">
        <v>1125</v>
      </c>
      <c r="W88">
        <v>1474.7349999999999</v>
      </c>
      <c r="X88">
        <v>569.67499999999995</v>
      </c>
      <c r="Y88">
        <v>2.589</v>
      </c>
      <c r="Z88">
        <v>8.0180000000000007</v>
      </c>
      <c r="AA88">
        <v>93.736350000000002</v>
      </c>
      <c r="AB88">
        <v>0.95912799999999998</v>
      </c>
      <c r="AC88">
        <v>30.002462999999999</v>
      </c>
      <c r="AD88" s="1">
        <v>81</v>
      </c>
      <c r="AE88">
        <v>18</v>
      </c>
      <c r="AF88">
        <v>74</v>
      </c>
      <c r="AG88">
        <v>89</v>
      </c>
      <c r="AH88">
        <v>15.732797</v>
      </c>
      <c r="AI88">
        <v>254.1</v>
      </c>
      <c r="AJ88">
        <v>14.5</v>
      </c>
      <c r="AK88">
        <v>0</v>
      </c>
      <c r="AL88">
        <v>0</v>
      </c>
      <c r="AM88" t="s">
        <v>1126</v>
      </c>
      <c r="AN88" t="s">
        <v>1127</v>
      </c>
      <c r="AO88">
        <v>368.97</v>
      </c>
      <c r="AR88" t="s">
        <v>141</v>
      </c>
      <c r="AS88" t="s">
        <v>271</v>
      </c>
      <c r="AT88" t="s">
        <v>826</v>
      </c>
      <c r="AU88" t="s">
        <v>1125</v>
      </c>
      <c r="AV88" t="s">
        <v>49</v>
      </c>
      <c r="AW88">
        <v>8</v>
      </c>
      <c r="BB88">
        <v>0.99994003303331402</v>
      </c>
      <c r="BC88" t="s">
        <v>69</v>
      </c>
      <c r="BF88" t="s">
        <v>141</v>
      </c>
      <c r="BG88" t="s">
        <v>271</v>
      </c>
      <c r="BH88" t="s">
        <v>1125</v>
      </c>
      <c r="BI88">
        <v>3430</v>
      </c>
      <c r="BJ88">
        <v>8</v>
      </c>
      <c r="BK88" t="s">
        <v>826</v>
      </c>
      <c r="BL88" t="s">
        <v>824</v>
      </c>
      <c r="BM88">
        <v>0.99994003303331402</v>
      </c>
      <c r="BN88" t="s">
        <v>69</v>
      </c>
      <c r="BO88" t="s">
        <v>706</v>
      </c>
      <c r="BP88">
        <v>1474.7350000000001</v>
      </c>
    </row>
    <row r="89" spans="1:68" ht="16.5">
      <c r="A89" s="301" t="str">
        <f t="shared" si="54"/>
        <v>신화여객</v>
      </c>
      <c r="B89" s="110" t="str">
        <f t="shared" si="55"/>
        <v>이주호</v>
      </c>
      <c r="C89" s="111" t="str">
        <f t="shared" si="56"/>
        <v>A</v>
      </c>
      <c r="D89" s="112">
        <f t="shared" si="57"/>
        <v>0.9906293543839626</v>
      </c>
      <c r="E89" s="113">
        <f t="shared" si="58"/>
        <v>6611</v>
      </c>
      <c r="F89" s="114" t="str">
        <f t="shared" si="59"/>
        <v>37</v>
      </c>
      <c r="G89" s="115" t="str">
        <f t="shared" si="60"/>
        <v>71바6168</v>
      </c>
      <c r="H89" s="116">
        <f t="shared" si="61"/>
        <v>4</v>
      </c>
      <c r="I89" s="117">
        <f t="shared" si="62"/>
        <v>2104.9520000000002</v>
      </c>
      <c r="J89" s="118">
        <f t="shared" si="63"/>
        <v>1.7553317957505754E-2</v>
      </c>
      <c r="K89" s="118">
        <f t="shared" si="64"/>
        <v>0.31495485611734442</v>
      </c>
      <c r="L89" s="118">
        <f t="shared" si="65"/>
        <v>0.20190484153557894</v>
      </c>
      <c r="M89" s="119">
        <f t="shared" si="66"/>
        <v>7.4930000000000003</v>
      </c>
      <c r="N89" s="120">
        <f t="shared" si="67"/>
        <v>0</v>
      </c>
      <c r="O89" s="120">
        <f t="shared" si="68"/>
        <v>0.95014043075566557</v>
      </c>
      <c r="P89" s="232">
        <f t="shared" si="69"/>
        <v>2</v>
      </c>
      <c r="Q89" s="233">
        <f t="shared" si="70"/>
        <v>0</v>
      </c>
      <c r="R89" s="233">
        <f t="shared" si="71"/>
        <v>20</v>
      </c>
      <c r="T89">
        <v>524</v>
      </c>
      <c r="U89">
        <v>6611</v>
      </c>
      <c r="V89" t="s">
        <v>1128</v>
      </c>
      <c r="W89">
        <v>2104.9520000000002</v>
      </c>
      <c r="X89">
        <v>817.31600000000003</v>
      </c>
      <c r="Y89">
        <v>2.5750000000000002</v>
      </c>
      <c r="Z89">
        <v>7.4930000000000003</v>
      </c>
      <c r="AA89">
        <v>136.549398</v>
      </c>
      <c r="AB89">
        <v>2.3968950000000002</v>
      </c>
      <c r="AC89">
        <v>43.006895999999998</v>
      </c>
      <c r="AD89" s="1">
        <v>425</v>
      </c>
      <c r="AE89">
        <v>0</v>
      </c>
      <c r="AF89">
        <v>20</v>
      </c>
      <c r="AG89">
        <v>70</v>
      </c>
      <c r="AH89">
        <v>15.415315</v>
      </c>
      <c r="AI89">
        <v>211.6</v>
      </c>
      <c r="AJ89">
        <v>0</v>
      </c>
      <c r="AK89">
        <v>2</v>
      </c>
      <c r="AL89">
        <v>759</v>
      </c>
      <c r="AM89" t="s">
        <v>1129</v>
      </c>
      <c r="AN89" t="s">
        <v>1130</v>
      </c>
      <c r="AO89">
        <v>1766.672</v>
      </c>
      <c r="AR89" t="s">
        <v>141</v>
      </c>
      <c r="AS89" t="s">
        <v>271</v>
      </c>
      <c r="AT89" t="s">
        <v>824</v>
      </c>
      <c r="AU89" t="s">
        <v>1128</v>
      </c>
      <c r="AV89" t="s">
        <v>49</v>
      </c>
      <c r="AW89">
        <v>4</v>
      </c>
      <c r="BB89">
        <v>0.9906293543839626</v>
      </c>
      <c r="BC89" t="s">
        <v>69</v>
      </c>
      <c r="BF89" t="s">
        <v>141</v>
      </c>
      <c r="BG89" t="s">
        <v>271</v>
      </c>
      <c r="BH89" t="s">
        <v>1128</v>
      </c>
      <c r="BI89">
        <v>6611</v>
      </c>
      <c r="BJ89">
        <v>4</v>
      </c>
      <c r="BK89" t="s">
        <v>824</v>
      </c>
      <c r="BL89" t="s">
        <v>834</v>
      </c>
      <c r="BM89">
        <v>0.9906293543839626</v>
      </c>
      <c r="BN89" t="s">
        <v>69</v>
      </c>
      <c r="BO89" t="s">
        <v>706</v>
      </c>
      <c r="BP89">
        <v>2104.9520000000002</v>
      </c>
    </row>
    <row r="90" spans="1:68" ht="16.5">
      <c r="A90" s="301" t="str">
        <f t="shared" si="54"/>
        <v>신화여객</v>
      </c>
      <c r="B90" s="110" t="str">
        <f t="shared" si="55"/>
        <v>이진영</v>
      </c>
      <c r="C90" s="111" t="str">
        <f t="shared" si="56"/>
        <v>A</v>
      </c>
      <c r="D90" s="112">
        <f t="shared" si="57"/>
        <v>0.96461538461538454</v>
      </c>
      <c r="E90" s="113">
        <f t="shared" si="58"/>
        <v>5352</v>
      </c>
      <c r="F90" s="114" t="str">
        <f t="shared" si="59"/>
        <v>34</v>
      </c>
      <c r="G90" s="115" t="str">
        <f t="shared" si="60"/>
        <v>71바1115</v>
      </c>
      <c r="H90" s="116">
        <f t="shared" si="61"/>
        <v>1</v>
      </c>
      <c r="I90" s="117">
        <f t="shared" si="62"/>
        <v>1615.838</v>
      </c>
      <c r="J90" s="118">
        <f t="shared" si="63"/>
        <v>6.8660404495480554E-3</v>
      </c>
      <c r="K90" s="118">
        <f t="shared" si="64"/>
        <v>0.34039863195262182</v>
      </c>
      <c r="L90" s="118">
        <f t="shared" si="65"/>
        <v>6.4362887863758614E-2</v>
      </c>
      <c r="M90" s="119">
        <f t="shared" si="66"/>
        <v>7.9390000000000001</v>
      </c>
      <c r="N90" s="120">
        <f t="shared" si="67"/>
        <v>0.18566217653007294</v>
      </c>
      <c r="O90" s="120">
        <f t="shared" si="68"/>
        <v>2.7230452557744034</v>
      </c>
      <c r="P90" s="232">
        <f t="shared" si="69"/>
        <v>0</v>
      </c>
      <c r="Q90" s="233">
        <f t="shared" si="70"/>
        <v>3</v>
      </c>
      <c r="R90" s="233">
        <f t="shared" si="71"/>
        <v>44</v>
      </c>
      <c r="T90">
        <v>524</v>
      </c>
      <c r="U90">
        <v>5352</v>
      </c>
      <c r="V90" t="s">
        <v>1131</v>
      </c>
      <c r="W90">
        <v>1615.838</v>
      </c>
      <c r="X90">
        <v>644.27300000000002</v>
      </c>
      <c r="Y90">
        <v>2.508</v>
      </c>
      <c r="Z90">
        <v>7.9390000000000001</v>
      </c>
      <c r="AA90">
        <v>105.063028</v>
      </c>
      <c r="AB90">
        <v>0.72136699999999998</v>
      </c>
      <c r="AC90">
        <v>35.763311000000002</v>
      </c>
      <c r="AD90" s="1">
        <v>104</v>
      </c>
      <c r="AE90">
        <v>3</v>
      </c>
      <c r="AF90">
        <v>44</v>
      </c>
      <c r="AG90">
        <v>61</v>
      </c>
      <c r="AH90">
        <v>15.379701000000001</v>
      </c>
      <c r="AI90">
        <v>0</v>
      </c>
      <c r="AJ90">
        <v>0</v>
      </c>
      <c r="AK90">
        <v>0</v>
      </c>
      <c r="AL90">
        <v>0</v>
      </c>
      <c r="AM90" t="s">
        <v>1132</v>
      </c>
      <c r="AN90" t="s">
        <v>1133</v>
      </c>
      <c r="AO90">
        <v>1615.838</v>
      </c>
      <c r="AR90" t="s">
        <v>141</v>
      </c>
      <c r="AS90" t="s">
        <v>270</v>
      </c>
      <c r="AT90" t="s">
        <v>770</v>
      </c>
      <c r="AU90" t="s">
        <v>1131</v>
      </c>
      <c r="AV90" t="s">
        <v>49</v>
      </c>
      <c r="AW90">
        <v>1</v>
      </c>
      <c r="BB90">
        <v>0.96461538461538454</v>
      </c>
      <c r="BC90" t="s">
        <v>69</v>
      </c>
      <c r="BF90" t="s">
        <v>141</v>
      </c>
      <c r="BG90" t="s">
        <v>270</v>
      </c>
      <c r="BH90" t="s">
        <v>1131</v>
      </c>
      <c r="BI90">
        <v>5352</v>
      </c>
      <c r="BJ90">
        <v>1</v>
      </c>
      <c r="BK90" t="s">
        <v>770</v>
      </c>
      <c r="BL90" t="s">
        <v>702</v>
      </c>
      <c r="BM90">
        <v>0.96461538461538454</v>
      </c>
      <c r="BN90" t="s">
        <v>69</v>
      </c>
      <c r="BO90" t="s">
        <v>706</v>
      </c>
      <c r="BP90">
        <v>1615.838</v>
      </c>
    </row>
    <row r="91" spans="1:68" ht="16.5">
      <c r="A91" s="301" t="str">
        <f t="shared" si="54"/>
        <v>신화여객</v>
      </c>
      <c r="B91" s="110" t="str">
        <f t="shared" si="55"/>
        <v>이희광</v>
      </c>
      <c r="C91" s="111" t="str">
        <f t="shared" si="56"/>
        <v>B</v>
      </c>
      <c r="D91" s="112">
        <f t="shared" si="57"/>
        <v>0.92807692307692302</v>
      </c>
      <c r="E91" s="113">
        <f t="shared" si="58"/>
        <v>8788</v>
      </c>
      <c r="F91" s="114" t="str">
        <f t="shared" si="59"/>
        <v>34</v>
      </c>
      <c r="G91" s="115" t="str">
        <f t="shared" si="60"/>
        <v>71바6173</v>
      </c>
      <c r="H91" s="116">
        <f t="shared" si="61"/>
        <v>1</v>
      </c>
      <c r="I91" s="117">
        <f t="shared" si="62"/>
        <v>1418.1969999999999</v>
      </c>
      <c r="J91" s="118">
        <f t="shared" si="63"/>
        <v>6.9248233767419374E-4</v>
      </c>
      <c r="K91" s="118">
        <f t="shared" si="64"/>
        <v>0.33641575994430406</v>
      </c>
      <c r="L91" s="118">
        <f t="shared" si="65"/>
        <v>0.27570217677797937</v>
      </c>
      <c r="M91" s="119">
        <f t="shared" si="66"/>
        <v>10.983000000000001</v>
      </c>
      <c r="N91" s="120">
        <f t="shared" si="67"/>
        <v>0.42307239403270491</v>
      </c>
      <c r="O91" s="120">
        <f t="shared" si="68"/>
        <v>9.166568537375273</v>
      </c>
      <c r="P91" s="232">
        <f t="shared" si="69"/>
        <v>0</v>
      </c>
      <c r="Q91" s="233">
        <f t="shared" si="70"/>
        <v>6</v>
      </c>
      <c r="R91" s="233">
        <f t="shared" si="71"/>
        <v>130</v>
      </c>
      <c r="T91">
        <v>524</v>
      </c>
      <c r="U91">
        <v>8788</v>
      </c>
      <c r="V91" t="s">
        <v>1134</v>
      </c>
      <c r="W91">
        <v>1418.1969999999999</v>
      </c>
      <c r="X91">
        <v>587.85299999999995</v>
      </c>
      <c r="Y91">
        <v>2.4129999999999998</v>
      </c>
      <c r="Z91">
        <v>10.983000000000001</v>
      </c>
      <c r="AA91">
        <v>85.813018999999997</v>
      </c>
      <c r="AB91">
        <v>5.9423999999999998E-2</v>
      </c>
      <c r="AC91">
        <v>28.868852</v>
      </c>
      <c r="AD91" s="1">
        <v>391</v>
      </c>
      <c r="AE91">
        <v>6</v>
      </c>
      <c r="AF91">
        <v>130</v>
      </c>
      <c r="AG91">
        <v>74</v>
      </c>
      <c r="AH91">
        <v>16.526593999999999</v>
      </c>
      <c r="AI91">
        <v>498.1</v>
      </c>
      <c r="AJ91">
        <v>0</v>
      </c>
      <c r="AK91">
        <v>0</v>
      </c>
      <c r="AL91">
        <v>0</v>
      </c>
      <c r="AM91" t="s">
        <v>1135</v>
      </c>
      <c r="AN91" t="s">
        <v>1136</v>
      </c>
      <c r="AO91">
        <v>1418.1969999999999</v>
      </c>
      <c r="AR91" t="s">
        <v>141</v>
      </c>
      <c r="AS91" t="s">
        <v>270</v>
      </c>
      <c r="AT91" t="s">
        <v>788</v>
      </c>
      <c r="AU91" t="s">
        <v>1134</v>
      </c>
      <c r="AV91" t="s">
        <v>49</v>
      </c>
      <c r="AW91">
        <v>1</v>
      </c>
      <c r="BB91">
        <v>0.92807692307692302</v>
      </c>
      <c r="BC91" t="s">
        <v>71</v>
      </c>
      <c r="BF91" t="s">
        <v>141</v>
      </c>
      <c r="BG91" t="s">
        <v>270</v>
      </c>
      <c r="BH91" t="s">
        <v>1134</v>
      </c>
      <c r="BI91">
        <v>8788</v>
      </c>
      <c r="BJ91">
        <v>1</v>
      </c>
      <c r="BK91" t="s">
        <v>788</v>
      </c>
      <c r="BL91" t="s">
        <v>702</v>
      </c>
      <c r="BM91">
        <v>0.92807692307692302</v>
      </c>
      <c r="BN91" t="s">
        <v>71</v>
      </c>
      <c r="BO91" t="s">
        <v>703</v>
      </c>
      <c r="BP91">
        <v>1418.1969999999999</v>
      </c>
    </row>
    <row r="92" spans="1:68" ht="16.5">
      <c r="A92" s="301" t="str">
        <f t="shared" si="54"/>
        <v>신화여객</v>
      </c>
      <c r="B92" s="110" t="str">
        <f t="shared" si="55"/>
        <v>임종수</v>
      </c>
      <c r="C92" s="111" t="str">
        <f t="shared" si="56"/>
        <v>C</v>
      </c>
      <c r="D92" s="112">
        <f t="shared" si="57"/>
        <v>0.870098036967619</v>
      </c>
      <c r="E92" s="113">
        <f t="shared" si="58"/>
        <v>4430</v>
      </c>
      <c r="F92" s="114" t="str">
        <f t="shared" si="59"/>
        <v>34</v>
      </c>
      <c r="G92" s="115" t="str">
        <f t="shared" si="60"/>
        <v>72바1472</v>
      </c>
      <c r="H92" s="116">
        <f t="shared" si="61"/>
        <v>10</v>
      </c>
      <c r="I92" s="117">
        <f t="shared" si="62"/>
        <v>2534.5050000000001</v>
      </c>
      <c r="J92" s="118">
        <f t="shared" si="63"/>
        <v>2.8450971867537037E-2</v>
      </c>
      <c r="K92" s="118">
        <f t="shared" si="64"/>
        <v>0.36309968018368799</v>
      </c>
      <c r="L92" s="118">
        <f t="shared" si="65"/>
        <v>0.18701876697816733</v>
      </c>
      <c r="M92" s="119">
        <f t="shared" si="66"/>
        <v>10.997999999999999</v>
      </c>
      <c r="N92" s="120">
        <f t="shared" si="67"/>
        <v>0.63128697714149307</v>
      </c>
      <c r="O92" s="120">
        <f t="shared" si="68"/>
        <v>27.066429144941516</v>
      </c>
      <c r="P92" s="232">
        <f t="shared" si="69"/>
        <v>48</v>
      </c>
      <c r="Q92" s="233">
        <f t="shared" si="70"/>
        <v>16</v>
      </c>
      <c r="R92" s="233">
        <f t="shared" si="71"/>
        <v>686</v>
      </c>
      <c r="T92">
        <v>524</v>
      </c>
      <c r="U92">
        <v>4430</v>
      </c>
      <c r="V92" t="s">
        <v>1137</v>
      </c>
      <c r="W92">
        <v>2534.5050000000001</v>
      </c>
      <c r="X92">
        <v>1141.33</v>
      </c>
      <c r="Y92">
        <v>2.2210000000000001</v>
      </c>
      <c r="Z92">
        <v>10.997999999999999</v>
      </c>
      <c r="AA92">
        <v>169.72523899999999</v>
      </c>
      <c r="AB92">
        <v>4.8288479999999998</v>
      </c>
      <c r="AC92">
        <v>61.627180000000003</v>
      </c>
      <c r="AD92" s="1">
        <v>474</v>
      </c>
      <c r="AE92">
        <v>16</v>
      </c>
      <c r="AF92">
        <v>686</v>
      </c>
      <c r="AG92">
        <v>84</v>
      </c>
      <c r="AH92">
        <v>14.932988</v>
      </c>
      <c r="AI92">
        <v>1728.3</v>
      </c>
      <c r="AJ92">
        <v>0</v>
      </c>
      <c r="AK92">
        <v>48</v>
      </c>
      <c r="AL92">
        <v>18964</v>
      </c>
      <c r="AM92" t="s">
        <v>1138</v>
      </c>
      <c r="AN92" t="s">
        <v>1139</v>
      </c>
      <c r="AO92">
        <v>482.34100000000001</v>
      </c>
      <c r="AR92" t="s">
        <v>141</v>
      </c>
      <c r="AS92" t="s">
        <v>270</v>
      </c>
      <c r="AT92" t="s">
        <v>810</v>
      </c>
      <c r="AU92" t="s">
        <v>1137</v>
      </c>
      <c r="AV92" t="s">
        <v>49</v>
      </c>
      <c r="AW92">
        <v>10</v>
      </c>
      <c r="BB92">
        <v>0.870098036967619</v>
      </c>
      <c r="BC92" t="s">
        <v>72</v>
      </c>
      <c r="BF92" t="s">
        <v>141</v>
      </c>
      <c r="BG92" t="s">
        <v>270</v>
      </c>
      <c r="BH92" t="s">
        <v>1137</v>
      </c>
      <c r="BI92">
        <v>4430</v>
      </c>
      <c r="BJ92">
        <v>10</v>
      </c>
      <c r="BK92" t="s">
        <v>810</v>
      </c>
      <c r="BL92" t="s">
        <v>806</v>
      </c>
      <c r="BM92">
        <v>0.870098036967619</v>
      </c>
      <c r="BN92" t="s">
        <v>72</v>
      </c>
      <c r="BO92" t="s">
        <v>705</v>
      </c>
      <c r="BP92">
        <v>2534.5050000000001</v>
      </c>
    </row>
    <row r="93" spans="1:68" ht="16.5">
      <c r="A93" s="301" t="str">
        <f t="shared" si="54"/>
        <v>신화여객</v>
      </c>
      <c r="B93" s="110" t="str">
        <f t="shared" si="55"/>
        <v>임창순</v>
      </c>
      <c r="C93" s="111" t="str">
        <f t="shared" si="56"/>
        <v>A</v>
      </c>
      <c r="D93" s="112">
        <f t="shared" si="57"/>
        <v>0.98884615384615393</v>
      </c>
      <c r="E93" s="113">
        <f t="shared" si="58"/>
        <v>4947</v>
      </c>
      <c r="F93" s="114" t="str">
        <f t="shared" si="59"/>
        <v>34</v>
      </c>
      <c r="G93" s="115" t="str">
        <f t="shared" si="60"/>
        <v>71바6173</v>
      </c>
      <c r="H93" s="116">
        <f t="shared" si="61"/>
        <v>1</v>
      </c>
      <c r="I93" s="117">
        <f t="shared" si="62"/>
        <v>1498.7280000000001</v>
      </c>
      <c r="J93" s="118">
        <f t="shared" si="63"/>
        <v>1.387358293200924E-2</v>
      </c>
      <c r="K93" s="118">
        <f t="shared" si="64"/>
        <v>0.28781604668765842</v>
      </c>
      <c r="L93" s="118">
        <f t="shared" si="65"/>
        <v>0.18082000202838672</v>
      </c>
      <c r="M93" s="119">
        <f t="shared" si="66"/>
        <v>8.3569999999999993</v>
      </c>
      <c r="N93" s="120">
        <f t="shared" si="67"/>
        <v>0.13344649596190902</v>
      </c>
      <c r="O93" s="120">
        <f t="shared" si="68"/>
        <v>5.6047528304001792</v>
      </c>
      <c r="P93" s="232">
        <f t="shared" si="69"/>
        <v>1</v>
      </c>
      <c r="Q93" s="233">
        <f t="shared" si="70"/>
        <v>2</v>
      </c>
      <c r="R93" s="233">
        <f t="shared" si="71"/>
        <v>84</v>
      </c>
      <c r="T93">
        <v>524</v>
      </c>
      <c r="U93">
        <v>4947</v>
      </c>
      <c r="V93" t="s">
        <v>1140</v>
      </c>
      <c r="W93">
        <v>1498.7280000000001</v>
      </c>
      <c r="X93">
        <v>582.94500000000005</v>
      </c>
      <c r="Y93">
        <v>2.5710000000000002</v>
      </c>
      <c r="Z93">
        <v>8.3569999999999993</v>
      </c>
      <c r="AA93">
        <v>94.581912000000003</v>
      </c>
      <c r="AB93">
        <v>1.31219</v>
      </c>
      <c r="AC93">
        <v>27.222192</v>
      </c>
      <c r="AD93" s="1">
        <v>271</v>
      </c>
      <c r="AE93">
        <v>2</v>
      </c>
      <c r="AF93">
        <v>84</v>
      </c>
      <c r="AG93">
        <v>70</v>
      </c>
      <c r="AH93">
        <v>15.84582</v>
      </c>
      <c r="AI93">
        <v>65</v>
      </c>
      <c r="AJ93">
        <v>0</v>
      </c>
      <c r="AK93">
        <v>1</v>
      </c>
      <c r="AL93">
        <v>318</v>
      </c>
      <c r="AM93" t="s">
        <v>1141</v>
      </c>
      <c r="AN93" t="s">
        <v>1142</v>
      </c>
      <c r="AO93">
        <v>1498.7280000000001</v>
      </c>
      <c r="AR93" t="s">
        <v>141</v>
      </c>
      <c r="AS93" t="s">
        <v>270</v>
      </c>
      <c r="AT93" t="s">
        <v>788</v>
      </c>
      <c r="AU93" t="s">
        <v>1140</v>
      </c>
      <c r="AV93" t="s">
        <v>49</v>
      </c>
      <c r="AW93">
        <v>1</v>
      </c>
      <c r="BB93">
        <v>0.98884615384615393</v>
      </c>
      <c r="BC93" t="s">
        <v>69</v>
      </c>
      <c r="BF93" t="s">
        <v>141</v>
      </c>
      <c r="BG93" t="s">
        <v>270</v>
      </c>
      <c r="BH93" t="s">
        <v>1140</v>
      </c>
      <c r="BI93">
        <v>4947</v>
      </c>
      <c r="BJ93">
        <v>1</v>
      </c>
      <c r="BK93" t="s">
        <v>788</v>
      </c>
      <c r="BL93" t="s">
        <v>702</v>
      </c>
      <c r="BM93">
        <v>0.98884615384615393</v>
      </c>
      <c r="BN93" t="s">
        <v>69</v>
      </c>
      <c r="BO93" t="s">
        <v>706</v>
      </c>
      <c r="BP93">
        <v>1498.7280000000001</v>
      </c>
    </row>
    <row r="94" spans="1:68" ht="16.5">
      <c r="A94" s="301" t="str">
        <f t="shared" si="54"/>
        <v>신화여객</v>
      </c>
      <c r="B94" s="110" t="str">
        <f t="shared" si="55"/>
        <v>임호영</v>
      </c>
      <c r="C94" s="111" t="str">
        <f t="shared" si="56"/>
        <v>S</v>
      </c>
      <c r="D94" s="112">
        <f t="shared" si="57"/>
        <v>1.0938181222725882</v>
      </c>
      <c r="E94" s="113">
        <f t="shared" si="58"/>
        <v>9144</v>
      </c>
      <c r="F94" s="114" t="str">
        <f t="shared" si="59"/>
        <v>37</v>
      </c>
      <c r="G94" s="115" t="str">
        <f t="shared" si="60"/>
        <v>71바6165</v>
      </c>
      <c r="H94" s="116">
        <f t="shared" si="61"/>
        <v>9</v>
      </c>
      <c r="I94" s="117">
        <f t="shared" si="62"/>
        <v>1728.7100000000003</v>
      </c>
      <c r="J94" s="118">
        <f t="shared" si="63"/>
        <v>9.3304695016564188E-3</v>
      </c>
      <c r="K94" s="118">
        <f t="shared" si="64"/>
        <v>0.22500682845691064</v>
      </c>
      <c r="L94" s="118">
        <f t="shared" si="65"/>
        <v>0.14288110787812874</v>
      </c>
      <c r="M94" s="119">
        <f t="shared" si="66"/>
        <v>6.5119999999999996</v>
      </c>
      <c r="N94" s="120">
        <f t="shared" si="67"/>
        <v>0.2892330118990461</v>
      </c>
      <c r="O94" s="120">
        <f t="shared" si="68"/>
        <v>1.5618582642548489</v>
      </c>
      <c r="P94" s="232">
        <f t="shared" si="69"/>
        <v>0</v>
      </c>
      <c r="Q94" s="233">
        <f t="shared" si="70"/>
        <v>5</v>
      </c>
      <c r="R94" s="233">
        <f t="shared" si="71"/>
        <v>27</v>
      </c>
      <c r="T94">
        <v>524</v>
      </c>
      <c r="U94">
        <v>9144</v>
      </c>
      <c r="V94" t="s">
        <v>1143</v>
      </c>
      <c r="W94">
        <v>1728.71</v>
      </c>
      <c r="X94">
        <v>608.97500000000002</v>
      </c>
      <c r="Y94">
        <v>2.839</v>
      </c>
      <c r="Z94">
        <v>6.5119999999999996</v>
      </c>
      <c r="AA94">
        <v>96.394399000000007</v>
      </c>
      <c r="AB94">
        <v>0.89940500000000001</v>
      </c>
      <c r="AC94">
        <v>21.689398000000001</v>
      </c>
      <c r="AD94" s="1">
        <v>247</v>
      </c>
      <c r="AE94">
        <v>5</v>
      </c>
      <c r="AF94">
        <v>27</v>
      </c>
      <c r="AG94">
        <v>82</v>
      </c>
      <c r="AH94">
        <v>17.933717999999999</v>
      </c>
      <c r="AI94">
        <v>316.5</v>
      </c>
      <c r="AJ94">
        <v>0</v>
      </c>
      <c r="AK94">
        <v>0</v>
      </c>
      <c r="AL94">
        <v>0</v>
      </c>
      <c r="AM94" t="s">
        <v>1144</v>
      </c>
      <c r="AN94" t="s">
        <v>1145</v>
      </c>
      <c r="AO94">
        <v>323.87900000000002</v>
      </c>
      <c r="AR94" t="s">
        <v>141</v>
      </c>
      <c r="AS94" t="s">
        <v>271</v>
      </c>
      <c r="AT94" t="s">
        <v>818</v>
      </c>
      <c r="AU94" t="s">
        <v>1143</v>
      </c>
      <c r="AV94" t="s">
        <v>49</v>
      </c>
      <c r="AW94">
        <v>9</v>
      </c>
      <c r="BB94">
        <v>1.0938181222725882</v>
      </c>
      <c r="BC94" t="s">
        <v>74</v>
      </c>
      <c r="BF94" t="s">
        <v>141</v>
      </c>
      <c r="BG94" t="s">
        <v>271</v>
      </c>
      <c r="BH94" t="s">
        <v>1143</v>
      </c>
      <c r="BI94">
        <v>9144</v>
      </c>
      <c r="BJ94">
        <v>9</v>
      </c>
      <c r="BK94" t="s">
        <v>818</v>
      </c>
      <c r="BL94" t="s">
        <v>813</v>
      </c>
      <c r="BM94">
        <v>1.0938181222725882</v>
      </c>
      <c r="BN94" t="s">
        <v>74</v>
      </c>
      <c r="BO94" t="s">
        <v>704</v>
      </c>
      <c r="BP94">
        <v>1728.7100000000003</v>
      </c>
    </row>
    <row r="95" spans="1:68" ht="16.5">
      <c r="A95" s="301" t="str">
        <f t="shared" si="54"/>
        <v>신화여객</v>
      </c>
      <c r="B95" s="110" t="str">
        <f t="shared" si="55"/>
        <v>장문성</v>
      </c>
      <c r="C95" s="111" t="str">
        <f t="shared" si="56"/>
        <v>S</v>
      </c>
      <c r="D95" s="112">
        <f t="shared" si="57"/>
        <v>1.0089721514118466</v>
      </c>
      <c r="E95" s="113">
        <f t="shared" si="58"/>
        <v>2502</v>
      </c>
      <c r="F95" s="114" t="str">
        <f t="shared" si="59"/>
        <v>37</v>
      </c>
      <c r="G95" s="115" t="str">
        <f t="shared" si="60"/>
        <v>71바6167</v>
      </c>
      <c r="H95" s="116">
        <f t="shared" si="61"/>
        <v>2</v>
      </c>
      <c r="I95" s="117">
        <f t="shared" si="62"/>
        <v>1871.0739999999998</v>
      </c>
      <c r="J95" s="118">
        <f t="shared" si="63"/>
        <v>1.093653252983647E-2</v>
      </c>
      <c r="K95" s="118">
        <f t="shared" si="64"/>
        <v>0.33432543662205044</v>
      </c>
      <c r="L95" s="118">
        <f t="shared" si="65"/>
        <v>0.19454067556921856</v>
      </c>
      <c r="M95" s="119">
        <f t="shared" si="66"/>
        <v>7.9080000000000004</v>
      </c>
      <c r="N95" s="120">
        <f t="shared" si="67"/>
        <v>0</v>
      </c>
      <c r="O95" s="120">
        <f t="shared" si="68"/>
        <v>4.3290644838205221</v>
      </c>
      <c r="P95" s="232">
        <f t="shared" si="69"/>
        <v>0</v>
      </c>
      <c r="Q95" s="233">
        <f t="shared" si="70"/>
        <v>0</v>
      </c>
      <c r="R95" s="233">
        <f t="shared" si="71"/>
        <v>81</v>
      </c>
      <c r="T95">
        <v>524</v>
      </c>
      <c r="U95">
        <v>2502</v>
      </c>
      <c r="V95" t="s">
        <v>1146</v>
      </c>
      <c r="W95">
        <v>1871.0740000000001</v>
      </c>
      <c r="X95">
        <v>713.33199999999999</v>
      </c>
      <c r="Y95">
        <v>2.6230000000000002</v>
      </c>
      <c r="Z95">
        <v>7.9080000000000004</v>
      </c>
      <c r="AA95">
        <v>122.59744999999999</v>
      </c>
      <c r="AB95">
        <v>1.3407910000000001</v>
      </c>
      <c r="AC95">
        <v>40.987445999999998</v>
      </c>
      <c r="AD95" s="1">
        <v>364</v>
      </c>
      <c r="AE95">
        <v>0</v>
      </c>
      <c r="AF95">
        <v>81</v>
      </c>
      <c r="AG95">
        <v>69</v>
      </c>
      <c r="AH95">
        <v>15.261932</v>
      </c>
      <c r="AI95">
        <v>22.9</v>
      </c>
      <c r="AJ95">
        <v>0</v>
      </c>
      <c r="AK95">
        <v>0</v>
      </c>
      <c r="AL95">
        <v>0</v>
      </c>
      <c r="AM95" t="s">
        <v>1147</v>
      </c>
      <c r="AN95" t="s">
        <v>1148</v>
      </c>
      <c r="AO95">
        <v>1794.4549999999999</v>
      </c>
      <c r="AR95" t="s">
        <v>141</v>
      </c>
      <c r="AS95" t="s">
        <v>271</v>
      </c>
      <c r="AT95" t="s">
        <v>822</v>
      </c>
      <c r="AU95" t="s">
        <v>1146</v>
      </c>
      <c r="AV95" t="s">
        <v>49</v>
      </c>
      <c r="AW95">
        <v>2</v>
      </c>
      <c r="BB95">
        <v>1.0089721514118466</v>
      </c>
      <c r="BC95" t="s">
        <v>74</v>
      </c>
      <c r="BF95" t="s">
        <v>141</v>
      </c>
      <c r="BG95" t="s">
        <v>271</v>
      </c>
      <c r="BH95" t="s">
        <v>1146</v>
      </c>
      <c r="BI95">
        <v>2502</v>
      </c>
      <c r="BJ95">
        <v>2</v>
      </c>
      <c r="BK95" t="s">
        <v>822</v>
      </c>
      <c r="BL95" t="s">
        <v>834</v>
      </c>
      <c r="BM95">
        <v>1.0089721514118466</v>
      </c>
      <c r="BN95" t="s">
        <v>74</v>
      </c>
      <c r="BO95" t="s">
        <v>704</v>
      </c>
      <c r="BP95">
        <v>1871.0739999999998</v>
      </c>
    </row>
    <row r="96" spans="1:68" ht="16.5">
      <c r="A96" s="301" t="str">
        <f t="shared" si="54"/>
        <v>신화여객</v>
      </c>
      <c r="B96" s="110" t="str">
        <f t="shared" si="55"/>
        <v>장병문</v>
      </c>
      <c r="C96" s="111" t="str">
        <f t="shared" si="56"/>
        <v>A</v>
      </c>
      <c r="D96" s="112">
        <f t="shared" si="57"/>
        <v>0.96918487973794931</v>
      </c>
      <c r="E96" s="113">
        <f t="shared" si="58"/>
        <v>3330</v>
      </c>
      <c r="F96" s="114" t="str">
        <f t="shared" si="59"/>
        <v>34</v>
      </c>
      <c r="G96" s="115" t="str">
        <f t="shared" si="60"/>
        <v>72바1473</v>
      </c>
      <c r="H96" s="116">
        <f t="shared" si="61"/>
        <v>3</v>
      </c>
      <c r="I96" s="117">
        <f t="shared" si="62"/>
        <v>2548.163</v>
      </c>
      <c r="J96" s="118">
        <f t="shared" si="63"/>
        <v>9.1753220974993468E-3</v>
      </c>
      <c r="K96" s="118">
        <f t="shared" si="64"/>
        <v>0.35040499691888694</v>
      </c>
      <c r="L96" s="118">
        <f t="shared" si="65"/>
        <v>0.17542048919162551</v>
      </c>
      <c r="M96" s="119">
        <f t="shared" si="66"/>
        <v>9.5050000000000008</v>
      </c>
      <c r="N96" s="120">
        <f t="shared" si="67"/>
        <v>0.27470770119493926</v>
      </c>
      <c r="O96" s="120">
        <f t="shared" si="68"/>
        <v>7.6525716761447367</v>
      </c>
      <c r="P96" s="232">
        <f t="shared" si="69"/>
        <v>11</v>
      </c>
      <c r="Q96" s="233">
        <f t="shared" si="70"/>
        <v>7</v>
      </c>
      <c r="R96" s="233">
        <f t="shared" si="71"/>
        <v>195</v>
      </c>
      <c r="T96">
        <v>524</v>
      </c>
      <c r="U96">
        <v>3330</v>
      </c>
      <c r="V96" t="s">
        <v>1149</v>
      </c>
      <c r="W96">
        <v>2548.163</v>
      </c>
      <c r="X96">
        <v>1047.8430000000001</v>
      </c>
      <c r="Y96">
        <v>2.4319999999999999</v>
      </c>
      <c r="Z96">
        <v>9.5050000000000008</v>
      </c>
      <c r="AA96">
        <v>161.26801699999999</v>
      </c>
      <c r="AB96">
        <v>1.4796860000000001</v>
      </c>
      <c r="AC96">
        <v>56.509118999999998</v>
      </c>
      <c r="AD96" s="1">
        <v>447</v>
      </c>
      <c r="AE96">
        <v>7</v>
      </c>
      <c r="AF96">
        <v>195</v>
      </c>
      <c r="AG96">
        <v>73</v>
      </c>
      <c r="AH96">
        <v>15.800795000000001</v>
      </c>
      <c r="AI96">
        <v>393.2</v>
      </c>
      <c r="AJ96">
        <v>0</v>
      </c>
      <c r="AK96">
        <v>11</v>
      </c>
      <c r="AL96">
        <v>3428</v>
      </c>
      <c r="AM96" t="s">
        <v>1150</v>
      </c>
      <c r="AN96" t="s">
        <v>1151</v>
      </c>
      <c r="AO96">
        <v>2312.0839999999998</v>
      </c>
      <c r="AR96" t="s">
        <v>141</v>
      </c>
      <c r="AS96" t="s">
        <v>270</v>
      </c>
      <c r="AT96" t="s">
        <v>812</v>
      </c>
      <c r="AU96" t="s">
        <v>1149</v>
      </c>
      <c r="AV96" t="s">
        <v>49</v>
      </c>
      <c r="AW96">
        <v>3</v>
      </c>
      <c r="BB96">
        <v>0.96918487973794931</v>
      </c>
      <c r="BC96" t="s">
        <v>69</v>
      </c>
      <c r="BF96" t="s">
        <v>141</v>
      </c>
      <c r="BG96" t="s">
        <v>270</v>
      </c>
      <c r="BH96" t="s">
        <v>1149</v>
      </c>
      <c r="BI96">
        <v>3330</v>
      </c>
      <c r="BJ96">
        <v>3</v>
      </c>
      <c r="BK96" t="s">
        <v>812</v>
      </c>
      <c r="BL96" t="s">
        <v>796</v>
      </c>
      <c r="BM96">
        <v>0.96918487973794931</v>
      </c>
      <c r="BN96" t="s">
        <v>69</v>
      </c>
      <c r="BO96" t="s">
        <v>706</v>
      </c>
      <c r="BP96">
        <v>2548.163</v>
      </c>
    </row>
    <row r="97" spans="1:68" ht="16.5">
      <c r="A97" s="301" t="str">
        <f t="shared" si="54"/>
        <v>신화여객</v>
      </c>
      <c r="B97" s="110" t="str">
        <f t="shared" si="55"/>
        <v>장세영</v>
      </c>
      <c r="C97" s="111" t="str">
        <f t="shared" si="56"/>
        <v>S</v>
      </c>
      <c r="D97" s="112">
        <f t="shared" si="57"/>
        <v>1.0346153846153845</v>
      </c>
      <c r="E97" s="113">
        <f t="shared" si="58"/>
        <v>2321</v>
      </c>
      <c r="F97" s="114" t="str">
        <f t="shared" si="59"/>
        <v>34</v>
      </c>
      <c r="G97" s="115" t="str">
        <f t="shared" si="60"/>
        <v>71바5104</v>
      </c>
      <c r="H97" s="116">
        <f t="shared" si="61"/>
        <v>1</v>
      </c>
      <c r="I97" s="117">
        <f t="shared" si="62"/>
        <v>1254.819</v>
      </c>
      <c r="J97" s="118">
        <f t="shared" si="63"/>
        <v>7.206110038072075E-3</v>
      </c>
      <c r="K97" s="118">
        <f t="shared" si="64"/>
        <v>0.32197936818936401</v>
      </c>
      <c r="L97" s="118">
        <f t="shared" si="65"/>
        <v>0.18488722277874339</v>
      </c>
      <c r="M97" s="119">
        <f t="shared" si="66"/>
        <v>8.3740000000000006</v>
      </c>
      <c r="N97" s="120">
        <f t="shared" si="67"/>
        <v>0</v>
      </c>
      <c r="O97" s="120">
        <f t="shared" si="68"/>
        <v>0.95631322126936236</v>
      </c>
      <c r="P97" s="232">
        <f t="shared" si="69"/>
        <v>1</v>
      </c>
      <c r="Q97" s="233">
        <f t="shared" si="70"/>
        <v>0</v>
      </c>
      <c r="R97" s="233">
        <f t="shared" si="71"/>
        <v>12</v>
      </c>
      <c r="T97">
        <v>524</v>
      </c>
      <c r="U97">
        <v>2321</v>
      </c>
      <c r="V97" t="s">
        <v>1152</v>
      </c>
      <c r="W97">
        <v>1254.819</v>
      </c>
      <c r="X97">
        <v>466.47199999999998</v>
      </c>
      <c r="Y97">
        <v>2.69</v>
      </c>
      <c r="Z97">
        <v>8.3740000000000006</v>
      </c>
      <c r="AA97">
        <v>80.060254</v>
      </c>
      <c r="AB97">
        <v>0.57692299999999996</v>
      </c>
      <c r="AC97">
        <v>25.777750000000001</v>
      </c>
      <c r="AD97" s="1">
        <v>232</v>
      </c>
      <c r="AE97">
        <v>0</v>
      </c>
      <c r="AF97">
        <v>12</v>
      </c>
      <c r="AG97">
        <v>65</v>
      </c>
      <c r="AH97">
        <v>15.673432</v>
      </c>
      <c r="AI97">
        <v>18.5</v>
      </c>
      <c r="AJ97">
        <v>0</v>
      </c>
      <c r="AK97">
        <v>1</v>
      </c>
      <c r="AL97">
        <v>63</v>
      </c>
      <c r="AM97" t="s">
        <v>1153</v>
      </c>
      <c r="AN97" t="s">
        <v>1154</v>
      </c>
      <c r="AO97">
        <v>1254.819</v>
      </c>
      <c r="AR97" t="s">
        <v>141</v>
      </c>
      <c r="AS97" t="s">
        <v>270</v>
      </c>
      <c r="AT97" t="s">
        <v>773</v>
      </c>
      <c r="AU97" t="s">
        <v>1152</v>
      </c>
      <c r="AV97" t="s">
        <v>49</v>
      </c>
      <c r="AW97">
        <v>1</v>
      </c>
      <c r="BB97">
        <v>1.0346153846153845</v>
      </c>
      <c r="BC97" t="s">
        <v>74</v>
      </c>
      <c r="BF97" t="s">
        <v>141</v>
      </c>
      <c r="BG97" t="s">
        <v>270</v>
      </c>
      <c r="BH97" t="s">
        <v>1152</v>
      </c>
      <c r="BI97">
        <v>2321</v>
      </c>
      <c r="BJ97">
        <v>1</v>
      </c>
      <c r="BK97" t="s">
        <v>773</v>
      </c>
      <c r="BL97" t="s">
        <v>702</v>
      </c>
      <c r="BM97">
        <v>1.0346153846153845</v>
      </c>
      <c r="BN97" t="s">
        <v>74</v>
      </c>
      <c r="BO97" t="s">
        <v>704</v>
      </c>
      <c r="BP97">
        <v>1254.819</v>
      </c>
    </row>
    <row r="98" spans="1:68" ht="16.5">
      <c r="A98" s="301" t="str">
        <f t="shared" si="54"/>
        <v>신화여객</v>
      </c>
      <c r="B98" s="110" t="str">
        <f t="shared" si="55"/>
        <v>장진구</v>
      </c>
      <c r="C98" s="111" t="str">
        <f t="shared" si="56"/>
        <v>B</v>
      </c>
      <c r="D98" s="112">
        <f t="shared" si="57"/>
        <v>0.91294546019899425</v>
      </c>
      <c r="E98" s="113">
        <f t="shared" si="58"/>
        <v>5915</v>
      </c>
      <c r="F98" s="114" t="str">
        <f t="shared" si="59"/>
        <v>37</v>
      </c>
      <c r="G98" s="115" t="str">
        <f t="shared" si="60"/>
        <v>71바6170</v>
      </c>
      <c r="H98" s="116">
        <f t="shared" si="61"/>
        <v>2</v>
      </c>
      <c r="I98" s="117">
        <f t="shared" si="62"/>
        <v>1330.4369999999999</v>
      </c>
      <c r="J98" s="118">
        <f t="shared" si="63"/>
        <v>1.6258990299559531E-2</v>
      </c>
      <c r="K98" s="118">
        <f t="shared" si="64"/>
        <v>0.348582156162693</v>
      </c>
      <c r="L98" s="118">
        <f t="shared" si="65"/>
        <v>0.26607798790923587</v>
      </c>
      <c r="M98" s="119">
        <f t="shared" si="66"/>
        <v>9.35</v>
      </c>
      <c r="N98" s="120">
        <f t="shared" si="67"/>
        <v>8.4182866231170674</v>
      </c>
      <c r="O98" s="120">
        <f t="shared" si="68"/>
        <v>7.5914906154894979</v>
      </c>
      <c r="P98" s="232">
        <f t="shared" si="69"/>
        <v>3</v>
      </c>
      <c r="Q98" s="233">
        <f t="shared" si="70"/>
        <v>112</v>
      </c>
      <c r="R98" s="233">
        <f t="shared" si="71"/>
        <v>101</v>
      </c>
      <c r="T98">
        <v>524</v>
      </c>
      <c r="U98">
        <v>5915</v>
      </c>
      <c r="V98" t="s">
        <v>1155</v>
      </c>
      <c r="W98">
        <v>1330.4369999999999</v>
      </c>
      <c r="X98">
        <v>560.58900000000006</v>
      </c>
      <c r="Y98">
        <v>2.3730000000000002</v>
      </c>
      <c r="Z98">
        <v>9.35</v>
      </c>
      <c r="AA98">
        <v>91.571614999999994</v>
      </c>
      <c r="AB98">
        <v>1.4888619999999999</v>
      </c>
      <c r="AC98">
        <v>31.920231000000001</v>
      </c>
      <c r="AD98" s="1">
        <v>354</v>
      </c>
      <c r="AE98">
        <v>112</v>
      </c>
      <c r="AF98">
        <v>101</v>
      </c>
      <c r="AG98">
        <v>73</v>
      </c>
      <c r="AH98">
        <v>14.528923000000001</v>
      </c>
      <c r="AI98">
        <v>161.19999999999999</v>
      </c>
      <c r="AJ98">
        <v>0</v>
      </c>
      <c r="AK98">
        <v>3</v>
      </c>
      <c r="AL98">
        <v>4787</v>
      </c>
      <c r="AM98" t="s">
        <v>1156</v>
      </c>
      <c r="AN98" t="s">
        <v>1157</v>
      </c>
      <c r="AO98">
        <v>1208.7619999999999</v>
      </c>
      <c r="AR98" t="s">
        <v>141</v>
      </c>
      <c r="AS98" t="s">
        <v>271</v>
      </c>
      <c r="AT98" t="s">
        <v>828</v>
      </c>
      <c r="AU98" t="s">
        <v>1155</v>
      </c>
      <c r="AV98" t="s">
        <v>49</v>
      </c>
      <c r="AW98">
        <v>2</v>
      </c>
      <c r="BB98">
        <v>0.91294546019899425</v>
      </c>
      <c r="BC98" t="s">
        <v>71</v>
      </c>
      <c r="BF98" t="s">
        <v>141</v>
      </c>
      <c r="BG98" t="s">
        <v>271</v>
      </c>
      <c r="BH98" t="s">
        <v>1155</v>
      </c>
      <c r="BI98">
        <v>5915</v>
      </c>
      <c r="BJ98">
        <v>2</v>
      </c>
      <c r="BK98" t="s">
        <v>828</v>
      </c>
      <c r="BL98" t="s">
        <v>820</v>
      </c>
      <c r="BM98">
        <v>0.91294546019899425</v>
      </c>
      <c r="BN98" t="s">
        <v>71</v>
      </c>
      <c r="BO98" t="s">
        <v>703</v>
      </c>
      <c r="BP98">
        <v>1330.4369999999999</v>
      </c>
    </row>
    <row r="99" spans="1:68" ht="16.5">
      <c r="A99" s="301" t="str">
        <f t="shared" si="54"/>
        <v>신화여객</v>
      </c>
      <c r="B99" s="110" t="str">
        <f t="shared" si="55"/>
        <v>전명구</v>
      </c>
      <c r="C99" s="111" t="str">
        <f t="shared" si="56"/>
        <v>B</v>
      </c>
      <c r="D99" s="112">
        <f t="shared" si="57"/>
        <v>0.92783983314027108</v>
      </c>
      <c r="E99" s="113">
        <f t="shared" si="58"/>
        <v>4814</v>
      </c>
      <c r="F99" s="114" t="str">
        <f t="shared" si="59"/>
        <v>526</v>
      </c>
      <c r="G99" s="115" t="str">
        <f t="shared" si="60"/>
        <v>71바5101</v>
      </c>
      <c r="H99" s="116">
        <f t="shared" si="61"/>
        <v>2</v>
      </c>
      <c r="I99" s="117">
        <f t="shared" si="62"/>
        <v>1992.4649999999999</v>
      </c>
      <c r="J99" s="118">
        <f t="shared" si="63"/>
        <v>1.5736578336347087E-2</v>
      </c>
      <c r="K99" s="118">
        <f t="shared" si="64"/>
        <v>0.31377562959508387</v>
      </c>
      <c r="L99" s="118">
        <f t="shared" si="65"/>
        <v>0.23488492896989407</v>
      </c>
      <c r="M99" s="119">
        <f t="shared" si="66"/>
        <v>6.8879999999999999</v>
      </c>
      <c r="N99" s="120">
        <f t="shared" si="67"/>
        <v>0</v>
      </c>
      <c r="O99" s="120">
        <f t="shared" si="68"/>
        <v>12.045380972815082</v>
      </c>
      <c r="P99" s="232">
        <f t="shared" si="69"/>
        <v>1</v>
      </c>
      <c r="Q99" s="233">
        <f t="shared" si="70"/>
        <v>0</v>
      </c>
      <c r="R99" s="233">
        <f t="shared" si="71"/>
        <v>240</v>
      </c>
      <c r="T99">
        <v>524</v>
      </c>
      <c r="U99">
        <v>4814</v>
      </c>
      <c r="V99" t="s">
        <v>1158</v>
      </c>
      <c r="W99">
        <v>1992.4649999999999</v>
      </c>
      <c r="X99">
        <v>652.16600000000005</v>
      </c>
      <c r="Y99">
        <v>3.0550000000000002</v>
      </c>
      <c r="Z99">
        <v>6.8879999999999999</v>
      </c>
      <c r="AA99">
        <v>130.12466599999999</v>
      </c>
      <c r="AB99">
        <v>2.047717</v>
      </c>
      <c r="AC99">
        <v>40.829948999999999</v>
      </c>
      <c r="AD99" s="1">
        <v>468</v>
      </c>
      <c r="AE99">
        <v>0</v>
      </c>
      <c r="AF99">
        <v>240</v>
      </c>
      <c r="AG99">
        <v>63</v>
      </c>
      <c r="AH99">
        <v>15.311970000000001</v>
      </c>
      <c r="AI99">
        <v>0</v>
      </c>
      <c r="AJ99">
        <v>0</v>
      </c>
      <c r="AK99">
        <v>1</v>
      </c>
      <c r="AL99">
        <v>46</v>
      </c>
      <c r="AM99" t="s">
        <v>1159</v>
      </c>
      <c r="AN99" t="s">
        <v>1160</v>
      </c>
      <c r="AO99">
        <v>1925.6869999999999</v>
      </c>
      <c r="AR99" t="s">
        <v>141</v>
      </c>
      <c r="AS99" t="s">
        <v>272</v>
      </c>
      <c r="AT99" t="s">
        <v>836</v>
      </c>
      <c r="AU99" t="s">
        <v>1158</v>
      </c>
      <c r="AV99" t="s">
        <v>49</v>
      </c>
      <c r="AW99">
        <v>2</v>
      </c>
      <c r="BB99">
        <v>0.92783983314027108</v>
      </c>
      <c r="BC99" t="s">
        <v>71</v>
      </c>
      <c r="BF99" t="s">
        <v>141</v>
      </c>
      <c r="BG99" t="s">
        <v>272</v>
      </c>
      <c r="BH99" t="s">
        <v>1158</v>
      </c>
      <c r="BI99">
        <v>4814</v>
      </c>
      <c r="BJ99">
        <v>2</v>
      </c>
      <c r="BK99" t="s">
        <v>836</v>
      </c>
      <c r="BL99" t="s">
        <v>839</v>
      </c>
      <c r="BM99">
        <v>0.92783983314027108</v>
      </c>
      <c r="BN99" t="s">
        <v>71</v>
      </c>
      <c r="BO99" t="s">
        <v>703</v>
      </c>
      <c r="BP99">
        <v>1992.4649999999999</v>
      </c>
    </row>
    <row r="100" spans="1:68" ht="16.5">
      <c r="A100" s="301" t="str">
        <f t="shared" si="54"/>
        <v>신화여객</v>
      </c>
      <c r="B100" s="110" t="str">
        <f t="shared" si="55"/>
        <v>전영택</v>
      </c>
      <c r="C100" s="111" t="str">
        <f t="shared" si="56"/>
        <v>A</v>
      </c>
      <c r="D100" s="112">
        <f t="shared" si="57"/>
        <v>0.96807692307692306</v>
      </c>
      <c r="E100" s="113">
        <f t="shared" si="58"/>
        <v>131</v>
      </c>
      <c r="F100" s="114" t="str">
        <f t="shared" si="59"/>
        <v>34</v>
      </c>
      <c r="G100" s="115" t="str">
        <f t="shared" si="60"/>
        <v>72바1095</v>
      </c>
      <c r="H100" s="116">
        <f t="shared" si="61"/>
        <v>1</v>
      </c>
      <c r="I100" s="117">
        <f t="shared" si="62"/>
        <v>1472.7059999999999</v>
      </c>
      <c r="J100" s="118">
        <f t="shared" si="63"/>
        <v>2.3085654605311104E-2</v>
      </c>
      <c r="K100" s="118">
        <f t="shared" si="64"/>
        <v>0.37443848482880182</v>
      </c>
      <c r="L100" s="118">
        <f t="shared" si="65"/>
        <v>0.17722478213574197</v>
      </c>
      <c r="M100" s="119">
        <f t="shared" si="66"/>
        <v>9.2620000000000005</v>
      </c>
      <c r="N100" s="120">
        <f t="shared" si="67"/>
        <v>0.20370664613303674</v>
      </c>
      <c r="O100" s="120">
        <f t="shared" si="68"/>
        <v>12.154496552604526</v>
      </c>
      <c r="P100" s="232">
        <f t="shared" si="69"/>
        <v>21</v>
      </c>
      <c r="Q100" s="233">
        <f t="shared" si="70"/>
        <v>3</v>
      </c>
      <c r="R100" s="233">
        <f t="shared" si="71"/>
        <v>179</v>
      </c>
      <c r="T100">
        <v>524</v>
      </c>
      <c r="U100">
        <v>131</v>
      </c>
      <c r="V100" t="s">
        <v>1161</v>
      </c>
      <c r="W100">
        <v>1472.7059999999999</v>
      </c>
      <c r="X100">
        <v>585.13199999999995</v>
      </c>
      <c r="Y100">
        <v>2.5169999999999999</v>
      </c>
      <c r="Z100">
        <v>9.2620000000000005</v>
      </c>
      <c r="AA100">
        <v>94.959143999999995</v>
      </c>
      <c r="AB100">
        <v>2.1921940000000002</v>
      </c>
      <c r="AC100">
        <v>35.556358000000003</v>
      </c>
      <c r="AD100" s="1">
        <v>261</v>
      </c>
      <c r="AE100">
        <v>3</v>
      </c>
      <c r="AF100">
        <v>179</v>
      </c>
      <c r="AG100">
        <v>71</v>
      </c>
      <c r="AH100">
        <v>15.508838000000001</v>
      </c>
      <c r="AI100">
        <v>567.70000000000005</v>
      </c>
      <c r="AJ100">
        <v>0</v>
      </c>
      <c r="AK100">
        <v>21</v>
      </c>
      <c r="AL100">
        <v>6516</v>
      </c>
      <c r="AM100" t="s">
        <v>1162</v>
      </c>
      <c r="AN100" t="s">
        <v>1163</v>
      </c>
      <c r="AO100">
        <v>1472.7059999999999</v>
      </c>
      <c r="AR100" t="s">
        <v>141</v>
      </c>
      <c r="AS100" t="s">
        <v>270</v>
      </c>
      <c r="AT100" t="s">
        <v>792</v>
      </c>
      <c r="AU100" t="s">
        <v>1161</v>
      </c>
      <c r="AV100" t="s">
        <v>49</v>
      </c>
      <c r="AW100">
        <v>1</v>
      </c>
      <c r="BB100">
        <v>0.96807692307692306</v>
      </c>
      <c r="BC100" t="s">
        <v>69</v>
      </c>
      <c r="BF100" t="s">
        <v>141</v>
      </c>
      <c r="BG100" t="s">
        <v>270</v>
      </c>
      <c r="BH100" t="s">
        <v>1161</v>
      </c>
      <c r="BI100">
        <v>131</v>
      </c>
      <c r="BJ100">
        <v>1</v>
      </c>
      <c r="BK100" t="s">
        <v>792</v>
      </c>
      <c r="BL100" t="s">
        <v>702</v>
      </c>
      <c r="BM100">
        <v>0.96807692307692306</v>
      </c>
      <c r="BN100" t="s">
        <v>69</v>
      </c>
      <c r="BO100" t="s">
        <v>706</v>
      </c>
      <c r="BP100">
        <v>1472.7059999999999</v>
      </c>
    </row>
    <row r="101" spans="1:68" ht="16.5">
      <c r="A101" s="301" t="str">
        <f t="shared" si="54"/>
        <v>신화여객</v>
      </c>
      <c r="B101" s="110" t="str">
        <f t="shared" si="55"/>
        <v>정상호</v>
      </c>
      <c r="C101" s="111" t="str">
        <f t="shared" si="56"/>
        <v>S</v>
      </c>
      <c r="D101" s="112">
        <f t="shared" si="57"/>
        <v>1.0688461538461538</v>
      </c>
      <c r="E101" s="113">
        <f t="shared" si="58"/>
        <v>4866</v>
      </c>
      <c r="F101" s="114" t="str">
        <f t="shared" si="59"/>
        <v>34</v>
      </c>
      <c r="G101" s="115" t="str">
        <f t="shared" si="60"/>
        <v>72바1094</v>
      </c>
      <c r="H101" s="116">
        <f t="shared" si="61"/>
        <v>1</v>
      </c>
      <c r="I101" s="117">
        <f t="shared" si="62"/>
        <v>1874.338</v>
      </c>
      <c r="J101" s="118">
        <f t="shared" si="63"/>
        <v>6.7254593333994526E-3</v>
      </c>
      <c r="K101" s="118">
        <f t="shared" si="64"/>
        <v>0.3578277851938147</v>
      </c>
      <c r="L101" s="118">
        <f t="shared" si="65"/>
        <v>0.10723786211451723</v>
      </c>
      <c r="M101" s="119">
        <f t="shared" si="66"/>
        <v>9.9960000000000004</v>
      </c>
      <c r="N101" s="120">
        <f t="shared" si="67"/>
        <v>5.3352170206227477E-2</v>
      </c>
      <c r="O101" s="120">
        <f t="shared" si="68"/>
        <v>8.322938552171486</v>
      </c>
      <c r="P101" s="232">
        <f t="shared" si="69"/>
        <v>0</v>
      </c>
      <c r="Q101" s="233">
        <f t="shared" si="70"/>
        <v>1</v>
      </c>
      <c r="R101" s="233">
        <f t="shared" si="71"/>
        <v>156</v>
      </c>
      <c r="T101">
        <v>524</v>
      </c>
      <c r="U101">
        <v>4866</v>
      </c>
      <c r="V101" t="s">
        <v>1164</v>
      </c>
      <c r="W101">
        <v>1874.338</v>
      </c>
      <c r="X101">
        <v>674.44399999999996</v>
      </c>
      <c r="Y101">
        <v>2.7789999999999999</v>
      </c>
      <c r="Z101">
        <v>9.9960000000000004</v>
      </c>
      <c r="AA101">
        <v>118.03773700000001</v>
      </c>
      <c r="AB101">
        <v>0.79385799999999995</v>
      </c>
      <c r="AC101">
        <v>42.237181999999997</v>
      </c>
      <c r="AD101" s="1">
        <v>201</v>
      </c>
      <c r="AE101">
        <v>1</v>
      </c>
      <c r="AF101">
        <v>156</v>
      </c>
      <c r="AG101">
        <v>64</v>
      </c>
      <c r="AH101">
        <v>15.879142</v>
      </c>
      <c r="AI101">
        <v>19.600000000000001</v>
      </c>
      <c r="AJ101">
        <v>0</v>
      </c>
      <c r="AK101">
        <v>0</v>
      </c>
      <c r="AL101">
        <v>0</v>
      </c>
      <c r="AM101" t="s">
        <v>1165</v>
      </c>
      <c r="AN101" t="s">
        <v>1166</v>
      </c>
      <c r="AO101">
        <v>1874.338</v>
      </c>
      <c r="AR101" t="s">
        <v>141</v>
      </c>
      <c r="AS101" t="s">
        <v>270</v>
      </c>
      <c r="AT101" t="s">
        <v>790</v>
      </c>
      <c r="AU101" t="s">
        <v>1164</v>
      </c>
      <c r="AV101" t="s">
        <v>49</v>
      </c>
      <c r="AW101">
        <v>1</v>
      </c>
      <c r="BB101">
        <v>1.0688461538461538</v>
      </c>
      <c r="BC101" t="s">
        <v>74</v>
      </c>
      <c r="BF101" t="s">
        <v>141</v>
      </c>
      <c r="BG101" t="s">
        <v>270</v>
      </c>
      <c r="BH101" t="s">
        <v>1164</v>
      </c>
      <c r="BI101">
        <v>4866</v>
      </c>
      <c r="BJ101">
        <v>1</v>
      </c>
      <c r="BK101" t="s">
        <v>790</v>
      </c>
      <c r="BL101" t="s">
        <v>702</v>
      </c>
      <c r="BM101">
        <v>1.0688461538461538</v>
      </c>
      <c r="BN101" t="s">
        <v>74</v>
      </c>
      <c r="BO101" t="s">
        <v>704</v>
      </c>
      <c r="BP101">
        <v>1874.338</v>
      </c>
    </row>
    <row r="102" spans="1:68" ht="16.5">
      <c r="A102" s="301" t="str">
        <f t="shared" si="54"/>
        <v>신화여객</v>
      </c>
      <c r="B102" s="110" t="str">
        <f t="shared" si="55"/>
        <v>정성수</v>
      </c>
      <c r="C102" s="111" t="str">
        <f t="shared" si="56"/>
        <v>A</v>
      </c>
      <c r="D102" s="112">
        <f t="shared" si="57"/>
        <v>0.95731385532213797</v>
      </c>
      <c r="E102" s="113">
        <f t="shared" si="58"/>
        <v>5877</v>
      </c>
      <c r="F102" s="114" t="str">
        <f t="shared" si="59"/>
        <v>526</v>
      </c>
      <c r="G102" s="115" t="str">
        <f t="shared" si="60"/>
        <v>72바1103</v>
      </c>
      <c r="H102" s="116">
        <f t="shared" si="61"/>
        <v>2</v>
      </c>
      <c r="I102" s="117">
        <f t="shared" si="62"/>
        <v>1769.7250000000001</v>
      </c>
      <c r="J102" s="118">
        <f t="shared" si="63"/>
        <v>7.4651395434203703E-3</v>
      </c>
      <c r="K102" s="118">
        <f t="shared" si="64"/>
        <v>0.29529817983579376</v>
      </c>
      <c r="L102" s="118">
        <f t="shared" si="65"/>
        <v>0.18420941106669114</v>
      </c>
      <c r="M102" s="119">
        <f t="shared" si="66"/>
        <v>6.6989999999999998</v>
      </c>
      <c r="N102" s="120">
        <f t="shared" si="67"/>
        <v>5.6505954314935943E-2</v>
      </c>
      <c r="O102" s="120">
        <f t="shared" si="68"/>
        <v>6.4981847462176328</v>
      </c>
      <c r="P102" s="232">
        <f t="shared" si="69"/>
        <v>0</v>
      </c>
      <c r="Q102" s="233">
        <f t="shared" si="70"/>
        <v>1</v>
      </c>
      <c r="R102" s="233">
        <f t="shared" si="71"/>
        <v>115</v>
      </c>
      <c r="T102">
        <v>524</v>
      </c>
      <c r="U102">
        <v>5877</v>
      </c>
      <c r="V102" t="s">
        <v>1167</v>
      </c>
      <c r="W102">
        <v>1769.7249999999999</v>
      </c>
      <c r="X102">
        <v>562.30899999999997</v>
      </c>
      <c r="Y102">
        <v>3.1469999999999998</v>
      </c>
      <c r="Z102">
        <v>6.6989999999999998</v>
      </c>
      <c r="AA102">
        <v>115.902455</v>
      </c>
      <c r="AB102">
        <v>0.865228</v>
      </c>
      <c r="AC102">
        <v>34.225783999999997</v>
      </c>
      <c r="AD102" s="1">
        <v>326</v>
      </c>
      <c r="AE102">
        <v>1</v>
      </c>
      <c r="AF102">
        <v>115</v>
      </c>
      <c r="AG102">
        <v>66</v>
      </c>
      <c r="AH102">
        <v>15.269088999999999</v>
      </c>
      <c r="AI102">
        <v>309.2</v>
      </c>
      <c r="AJ102">
        <v>0</v>
      </c>
      <c r="AK102">
        <v>0</v>
      </c>
      <c r="AL102">
        <v>0</v>
      </c>
      <c r="AM102" t="s">
        <v>1168</v>
      </c>
      <c r="AN102" t="s">
        <v>1169</v>
      </c>
      <c r="AO102">
        <v>1661.91</v>
      </c>
      <c r="AR102" t="s">
        <v>141</v>
      </c>
      <c r="AS102" t="s">
        <v>272</v>
      </c>
      <c r="AT102" t="s">
        <v>851</v>
      </c>
      <c r="AU102" t="s">
        <v>1167</v>
      </c>
      <c r="AV102" t="s">
        <v>49</v>
      </c>
      <c r="AW102">
        <v>2</v>
      </c>
      <c r="BB102">
        <v>0.95731385532213797</v>
      </c>
      <c r="BC102" t="s">
        <v>69</v>
      </c>
      <c r="BF102" t="s">
        <v>141</v>
      </c>
      <c r="BG102" t="s">
        <v>272</v>
      </c>
      <c r="BH102" t="s">
        <v>1167</v>
      </c>
      <c r="BI102">
        <v>5877</v>
      </c>
      <c r="BJ102">
        <v>2</v>
      </c>
      <c r="BK102" t="s">
        <v>851</v>
      </c>
      <c r="BL102" t="s">
        <v>839</v>
      </c>
      <c r="BM102">
        <v>0.95731385532213797</v>
      </c>
      <c r="BN102" t="s">
        <v>69</v>
      </c>
      <c r="BO102" t="s">
        <v>706</v>
      </c>
      <c r="BP102">
        <v>1769.7250000000001</v>
      </c>
    </row>
    <row r="103" spans="1:68" ht="16.5">
      <c r="A103" s="301" t="str">
        <f t="shared" si="54"/>
        <v>신화여객</v>
      </c>
      <c r="B103" s="110" t="str">
        <f t="shared" si="55"/>
        <v>정성환</v>
      </c>
      <c r="C103" s="111" t="str">
        <f t="shared" si="56"/>
        <v>A</v>
      </c>
      <c r="D103" s="112">
        <f t="shared" si="57"/>
        <v>0.96937696976724164</v>
      </c>
      <c r="E103" s="113">
        <f t="shared" si="58"/>
        <v>6657</v>
      </c>
      <c r="F103" s="114" t="str">
        <f t="shared" si="59"/>
        <v>37</v>
      </c>
      <c r="G103" s="115" t="str">
        <f t="shared" si="60"/>
        <v>71바6168</v>
      </c>
      <c r="H103" s="116">
        <f t="shared" si="61"/>
        <v>8</v>
      </c>
      <c r="I103" s="117">
        <f t="shared" si="62"/>
        <v>1237.9440000000002</v>
      </c>
      <c r="J103" s="118">
        <f t="shared" si="63"/>
        <v>1.3055463086653025E-2</v>
      </c>
      <c r="K103" s="118">
        <f t="shared" si="64"/>
        <v>0.32609518436544294</v>
      </c>
      <c r="L103" s="118">
        <f t="shared" si="65"/>
        <v>0.25930090537213313</v>
      </c>
      <c r="M103" s="119">
        <f t="shared" si="66"/>
        <v>8.3819999999999997</v>
      </c>
      <c r="N103" s="120">
        <f t="shared" si="67"/>
        <v>0</v>
      </c>
      <c r="O103" s="120">
        <f t="shared" si="68"/>
        <v>4.523629501819145</v>
      </c>
      <c r="P103" s="232">
        <f t="shared" si="69"/>
        <v>0</v>
      </c>
      <c r="Q103" s="233">
        <f t="shared" si="70"/>
        <v>0</v>
      </c>
      <c r="R103" s="233">
        <f t="shared" si="71"/>
        <v>56</v>
      </c>
      <c r="T103">
        <v>524</v>
      </c>
      <c r="U103">
        <v>6657</v>
      </c>
      <c r="V103" t="s">
        <v>1170</v>
      </c>
      <c r="W103">
        <v>1237.944</v>
      </c>
      <c r="X103">
        <v>492.12700000000001</v>
      </c>
      <c r="Y103">
        <v>2.5150000000000001</v>
      </c>
      <c r="Z103">
        <v>8.3819999999999997</v>
      </c>
      <c r="AA103">
        <v>78.828303000000005</v>
      </c>
      <c r="AB103">
        <v>1.0291399999999999</v>
      </c>
      <c r="AC103">
        <v>25.70553</v>
      </c>
      <c r="AD103" s="1">
        <v>321</v>
      </c>
      <c r="AE103">
        <v>0</v>
      </c>
      <c r="AF103">
        <v>56</v>
      </c>
      <c r="AG103">
        <v>67</v>
      </c>
      <c r="AH103">
        <v>15.704307999999999</v>
      </c>
      <c r="AI103">
        <v>81.400000000000006</v>
      </c>
      <c r="AJ103">
        <v>0</v>
      </c>
      <c r="AK103">
        <v>0</v>
      </c>
      <c r="AL103">
        <v>0</v>
      </c>
      <c r="AM103" t="s">
        <v>1171</v>
      </c>
      <c r="AN103" t="s">
        <v>1172</v>
      </c>
      <c r="AO103">
        <v>376.20299999999997</v>
      </c>
      <c r="AR103" t="s">
        <v>141</v>
      </c>
      <c r="AS103" t="s">
        <v>271</v>
      </c>
      <c r="AT103" t="s">
        <v>824</v>
      </c>
      <c r="AU103" t="s">
        <v>1170</v>
      </c>
      <c r="AV103" t="s">
        <v>49</v>
      </c>
      <c r="AW103">
        <v>8</v>
      </c>
      <c r="BB103">
        <v>0.96937696976724164</v>
      </c>
      <c r="BC103" t="s">
        <v>69</v>
      </c>
      <c r="BF103" t="s">
        <v>141</v>
      </c>
      <c r="BG103" t="s">
        <v>271</v>
      </c>
      <c r="BH103" t="s">
        <v>1170</v>
      </c>
      <c r="BI103">
        <v>6657</v>
      </c>
      <c r="BJ103">
        <v>8</v>
      </c>
      <c r="BK103" t="s">
        <v>824</v>
      </c>
      <c r="BL103" t="s">
        <v>826</v>
      </c>
      <c r="BM103">
        <v>0.96937696976724164</v>
      </c>
      <c r="BN103" t="s">
        <v>69</v>
      </c>
      <c r="BO103" t="s">
        <v>706</v>
      </c>
      <c r="BP103">
        <v>1237.9440000000002</v>
      </c>
    </row>
    <row r="104" spans="1:68" ht="16.5">
      <c r="A104" s="301" t="str">
        <f t="shared" si="54"/>
        <v>신화여객</v>
      </c>
      <c r="B104" s="110" t="str">
        <f t="shared" si="55"/>
        <v>정영환</v>
      </c>
      <c r="C104" s="111" t="str">
        <f t="shared" si="56"/>
        <v>B</v>
      </c>
      <c r="D104" s="112">
        <f t="shared" si="57"/>
        <v>0.90576923076923077</v>
      </c>
      <c r="E104" s="113">
        <f t="shared" si="58"/>
        <v>4021</v>
      </c>
      <c r="F104" s="114" t="str">
        <f t="shared" si="59"/>
        <v>34</v>
      </c>
      <c r="G104" s="115" t="str">
        <f t="shared" si="60"/>
        <v>71바5106</v>
      </c>
      <c r="H104" s="116">
        <f t="shared" si="61"/>
        <v>1</v>
      </c>
      <c r="I104" s="117">
        <f t="shared" si="62"/>
        <v>1359.452</v>
      </c>
      <c r="J104" s="118">
        <f t="shared" si="63"/>
        <v>7.845418358395171E-3</v>
      </c>
      <c r="K104" s="118">
        <f t="shared" si="64"/>
        <v>0.34592082110160616</v>
      </c>
      <c r="L104" s="118">
        <f t="shared" si="65"/>
        <v>0.26260581469592159</v>
      </c>
      <c r="M104" s="119">
        <f t="shared" si="66"/>
        <v>10.095000000000001</v>
      </c>
      <c r="N104" s="120">
        <f t="shared" si="67"/>
        <v>7.3559051735552272E-2</v>
      </c>
      <c r="O104" s="120">
        <f t="shared" si="68"/>
        <v>7.355905173555227</v>
      </c>
      <c r="P104" s="232">
        <f t="shared" si="69"/>
        <v>4</v>
      </c>
      <c r="Q104" s="233">
        <f t="shared" si="70"/>
        <v>1</v>
      </c>
      <c r="R104" s="233">
        <f t="shared" si="71"/>
        <v>100</v>
      </c>
      <c r="T104">
        <v>524</v>
      </c>
      <c r="U104">
        <v>4021</v>
      </c>
      <c r="V104" t="s">
        <v>1173</v>
      </c>
      <c r="W104">
        <v>1359.452</v>
      </c>
      <c r="X104">
        <v>577.28800000000001</v>
      </c>
      <c r="Y104">
        <v>2.355</v>
      </c>
      <c r="Z104">
        <v>10.095000000000001</v>
      </c>
      <c r="AA104">
        <v>87.769698000000005</v>
      </c>
      <c r="AB104">
        <v>0.68859000000000004</v>
      </c>
      <c r="AC104">
        <v>30.361366</v>
      </c>
      <c r="AD104" s="1">
        <v>357</v>
      </c>
      <c r="AE104">
        <v>1</v>
      </c>
      <c r="AF104">
        <v>100</v>
      </c>
      <c r="AG104">
        <v>79</v>
      </c>
      <c r="AH104">
        <v>15.488853000000001</v>
      </c>
      <c r="AI104">
        <v>180.3</v>
      </c>
      <c r="AJ104">
        <v>0</v>
      </c>
      <c r="AK104">
        <v>4</v>
      </c>
      <c r="AL104">
        <v>641</v>
      </c>
      <c r="AM104" t="s">
        <v>1174</v>
      </c>
      <c r="AN104" t="s">
        <v>1175</v>
      </c>
      <c r="AO104">
        <v>1359.452</v>
      </c>
      <c r="AR104" t="s">
        <v>141</v>
      </c>
      <c r="AS104" t="s">
        <v>270</v>
      </c>
      <c r="AT104" t="s">
        <v>775</v>
      </c>
      <c r="AU104" t="s">
        <v>1173</v>
      </c>
      <c r="AV104" t="s">
        <v>49</v>
      </c>
      <c r="AW104">
        <v>1</v>
      </c>
      <c r="BB104">
        <v>0.90576923076923077</v>
      </c>
      <c r="BC104" t="s">
        <v>71</v>
      </c>
      <c r="BF104" t="s">
        <v>141</v>
      </c>
      <c r="BG104" t="s">
        <v>270</v>
      </c>
      <c r="BH104" t="s">
        <v>1173</v>
      </c>
      <c r="BI104">
        <v>4021</v>
      </c>
      <c r="BJ104">
        <v>1</v>
      </c>
      <c r="BK104" t="s">
        <v>775</v>
      </c>
      <c r="BL104" t="s">
        <v>702</v>
      </c>
      <c r="BM104">
        <v>0.90576923076923077</v>
      </c>
      <c r="BN104" t="s">
        <v>71</v>
      </c>
      <c r="BO104" t="s">
        <v>703</v>
      </c>
      <c r="BP104">
        <v>1359.452</v>
      </c>
    </row>
    <row r="105" spans="1:68" ht="16.5">
      <c r="A105" s="301" t="str">
        <f t="shared" si="54"/>
        <v>신화여객</v>
      </c>
      <c r="B105" s="110" t="str">
        <f t="shared" si="55"/>
        <v>정재호</v>
      </c>
      <c r="C105" s="111" t="str">
        <f t="shared" si="56"/>
        <v>B</v>
      </c>
      <c r="D105" s="112">
        <f t="shared" si="57"/>
        <v>0.92818181818181833</v>
      </c>
      <c r="E105" s="113">
        <f t="shared" si="58"/>
        <v>8292</v>
      </c>
      <c r="F105" s="114" t="str">
        <f t="shared" si="59"/>
        <v>526</v>
      </c>
      <c r="G105" s="115" t="str">
        <f t="shared" si="60"/>
        <v>71바6155</v>
      </c>
      <c r="H105" s="116">
        <f t="shared" si="61"/>
        <v>1</v>
      </c>
      <c r="I105" s="117">
        <f t="shared" si="62"/>
        <v>1687.482</v>
      </c>
      <c r="J105" s="118">
        <f t="shared" si="63"/>
        <v>2.9431593533715075E-2</v>
      </c>
      <c r="K105" s="118">
        <f t="shared" si="64"/>
        <v>0.33255863184305501</v>
      </c>
      <c r="L105" s="118">
        <f t="shared" si="65"/>
        <v>0.1517053218938039</v>
      </c>
      <c r="M105" s="119">
        <f t="shared" si="66"/>
        <v>7.8959999999999999</v>
      </c>
      <c r="N105" s="120">
        <f t="shared" si="67"/>
        <v>0</v>
      </c>
      <c r="O105" s="120">
        <f t="shared" si="68"/>
        <v>6.5778479414891535</v>
      </c>
      <c r="P105" s="232">
        <f t="shared" si="69"/>
        <v>0</v>
      </c>
      <c r="Q105" s="233">
        <f t="shared" si="70"/>
        <v>0</v>
      </c>
      <c r="R105" s="233">
        <f t="shared" si="71"/>
        <v>111</v>
      </c>
      <c r="T105">
        <v>524</v>
      </c>
      <c r="U105">
        <v>8292</v>
      </c>
      <c r="V105" t="s">
        <v>1176</v>
      </c>
      <c r="W105">
        <v>1687.482</v>
      </c>
      <c r="X105">
        <v>550.9</v>
      </c>
      <c r="Y105">
        <v>3.0630000000000002</v>
      </c>
      <c r="Z105">
        <v>7.8959999999999999</v>
      </c>
      <c r="AA105">
        <v>114.774961</v>
      </c>
      <c r="AB105">
        <v>3.3780100000000002</v>
      </c>
      <c r="AC105">
        <v>38.169404</v>
      </c>
      <c r="AD105" s="1">
        <v>256</v>
      </c>
      <c r="AE105">
        <v>0</v>
      </c>
      <c r="AF105">
        <v>111</v>
      </c>
      <c r="AG105">
        <v>85</v>
      </c>
      <c r="AH105">
        <v>14.702527</v>
      </c>
      <c r="AI105">
        <v>395.7</v>
      </c>
      <c r="AJ105">
        <v>5.4</v>
      </c>
      <c r="AK105">
        <v>0</v>
      </c>
      <c r="AL105">
        <v>0</v>
      </c>
      <c r="AM105" t="s">
        <v>1177</v>
      </c>
      <c r="AN105" t="s">
        <v>1178</v>
      </c>
      <c r="AO105">
        <v>1687.482</v>
      </c>
      <c r="AR105" t="s">
        <v>141</v>
      </c>
      <c r="AS105" t="s">
        <v>272</v>
      </c>
      <c r="AT105" t="s">
        <v>847</v>
      </c>
      <c r="AU105" t="s">
        <v>1176</v>
      </c>
      <c r="AV105" t="s">
        <v>49</v>
      </c>
      <c r="AW105">
        <v>1</v>
      </c>
      <c r="BB105">
        <v>0.92818181818181833</v>
      </c>
      <c r="BC105" t="s">
        <v>71</v>
      </c>
      <c r="BF105" t="s">
        <v>141</v>
      </c>
      <c r="BG105" t="s">
        <v>272</v>
      </c>
      <c r="BH105" t="s">
        <v>1176</v>
      </c>
      <c r="BI105">
        <v>8292</v>
      </c>
      <c r="BJ105">
        <v>1</v>
      </c>
      <c r="BK105" t="s">
        <v>847</v>
      </c>
      <c r="BL105" t="s">
        <v>702</v>
      </c>
      <c r="BM105">
        <v>0.92818181818181833</v>
      </c>
      <c r="BN105" t="s">
        <v>71</v>
      </c>
      <c r="BO105" t="s">
        <v>703</v>
      </c>
      <c r="BP105">
        <v>1687.482</v>
      </c>
    </row>
    <row r="106" spans="1:68" ht="16.5">
      <c r="A106" s="301" t="str">
        <f t="shared" si="54"/>
        <v>신화여객</v>
      </c>
      <c r="B106" s="110" t="str">
        <f t="shared" si="55"/>
        <v>정태성</v>
      </c>
      <c r="C106" s="111" t="str">
        <f t="shared" si="56"/>
        <v>B</v>
      </c>
      <c r="D106" s="112">
        <f t="shared" si="57"/>
        <v>0.91896551724137931</v>
      </c>
      <c r="E106" s="113">
        <f t="shared" si="58"/>
        <v>7500</v>
      </c>
      <c r="F106" s="114" t="str">
        <f t="shared" si="59"/>
        <v>555</v>
      </c>
      <c r="G106" s="115" t="str">
        <f t="shared" si="60"/>
        <v>71바6151</v>
      </c>
      <c r="H106" s="116">
        <f t="shared" si="61"/>
        <v>1</v>
      </c>
      <c r="I106" s="117">
        <f t="shared" si="62"/>
        <v>4107.5439999999999</v>
      </c>
      <c r="J106" s="118">
        <f t="shared" si="63"/>
        <v>2.5015965316886938E-2</v>
      </c>
      <c r="K106" s="118">
        <f t="shared" si="64"/>
        <v>0.39149936036699329</v>
      </c>
      <c r="L106" s="118">
        <f t="shared" si="65"/>
        <v>0.15045487035561883</v>
      </c>
      <c r="M106" s="119">
        <f t="shared" si="66"/>
        <v>10.643000000000001</v>
      </c>
      <c r="N106" s="120">
        <f t="shared" si="67"/>
        <v>0.21910903449847405</v>
      </c>
      <c r="O106" s="120">
        <f t="shared" si="68"/>
        <v>17.212231932269017</v>
      </c>
      <c r="P106" s="232">
        <f t="shared" si="69"/>
        <v>63</v>
      </c>
      <c r="Q106" s="233">
        <f t="shared" si="70"/>
        <v>9</v>
      </c>
      <c r="R106" s="233">
        <f t="shared" si="71"/>
        <v>707</v>
      </c>
      <c r="T106">
        <v>524</v>
      </c>
      <c r="U106">
        <v>7500</v>
      </c>
      <c r="V106" t="s">
        <v>1179</v>
      </c>
      <c r="W106">
        <v>4107.5439999999999</v>
      </c>
      <c r="X106">
        <v>1541.405</v>
      </c>
      <c r="Y106">
        <v>2.665</v>
      </c>
      <c r="Z106">
        <v>10.643000000000001</v>
      </c>
      <c r="AA106">
        <v>296.47234900000001</v>
      </c>
      <c r="AB106">
        <v>7.4165419999999997</v>
      </c>
      <c r="AC106">
        <v>116.068735</v>
      </c>
      <c r="AD106" s="1">
        <v>618</v>
      </c>
      <c r="AE106">
        <v>9</v>
      </c>
      <c r="AF106">
        <v>707</v>
      </c>
      <c r="AG106">
        <v>82</v>
      </c>
      <c r="AH106">
        <v>13.854728</v>
      </c>
      <c r="AI106">
        <v>1214</v>
      </c>
      <c r="AJ106">
        <v>4.2</v>
      </c>
      <c r="AK106">
        <v>63</v>
      </c>
      <c r="AL106">
        <v>16058</v>
      </c>
      <c r="AM106" t="s">
        <v>1180</v>
      </c>
      <c r="AN106" t="s">
        <v>1181</v>
      </c>
      <c r="AO106">
        <v>4107.5439999999999</v>
      </c>
      <c r="AR106" t="s">
        <v>141</v>
      </c>
      <c r="AS106" t="s">
        <v>273</v>
      </c>
      <c r="AT106" t="s">
        <v>859</v>
      </c>
      <c r="AU106" t="s">
        <v>1179</v>
      </c>
      <c r="AV106" t="s">
        <v>49</v>
      </c>
      <c r="AW106">
        <v>1</v>
      </c>
      <c r="BB106">
        <v>0.91896551724137931</v>
      </c>
      <c r="BC106" t="s">
        <v>71</v>
      </c>
      <c r="BF106" t="s">
        <v>141</v>
      </c>
      <c r="BG106" t="s">
        <v>273</v>
      </c>
      <c r="BH106" t="s">
        <v>1179</v>
      </c>
      <c r="BI106">
        <v>7500</v>
      </c>
      <c r="BJ106">
        <v>1</v>
      </c>
      <c r="BK106" t="s">
        <v>859</v>
      </c>
      <c r="BL106" t="s">
        <v>702</v>
      </c>
      <c r="BM106">
        <v>0.91896551724137931</v>
      </c>
      <c r="BN106" t="s">
        <v>71</v>
      </c>
      <c r="BO106" t="s">
        <v>703</v>
      </c>
      <c r="BP106">
        <v>4107.5439999999999</v>
      </c>
    </row>
    <row r="107" spans="1:68" ht="16.5">
      <c r="A107" s="301" t="str">
        <f t="shared" si="54"/>
        <v>신화여객</v>
      </c>
      <c r="B107" s="110" t="str">
        <f t="shared" si="55"/>
        <v>정태훈</v>
      </c>
      <c r="C107" s="111" t="str">
        <f t="shared" si="56"/>
        <v>S</v>
      </c>
      <c r="D107" s="112">
        <f t="shared" si="57"/>
        <v>1.0069230769230768</v>
      </c>
      <c r="E107" s="113">
        <f t="shared" si="58"/>
        <v>6505</v>
      </c>
      <c r="F107" s="114" t="str">
        <f t="shared" si="59"/>
        <v>34</v>
      </c>
      <c r="G107" s="115" t="str">
        <f t="shared" si="60"/>
        <v>71바5104</v>
      </c>
      <c r="H107" s="116">
        <f t="shared" si="61"/>
        <v>1</v>
      </c>
      <c r="I107" s="117">
        <f t="shared" si="62"/>
        <v>967.08100000000002</v>
      </c>
      <c r="J107" s="118">
        <f t="shared" si="63"/>
        <v>1.2830867133562069E-3</v>
      </c>
      <c r="K107" s="118">
        <f t="shared" si="64"/>
        <v>0.26958574013458253</v>
      </c>
      <c r="L107" s="118">
        <f t="shared" si="65"/>
        <v>7.9621045186494196E-2</v>
      </c>
      <c r="M107" s="119">
        <f t="shared" si="66"/>
        <v>7.6879999999999997</v>
      </c>
      <c r="N107" s="120">
        <f t="shared" si="67"/>
        <v>0.31021186436296444</v>
      </c>
      <c r="O107" s="120">
        <f t="shared" si="68"/>
        <v>2.3782909601160607</v>
      </c>
      <c r="P107" s="232">
        <f t="shared" si="69"/>
        <v>0</v>
      </c>
      <c r="Q107" s="233">
        <f t="shared" si="70"/>
        <v>3</v>
      </c>
      <c r="R107" s="233">
        <f t="shared" si="71"/>
        <v>23</v>
      </c>
      <c r="T107">
        <v>524</v>
      </c>
      <c r="U107">
        <v>6505</v>
      </c>
      <c r="V107" t="s">
        <v>1182</v>
      </c>
      <c r="W107">
        <v>967.08100000000002</v>
      </c>
      <c r="X107">
        <v>369.38099999999997</v>
      </c>
      <c r="Y107">
        <v>2.6179999999999999</v>
      </c>
      <c r="Z107">
        <v>7.6879999999999997</v>
      </c>
      <c r="AA107">
        <v>61.041080999999998</v>
      </c>
      <c r="AB107">
        <v>7.8321000000000002E-2</v>
      </c>
      <c r="AC107">
        <v>16.455805000000002</v>
      </c>
      <c r="AD107" s="1">
        <v>77</v>
      </c>
      <c r="AE107">
        <v>3</v>
      </c>
      <c r="AF107">
        <v>23</v>
      </c>
      <c r="AG107">
        <v>66</v>
      </c>
      <c r="AH107">
        <v>15.843116999999999</v>
      </c>
      <c r="AI107">
        <v>27.9</v>
      </c>
      <c r="AJ107">
        <v>0</v>
      </c>
      <c r="AK107">
        <v>0</v>
      </c>
      <c r="AL107">
        <v>0</v>
      </c>
      <c r="AM107" t="s">
        <v>1183</v>
      </c>
      <c r="AN107" t="s">
        <v>1184</v>
      </c>
      <c r="AO107">
        <v>967.08100000000002</v>
      </c>
      <c r="AR107" t="s">
        <v>141</v>
      </c>
      <c r="AS107" t="s">
        <v>270</v>
      </c>
      <c r="AT107" t="s">
        <v>773</v>
      </c>
      <c r="AU107" t="s">
        <v>1182</v>
      </c>
      <c r="AV107" t="s">
        <v>49</v>
      </c>
      <c r="AW107">
        <v>1</v>
      </c>
      <c r="BB107">
        <v>1.0069230769230768</v>
      </c>
      <c r="BC107" t="s">
        <v>74</v>
      </c>
      <c r="BF107" t="s">
        <v>141</v>
      </c>
      <c r="BG107" t="s">
        <v>270</v>
      </c>
      <c r="BH107" t="s">
        <v>1182</v>
      </c>
      <c r="BI107">
        <v>6505</v>
      </c>
      <c r="BJ107">
        <v>1</v>
      </c>
      <c r="BK107" t="s">
        <v>773</v>
      </c>
      <c r="BL107" t="s">
        <v>702</v>
      </c>
      <c r="BM107">
        <v>1.0069230769230768</v>
      </c>
      <c r="BN107" t="s">
        <v>74</v>
      </c>
      <c r="BO107" t="s">
        <v>704</v>
      </c>
      <c r="BP107">
        <v>967.08100000000002</v>
      </c>
    </row>
    <row r="108" spans="1:68" ht="16.5">
      <c r="A108" s="301" t="str">
        <f t="shared" si="54"/>
        <v>신화여객</v>
      </c>
      <c r="B108" s="110" t="str">
        <f t="shared" si="55"/>
        <v>조성근</v>
      </c>
      <c r="C108" s="111" t="str">
        <f t="shared" si="56"/>
        <v>A</v>
      </c>
      <c r="D108" s="112">
        <f t="shared" si="57"/>
        <v>0.98640000000000005</v>
      </c>
      <c r="E108" s="113">
        <f t="shared" si="58"/>
        <v>7970</v>
      </c>
      <c r="F108" s="114" t="str">
        <f t="shared" si="59"/>
        <v>34</v>
      </c>
      <c r="G108" s="115" t="str">
        <f t="shared" si="60"/>
        <v>72바1473</v>
      </c>
      <c r="H108" s="116">
        <f t="shared" si="61"/>
        <v>1</v>
      </c>
      <c r="I108" s="117">
        <f t="shared" si="62"/>
        <v>2398.14</v>
      </c>
      <c r="J108" s="118">
        <f t="shared" si="63"/>
        <v>1.3810769077261625E-2</v>
      </c>
      <c r="K108" s="118">
        <f t="shared" si="64"/>
        <v>0.31542243424632638</v>
      </c>
      <c r="L108" s="118">
        <f t="shared" si="65"/>
        <v>0.1843095065342307</v>
      </c>
      <c r="M108" s="119">
        <f t="shared" si="66"/>
        <v>9.3119999999999994</v>
      </c>
      <c r="N108" s="120">
        <f t="shared" si="67"/>
        <v>4.1698983378785227E-2</v>
      </c>
      <c r="O108" s="120">
        <f t="shared" si="68"/>
        <v>9.5490671937418163</v>
      </c>
      <c r="P108" s="232">
        <f t="shared" si="69"/>
        <v>2</v>
      </c>
      <c r="Q108" s="233">
        <f t="shared" si="70"/>
        <v>1</v>
      </c>
      <c r="R108" s="233">
        <f t="shared" si="71"/>
        <v>229</v>
      </c>
      <c r="T108">
        <v>524</v>
      </c>
      <c r="U108">
        <v>7970</v>
      </c>
      <c r="V108" t="s">
        <v>1185</v>
      </c>
      <c r="W108">
        <v>2398.14</v>
      </c>
      <c r="X108">
        <v>972.67200000000003</v>
      </c>
      <c r="Y108">
        <v>2.4660000000000002</v>
      </c>
      <c r="Z108">
        <v>9.3119999999999994</v>
      </c>
      <c r="AA108">
        <v>144.00689700000001</v>
      </c>
      <c r="AB108">
        <v>1.9888459999999999</v>
      </c>
      <c r="AC108">
        <v>45.423006000000001</v>
      </c>
      <c r="AD108" s="1">
        <v>442</v>
      </c>
      <c r="AE108">
        <v>1</v>
      </c>
      <c r="AF108">
        <v>229</v>
      </c>
      <c r="AG108">
        <v>73</v>
      </c>
      <c r="AH108">
        <v>16.652951999999999</v>
      </c>
      <c r="AI108">
        <v>174.4</v>
      </c>
      <c r="AJ108">
        <v>0</v>
      </c>
      <c r="AK108">
        <v>2</v>
      </c>
      <c r="AL108">
        <v>1364</v>
      </c>
      <c r="AM108" t="s">
        <v>1186</v>
      </c>
      <c r="AN108" t="s">
        <v>1187</v>
      </c>
      <c r="AO108">
        <v>2398.14</v>
      </c>
      <c r="AR108" t="s">
        <v>141</v>
      </c>
      <c r="AS108" t="s">
        <v>270</v>
      </c>
      <c r="AT108" t="s">
        <v>812</v>
      </c>
      <c r="AU108" t="s">
        <v>1185</v>
      </c>
      <c r="AV108" t="s">
        <v>49</v>
      </c>
      <c r="AW108">
        <v>1</v>
      </c>
      <c r="BB108">
        <v>0.98640000000000005</v>
      </c>
      <c r="BC108" t="s">
        <v>69</v>
      </c>
      <c r="BF108" t="s">
        <v>141</v>
      </c>
      <c r="BG108" t="s">
        <v>270</v>
      </c>
      <c r="BH108" t="s">
        <v>1185</v>
      </c>
      <c r="BI108">
        <v>7970</v>
      </c>
      <c r="BJ108">
        <v>1</v>
      </c>
      <c r="BK108" t="s">
        <v>812</v>
      </c>
      <c r="BL108" t="s">
        <v>702</v>
      </c>
      <c r="BM108">
        <v>0.98640000000000005</v>
      </c>
      <c r="BN108" t="s">
        <v>69</v>
      </c>
      <c r="BO108" t="s">
        <v>706</v>
      </c>
      <c r="BP108">
        <v>2398.14</v>
      </c>
    </row>
    <row r="109" spans="1:68" ht="16.5">
      <c r="A109" s="301" t="str">
        <f t="shared" si="54"/>
        <v>신화여객</v>
      </c>
      <c r="B109" s="110" t="str">
        <f t="shared" si="55"/>
        <v>조집현</v>
      </c>
      <c r="C109" s="111" t="str">
        <f t="shared" si="56"/>
        <v>A</v>
      </c>
      <c r="D109" s="112">
        <f t="shared" si="57"/>
        <v>0.97090909090909105</v>
      </c>
      <c r="E109" s="113">
        <f t="shared" si="58"/>
        <v>8805</v>
      </c>
      <c r="F109" s="114" t="str">
        <f t="shared" si="59"/>
        <v>526</v>
      </c>
      <c r="G109" s="115" t="str">
        <f t="shared" si="60"/>
        <v>71바6155</v>
      </c>
      <c r="H109" s="116">
        <f t="shared" si="61"/>
        <v>1</v>
      </c>
      <c r="I109" s="117">
        <f t="shared" si="62"/>
        <v>1499.6849999999999</v>
      </c>
      <c r="J109" s="118">
        <f t="shared" si="63"/>
        <v>1.2841054535914607E-2</v>
      </c>
      <c r="K109" s="118">
        <f t="shared" si="64"/>
        <v>0.28414096043372988</v>
      </c>
      <c r="L109" s="118">
        <f t="shared" si="65"/>
        <v>0.22604746996869343</v>
      </c>
      <c r="M109" s="119">
        <f t="shared" si="66"/>
        <v>6.26</v>
      </c>
      <c r="N109" s="120">
        <f t="shared" si="67"/>
        <v>0</v>
      </c>
      <c r="O109" s="120">
        <f t="shared" si="68"/>
        <v>1.9337394186112418</v>
      </c>
      <c r="P109" s="232">
        <f t="shared" si="69"/>
        <v>0</v>
      </c>
      <c r="Q109" s="233">
        <f t="shared" si="70"/>
        <v>0</v>
      </c>
      <c r="R109" s="233">
        <f t="shared" si="71"/>
        <v>29</v>
      </c>
      <c r="T109">
        <v>524</v>
      </c>
      <c r="U109">
        <v>8805</v>
      </c>
      <c r="V109" t="s">
        <v>1188</v>
      </c>
      <c r="W109">
        <v>1499.6849999999999</v>
      </c>
      <c r="X109">
        <v>468.06900000000002</v>
      </c>
      <c r="Y109">
        <v>3.2040000000000002</v>
      </c>
      <c r="Z109">
        <v>6.26</v>
      </c>
      <c r="AA109">
        <v>99.417457999999996</v>
      </c>
      <c r="AB109">
        <v>1.2766249999999999</v>
      </c>
      <c r="AC109">
        <v>28.248571999999999</v>
      </c>
      <c r="AD109" s="1">
        <v>339</v>
      </c>
      <c r="AE109">
        <v>0</v>
      </c>
      <c r="AF109">
        <v>29</v>
      </c>
      <c r="AG109">
        <v>64</v>
      </c>
      <c r="AH109">
        <v>15.084724</v>
      </c>
      <c r="AI109">
        <v>18.3</v>
      </c>
      <c r="AJ109">
        <v>0</v>
      </c>
      <c r="AK109">
        <v>0</v>
      </c>
      <c r="AL109">
        <v>0</v>
      </c>
      <c r="AM109" t="s">
        <v>1189</v>
      </c>
      <c r="AN109" t="s">
        <v>1190</v>
      </c>
      <c r="AO109">
        <v>1499.6849999999999</v>
      </c>
      <c r="AR109" t="s">
        <v>141</v>
      </c>
      <c r="AS109" t="s">
        <v>272</v>
      </c>
      <c r="AT109" t="s">
        <v>847</v>
      </c>
      <c r="AU109" t="s">
        <v>1188</v>
      </c>
      <c r="AV109" t="s">
        <v>49</v>
      </c>
      <c r="AW109">
        <v>1</v>
      </c>
      <c r="BB109">
        <v>0.97090909090909105</v>
      </c>
      <c r="BC109" t="s">
        <v>69</v>
      </c>
      <c r="BF109" t="s">
        <v>141</v>
      </c>
      <c r="BG109" t="s">
        <v>272</v>
      </c>
      <c r="BH109" t="s">
        <v>1188</v>
      </c>
      <c r="BI109">
        <v>8805</v>
      </c>
      <c r="BJ109">
        <v>1</v>
      </c>
      <c r="BK109" t="s">
        <v>847</v>
      </c>
      <c r="BL109" t="s">
        <v>702</v>
      </c>
      <c r="BM109">
        <v>0.97090909090909105</v>
      </c>
      <c r="BN109" t="s">
        <v>69</v>
      </c>
      <c r="BO109" t="s">
        <v>706</v>
      </c>
      <c r="BP109">
        <v>1499.6849999999999</v>
      </c>
    </row>
    <row r="110" spans="1:68" ht="16.5">
      <c r="A110" s="301" t="str">
        <f t="shared" ref="A110:A122" si="72">BF110</f>
        <v>신화여객</v>
      </c>
      <c r="B110" s="110" t="str">
        <f t="shared" ref="B110:B122" si="73">BH110</f>
        <v>주상건</v>
      </c>
      <c r="C110" s="111" t="str">
        <f t="shared" ref="C110:C122" si="74">BN110</f>
        <v>B</v>
      </c>
      <c r="D110" s="112">
        <f t="shared" ref="D110:D122" si="75">BM110</f>
        <v>0.94501502625071854</v>
      </c>
      <c r="E110" s="113">
        <f t="shared" ref="E110:E122" si="76">U110</f>
        <v>517</v>
      </c>
      <c r="F110" s="114" t="str">
        <f t="shared" ref="F110:F122" si="77">BG110</f>
        <v>34</v>
      </c>
      <c r="G110" s="115" t="str">
        <f t="shared" ref="G110:G122" si="78">BK110</f>
        <v>71바6154</v>
      </c>
      <c r="H110" s="116">
        <f t="shared" ref="H110:H122" si="79">BJ110</f>
        <v>9</v>
      </c>
      <c r="I110" s="117">
        <f t="shared" ref="I110:I122" si="80">BP110</f>
        <v>2291.864</v>
      </c>
      <c r="J110" s="118">
        <f t="shared" ref="J110:J122" si="81">AB110/AA110</f>
        <v>2.068984494025428E-2</v>
      </c>
      <c r="K110" s="118">
        <f t="shared" ref="K110:K122" si="82">AC110/AA110</f>
        <v>0.40848719845329606</v>
      </c>
      <c r="L110" s="118">
        <f t="shared" ref="L110:L122" si="83">AD110/I110</f>
        <v>0.15184147052355637</v>
      </c>
      <c r="M110" s="119">
        <f t="shared" ref="M110:M122" si="84">Z110</f>
        <v>11.178000000000001</v>
      </c>
      <c r="N110" s="120">
        <f t="shared" ref="N110:N122" si="85">AE110*100/W110</f>
        <v>0</v>
      </c>
      <c r="O110" s="120">
        <f t="shared" ref="O110:O122" si="86">AF110*100/W110</f>
        <v>24.216096592118905</v>
      </c>
      <c r="P110" s="232">
        <f t="shared" ref="P110:P122" si="87">AK110</f>
        <v>63</v>
      </c>
      <c r="Q110" s="233">
        <f t="shared" ref="Q110:Q122" si="88">AE110</f>
        <v>0</v>
      </c>
      <c r="R110" s="233">
        <f t="shared" ref="R110:R122" si="89">AF110</f>
        <v>555</v>
      </c>
      <c r="T110">
        <v>524</v>
      </c>
      <c r="U110">
        <v>517</v>
      </c>
      <c r="V110" t="s">
        <v>1191</v>
      </c>
      <c r="W110">
        <v>2291.864</v>
      </c>
      <c r="X110">
        <v>949.72</v>
      </c>
      <c r="Y110">
        <v>2.4129999999999998</v>
      </c>
      <c r="Z110">
        <v>11.178000000000001</v>
      </c>
      <c r="AA110">
        <v>153.254411</v>
      </c>
      <c r="AB110">
        <v>3.1708099999999999</v>
      </c>
      <c r="AC110">
        <v>62.602465000000002</v>
      </c>
      <c r="AD110" s="1">
        <v>348</v>
      </c>
      <c r="AE110">
        <v>0</v>
      </c>
      <c r="AF110">
        <v>555</v>
      </c>
      <c r="AG110">
        <v>74</v>
      </c>
      <c r="AH110">
        <v>14.954636000000001</v>
      </c>
      <c r="AI110">
        <v>1300.2</v>
      </c>
      <c r="AJ110">
        <v>0</v>
      </c>
      <c r="AK110">
        <v>63</v>
      </c>
      <c r="AL110">
        <v>26735</v>
      </c>
      <c r="AM110" t="s">
        <v>1192</v>
      </c>
      <c r="AN110" t="s">
        <v>1193</v>
      </c>
      <c r="AO110">
        <v>462.25400000000002</v>
      </c>
      <c r="AR110" t="s">
        <v>141</v>
      </c>
      <c r="AS110" t="s">
        <v>270</v>
      </c>
      <c r="AT110" t="s">
        <v>779</v>
      </c>
      <c r="AU110" t="s">
        <v>1191</v>
      </c>
      <c r="AV110" t="s">
        <v>49</v>
      </c>
      <c r="AW110">
        <v>9</v>
      </c>
      <c r="BB110">
        <v>0.94501502625071854</v>
      </c>
      <c r="BC110" t="s">
        <v>71</v>
      </c>
      <c r="BF110" t="s">
        <v>141</v>
      </c>
      <c r="BG110" t="s">
        <v>270</v>
      </c>
      <c r="BH110" t="s">
        <v>1191</v>
      </c>
      <c r="BI110">
        <v>517</v>
      </c>
      <c r="BJ110">
        <v>9</v>
      </c>
      <c r="BK110" t="s">
        <v>779</v>
      </c>
      <c r="BL110" t="s">
        <v>794</v>
      </c>
      <c r="BM110">
        <v>0.94501502625071854</v>
      </c>
      <c r="BN110" t="s">
        <v>71</v>
      </c>
      <c r="BO110" t="s">
        <v>703</v>
      </c>
      <c r="BP110">
        <v>2291.864</v>
      </c>
    </row>
    <row r="111" spans="1:68" ht="16.5">
      <c r="A111" s="301" t="str">
        <f t="shared" si="72"/>
        <v>신화여객</v>
      </c>
      <c r="B111" s="110" t="str">
        <f t="shared" si="73"/>
        <v>최동석</v>
      </c>
      <c r="C111" s="111" t="str">
        <f t="shared" si="74"/>
        <v>B</v>
      </c>
      <c r="D111" s="112">
        <f t="shared" si="75"/>
        <v>0.90970250120272111</v>
      </c>
      <c r="E111" s="113">
        <f t="shared" si="76"/>
        <v>3626</v>
      </c>
      <c r="F111" s="114" t="str">
        <f t="shared" si="77"/>
        <v>34</v>
      </c>
      <c r="G111" s="115" t="str">
        <f t="shared" si="78"/>
        <v>71바6160</v>
      </c>
      <c r="H111" s="116">
        <f t="shared" si="79"/>
        <v>2</v>
      </c>
      <c r="I111" s="117">
        <f t="shared" si="80"/>
        <v>1717.26</v>
      </c>
      <c r="J111" s="118">
        <f t="shared" si="81"/>
        <v>1.1206478846933045E-2</v>
      </c>
      <c r="K111" s="118">
        <f t="shared" si="82"/>
        <v>0.36362039957390485</v>
      </c>
      <c r="L111" s="118">
        <f t="shared" si="83"/>
        <v>0.29465543947917033</v>
      </c>
      <c r="M111" s="119">
        <f t="shared" si="84"/>
        <v>10.683</v>
      </c>
      <c r="N111" s="120">
        <f t="shared" si="85"/>
        <v>0</v>
      </c>
      <c r="O111" s="120">
        <f t="shared" si="86"/>
        <v>5.532068527770984</v>
      </c>
      <c r="P111" s="232">
        <f t="shared" si="87"/>
        <v>1</v>
      </c>
      <c r="Q111" s="233">
        <f t="shared" si="88"/>
        <v>0</v>
      </c>
      <c r="R111" s="233">
        <f t="shared" si="89"/>
        <v>95</v>
      </c>
      <c r="T111">
        <v>524</v>
      </c>
      <c r="U111">
        <v>3626</v>
      </c>
      <c r="V111" t="s">
        <v>1194</v>
      </c>
      <c r="W111">
        <v>1717.26</v>
      </c>
      <c r="X111">
        <v>752.68100000000004</v>
      </c>
      <c r="Y111">
        <v>2.282</v>
      </c>
      <c r="Z111">
        <v>10.683</v>
      </c>
      <c r="AA111">
        <v>113.869398</v>
      </c>
      <c r="AB111">
        <v>1.2760750000000001</v>
      </c>
      <c r="AC111">
        <v>41.405236000000002</v>
      </c>
      <c r="AD111" s="1">
        <v>506</v>
      </c>
      <c r="AE111">
        <v>0</v>
      </c>
      <c r="AF111">
        <v>95</v>
      </c>
      <c r="AG111">
        <v>71</v>
      </c>
      <c r="AH111">
        <v>15.080961</v>
      </c>
      <c r="AI111">
        <v>233.6</v>
      </c>
      <c r="AJ111">
        <v>0</v>
      </c>
      <c r="AK111">
        <v>1</v>
      </c>
      <c r="AL111">
        <v>1</v>
      </c>
      <c r="AM111" t="s">
        <v>1195</v>
      </c>
      <c r="AN111" t="s">
        <v>1196</v>
      </c>
      <c r="AO111">
        <v>1573.617</v>
      </c>
      <c r="AR111" t="s">
        <v>141</v>
      </c>
      <c r="AS111" t="s">
        <v>270</v>
      </c>
      <c r="AT111" t="s">
        <v>784</v>
      </c>
      <c r="AU111" t="s">
        <v>1194</v>
      </c>
      <c r="AV111" t="s">
        <v>49</v>
      </c>
      <c r="AW111">
        <v>2</v>
      </c>
      <c r="BB111">
        <v>0.90970250120272111</v>
      </c>
      <c r="BC111" t="s">
        <v>71</v>
      </c>
      <c r="BF111" t="s">
        <v>141</v>
      </c>
      <c r="BG111" t="s">
        <v>270</v>
      </c>
      <c r="BH111" t="s">
        <v>1194</v>
      </c>
      <c r="BI111">
        <v>3626</v>
      </c>
      <c r="BJ111">
        <v>2</v>
      </c>
      <c r="BK111" t="s">
        <v>784</v>
      </c>
      <c r="BL111" t="s">
        <v>770</v>
      </c>
      <c r="BM111">
        <v>0.90970250120272111</v>
      </c>
      <c r="BN111" t="s">
        <v>71</v>
      </c>
      <c r="BO111" t="s">
        <v>703</v>
      </c>
      <c r="BP111">
        <v>1717.26</v>
      </c>
    </row>
    <row r="112" spans="1:68" ht="16.5">
      <c r="A112" s="301" t="str">
        <f t="shared" si="72"/>
        <v>신화여객</v>
      </c>
      <c r="B112" s="110" t="str">
        <f t="shared" si="73"/>
        <v>최용선</v>
      </c>
      <c r="C112" s="111" t="str">
        <f t="shared" si="74"/>
        <v>C</v>
      </c>
      <c r="D112" s="112">
        <f t="shared" si="75"/>
        <v>0.89821630111289785</v>
      </c>
      <c r="E112" s="113">
        <f t="shared" si="76"/>
        <v>9291</v>
      </c>
      <c r="F112" s="114" t="str">
        <f t="shared" si="77"/>
        <v>526</v>
      </c>
      <c r="G112" s="115" t="str">
        <f t="shared" si="78"/>
        <v>72바1112</v>
      </c>
      <c r="H112" s="116">
        <f t="shared" si="79"/>
        <v>10</v>
      </c>
      <c r="I112" s="117">
        <f t="shared" si="80"/>
        <v>2694.9639999999999</v>
      </c>
      <c r="J112" s="118">
        <f t="shared" si="81"/>
        <v>3.6433625959729279E-2</v>
      </c>
      <c r="K112" s="118">
        <f t="shared" si="82"/>
        <v>0.35656280522042449</v>
      </c>
      <c r="L112" s="118">
        <f t="shared" si="83"/>
        <v>0.19480779706148207</v>
      </c>
      <c r="M112" s="119">
        <f t="shared" si="84"/>
        <v>10.52</v>
      </c>
      <c r="N112" s="120">
        <f t="shared" si="85"/>
        <v>0.40816871765262913</v>
      </c>
      <c r="O112" s="120">
        <f t="shared" si="86"/>
        <v>17.736786094359701</v>
      </c>
      <c r="P112" s="232">
        <f t="shared" si="87"/>
        <v>20</v>
      </c>
      <c r="Q112" s="233">
        <f t="shared" si="88"/>
        <v>11</v>
      </c>
      <c r="R112" s="233">
        <f t="shared" si="89"/>
        <v>478</v>
      </c>
      <c r="T112">
        <v>524</v>
      </c>
      <c r="U112">
        <v>9291</v>
      </c>
      <c r="V112" t="s">
        <v>1197</v>
      </c>
      <c r="W112">
        <v>2694.9639999999999</v>
      </c>
      <c r="X112">
        <v>962.60199999999998</v>
      </c>
      <c r="Y112">
        <v>2.8</v>
      </c>
      <c r="Z112">
        <v>10.52</v>
      </c>
      <c r="AA112">
        <v>185.525756</v>
      </c>
      <c r="AB112">
        <v>6.7593759999999996</v>
      </c>
      <c r="AC112">
        <v>66.151584</v>
      </c>
      <c r="AD112" s="1">
        <v>525</v>
      </c>
      <c r="AE112">
        <v>11</v>
      </c>
      <c r="AF112">
        <v>478</v>
      </c>
      <c r="AG112">
        <v>84</v>
      </c>
      <c r="AH112">
        <v>14.52609</v>
      </c>
      <c r="AI112">
        <v>883.2</v>
      </c>
      <c r="AJ112">
        <v>9.1999999999999993</v>
      </c>
      <c r="AK112">
        <v>20</v>
      </c>
      <c r="AL112">
        <v>7474</v>
      </c>
      <c r="AM112" t="s">
        <v>1198</v>
      </c>
      <c r="AN112" t="s">
        <v>1199</v>
      </c>
      <c r="AO112">
        <v>1343.83</v>
      </c>
      <c r="AR112" t="s">
        <v>141</v>
      </c>
      <c r="AS112" t="s">
        <v>272</v>
      </c>
      <c r="AT112" t="s">
        <v>857</v>
      </c>
      <c r="AU112" t="s">
        <v>1197</v>
      </c>
      <c r="AV112" t="s">
        <v>49</v>
      </c>
      <c r="AW112">
        <v>10</v>
      </c>
      <c r="BB112">
        <v>0.89821630111289785</v>
      </c>
      <c r="BC112" t="s">
        <v>72</v>
      </c>
      <c r="BF112" t="s">
        <v>141</v>
      </c>
      <c r="BG112" t="s">
        <v>272</v>
      </c>
      <c r="BH112" t="s">
        <v>1197</v>
      </c>
      <c r="BI112">
        <v>9291</v>
      </c>
      <c r="BJ112">
        <v>10</v>
      </c>
      <c r="BK112" t="s">
        <v>857</v>
      </c>
      <c r="BL112" t="s">
        <v>874</v>
      </c>
      <c r="BM112">
        <v>0.89821630111289785</v>
      </c>
      <c r="BN112" t="s">
        <v>72</v>
      </c>
      <c r="BO112" t="s">
        <v>705</v>
      </c>
      <c r="BP112">
        <v>2694.9639999999999</v>
      </c>
    </row>
    <row r="113" spans="1:68" ht="16.5">
      <c r="A113" s="301" t="str">
        <f t="shared" si="72"/>
        <v>신화여객</v>
      </c>
      <c r="B113" s="110" t="str">
        <f t="shared" si="73"/>
        <v>최중이</v>
      </c>
      <c r="C113" s="111" t="str">
        <f t="shared" si="74"/>
        <v>S</v>
      </c>
      <c r="D113" s="112">
        <f t="shared" si="75"/>
        <v>1.1142804496155587</v>
      </c>
      <c r="E113" s="113">
        <f t="shared" si="76"/>
        <v>377</v>
      </c>
      <c r="F113" s="114" t="str">
        <f t="shared" si="77"/>
        <v>34</v>
      </c>
      <c r="G113" s="115" t="str">
        <f t="shared" si="78"/>
        <v>72바1094</v>
      </c>
      <c r="H113" s="116">
        <f t="shared" si="79"/>
        <v>6</v>
      </c>
      <c r="I113" s="117">
        <f t="shared" si="80"/>
        <v>1475.4279999999999</v>
      </c>
      <c r="J113" s="118">
        <f t="shared" si="81"/>
        <v>2.8638713916887353E-3</v>
      </c>
      <c r="K113" s="118">
        <f t="shared" si="82"/>
        <v>0.3221982146808528</v>
      </c>
      <c r="L113" s="118">
        <f t="shared" si="83"/>
        <v>0.1816422082270365</v>
      </c>
      <c r="M113" s="119">
        <f t="shared" si="84"/>
        <v>7.4379999999999997</v>
      </c>
      <c r="N113" s="120">
        <f t="shared" si="85"/>
        <v>0.27110777347318876</v>
      </c>
      <c r="O113" s="120">
        <f t="shared" si="86"/>
        <v>5.2188246393588837</v>
      </c>
      <c r="P113" s="232">
        <f t="shared" si="87"/>
        <v>0</v>
      </c>
      <c r="Q113" s="233">
        <f t="shared" si="88"/>
        <v>4</v>
      </c>
      <c r="R113" s="233">
        <f t="shared" si="89"/>
        <v>77</v>
      </c>
      <c r="T113">
        <v>524</v>
      </c>
      <c r="U113">
        <v>377</v>
      </c>
      <c r="V113" t="s">
        <v>1200</v>
      </c>
      <c r="W113">
        <v>1475.4280000000001</v>
      </c>
      <c r="X113">
        <v>517.22299999999996</v>
      </c>
      <c r="Y113">
        <v>2.8530000000000002</v>
      </c>
      <c r="Z113">
        <v>7.4379999999999997</v>
      </c>
      <c r="AA113">
        <v>92.327470000000005</v>
      </c>
      <c r="AB113">
        <v>0.26441399999999998</v>
      </c>
      <c r="AC113">
        <v>29.747745999999999</v>
      </c>
      <c r="AD113" s="1">
        <v>268</v>
      </c>
      <c r="AE113">
        <v>4</v>
      </c>
      <c r="AF113">
        <v>77</v>
      </c>
      <c r="AG113">
        <v>78</v>
      </c>
      <c r="AH113">
        <v>15.980378999999999</v>
      </c>
      <c r="AI113">
        <v>189.3</v>
      </c>
      <c r="AJ113">
        <v>0</v>
      </c>
      <c r="AK113">
        <v>0</v>
      </c>
      <c r="AL113">
        <v>0</v>
      </c>
      <c r="AM113" t="s">
        <v>1201</v>
      </c>
      <c r="AN113" t="s">
        <v>1202</v>
      </c>
      <c r="AO113">
        <v>435.91199999999998</v>
      </c>
      <c r="AR113" t="s">
        <v>141</v>
      </c>
      <c r="AS113" t="s">
        <v>270</v>
      </c>
      <c r="AT113" t="s">
        <v>790</v>
      </c>
      <c r="AU113" t="s">
        <v>1200</v>
      </c>
      <c r="AV113" t="s">
        <v>49</v>
      </c>
      <c r="AW113">
        <v>6</v>
      </c>
      <c r="BB113">
        <v>1.1142804496155587</v>
      </c>
      <c r="BC113" t="s">
        <v>74</v>
      </c>
      <c r="BF113" t="s">
        <v>141</v>
      </c>
      <c r="BG113" t="s">
        <v>270</v>
      </c>
      <c r="BH113" t="s">
        <v>1200</v>
      </c>
      <c r="BI113">
        <v>377</v>
      </c>
      <c r="BJ113">
        <v>6</v>
      </c>
      <c r="BK113" t="s">
        <v>790</v>
      </c>
      <c r="BL113" t="s">
        <v>804</v>
      </c>
      <c r="BM113">
        <v>1.1142804496155587</v>
      </c>
      <c r="BN113" t="s">
        <v>74</v>
      </c>
      <c r="BO113" t="s">
        <v>704</v>
      </c>
      <c r="BP113">
        <v>1475.4279999999999</v>
      </c>
    </row>
    <row r="114" spans="1:68" ht="16.5">
      <c r="A114" s="301" t="str">
        <f t="shared" si="72"/>
        <v>신화여객</v>
      </c>
      <c r="B114" s="110" t="str">
        <f t="shared" si="73"/>
        <v>최진혁</v>
      </c>
      <c r="C114" s="111" t="str">
        <f t="shared" si="74"/>
        <v>A</v>
      </c>
      <c r="D114" s="112">
        <f t="shared" si="75"/>
        <v>0.97964285714285715</v>
      </c>
      <c r="E114" s="113">
        <f t="shared" si="76"/>
        <v>2756</v>
      </c>
      <c r="F114" s="114" t="str">
        <f t="shared" si="77"/>
        <v>555</v>
      </c>
      <c r="G114" s="115" t="str">
        <f t="shared" si="78"/>
        <v>73아2101</v>
      </c>
      <c r="H114" s="116">
        <f t="shared" si="79"/>
        <v>1</v>
      </c>
      <c r="I114" s="117">
        <f t="shared" si="80"/>
        <v>1697.1579999999999</v>
      </c>
      <c r="J114" s="118">
        <f t="shared" si="81"/>
        <v>1.749673426225299E-2</v>
      </c>
      <c r="K114" s="118">
        <f t="shared" si="82"/>
        <v>0.3134931623708736</v>
      </c>
      <c r="L114" s="118">
        <f t="shared" si="83"/>
        <v>0.15555416761432939</v>
      </c>
      <c r="M114" s="119">
        <f t="shared" si="84"/>
        <v>7.6219999999999999</v>
      </c>
      <c r="N114" s="120">
        <f t="shared" si="85"/>
        <v>5.8922033187245974E-2</v>
      </c>
      <c r="O114" s="120">
        <f t="shared" si="86"/>
        <v>3.3585558916730207</v>
      </c>
      <c r="P114" s="232">
        <f t="shared" si="87"/>
        <v>0</v>
      </c>
      <c r="Q114" s="233">
        <f t="shared" si="88"/>
        <v>1</v>
      </c>
      <c r="R114" s="233">
        <f t="shared" si="89"/>
        <v>57</v>
      </c>
      <c r="T114">
        <v>524</v>
      </c>
      <c r="U114">
        <v>2756</v>
      </c>
      <c r="V114" t="s">
        <v>1203</v>
      </c>
      <c r="W114">
        <v>1697.1579999999999</v>
      </c>
      <c r="X114">
        <v>618.62699999999995</v>
      </c>
      <c r="Y114">
        <v>2.7429999999999999</v>
      </c>
      <c r="Z114">
        <v>7.6219999999999999</v>
      </c>
      <c r="AA114">
        <v>119.526591</v>
      </c>
      <c r="AB114">
        <v>2.0913249999999999</v>
      </c>
      <c r="AC114">
        <v>37.470768999999997</v>
      </c>
      <c r="AD114" s="1">
        <v>264</v>
      </c>
      <c r="AE114">
        <v>1</v>
      </c>
      <c r="AF114">
        <v>57</v>
      </c>
      <c r="AG114">
        <v>60</v>
      </c>
      <c r="AH114">
        <v>14.198999000000001</v>
      </c>
      <c r="AI114">
        <v>0</v>
      </c>
      <c r="AJ114">
        <v>0</v>
      </c>
      <c r="AK114">
        <v>0</v>
      </c>
      <c r="AL114">
        <v>0</v>
      </c>
      <c r="AM114" t="s">
        <v>1204</v>
      </c>
      <c r="AN114" t="s">
        <v>1205</v>
      </c>
      <c r="AO114">
        <v>1697.1579999999999</v>
      </c>
      <c r="AR114" t="s">
        <v>141</v>
      </c>
      <c r="AS114" t="s">
        <v>273</v>
      </c>
      <c r="AT114" t="s">
        <v>874</v>
      </c>
      <c r="AU114" t="s">
        <v>1203</v>
      </c>
      <c r="AV114" t="s">
        <v>49</v>
      </c>
      <c r="AW114">
        <v>1</v>
      </c>
      <c r="BB114">
        <v>0.97964285714285715</v>
      </c>
      <c r="BC114" t="s">
        <v>69</v>
      </c>
      <c r="BF114" t="s">
        <v>141</v>
      </c>
      <c r="BG114" t="s">
        <v>273</v>
      </c>
      <c r="BH114" t="s">
        <v>1203</v>
      </c>
      <c r="BI114">
        <v>2756</v>
      </c>
      <c r="BJ114">
        <v>1</v>
      </c>
      <c r="BK114" t="s">
        <v>874</v>
      </c>
      <c r="BL114" t="s">
        <v>702</v>
      </c>
      <c r="BM114">
        <v>0.97964285714285715</v>
      </c>
      <c r="BN114" t="s">
        <v>69</v>
      </c>
      <c r="BO114" t="s">
        <v>706</v>
      </c>
      <c r="BP114">
        <v>1697.1579999999999</v>
      </c>
    </row>
    <row r="115" spans="1:68" ht="16.5">
      <c r="A115" s="301" t="str">
        <f t="shared" si="72"/>
        <v>신화여객</v>
      </c>
      <c r="B115" s="110" t="str">
        <f t="shared" si="73"/>
        <v>한광목</v>
      </c>
      <c r="C115" s="111" t="str">
        <f t="shared" si="74"/>
        <v>D</v>
      </c>
      <c r="D115" s="112">
        <f t="shared" si="75"/>
        <v>0.80510627370408361</v>
      </c>
      <c r="E115" s="113">
        <f t="shared" si="76"/>
        <v>2787</v>
      </c>
      <c r="F115" s="114" t="str">
        <f t="shared" si="77"/>
        <v>34</v>
      </c>
      <c r="G115" s="115" t="str">
        <f t="shared" si="78"/>
        <v>71바6161</v>
      </c>
      <c r="H115" s="116">
        <f t="shared" si="79"/>
        <v>3</v>
      </c>
      <c r="I115" s="117">
        <f t="shared" si="80"/>
        <v>1693.6590000000001</v>
      </c>
      <c r="J115" s="118">
        <f t="shared" si="81"/>
        <v>1.0093574690324035E-2</v>
      </c>
      <c r="K115" s="118">
        <f t="shared" si="82"/>
        <v>0.38786426317306649</v>
      </c>
      <c r="L115" s="118">
        <f t="shared" si="83"/>
        <v>0.1848069770833444</v>
      </c>
      <c r="M115" s="119">
        <f t="shared" si="84"/>
        <v>13.582000000000001</v>
      </c>
      <c r="N115" s="120">
        <f t="shared" si="85"/>
        <v>0</v>
      </c>
      <c r="O115" s="120">
        <f t="shared" si="86"/>
        <v>9.9193521246012324</v>
      </c>
      <c r="P115" s="232">
        <f t="shared" si="87"/>
        <v>7</v>
      </c>
      <c r="Q115" s="233">
        <f t="shared" si="88"/>
        <v>0</v>
      </c>
      <c r="R115" s="233">
        <f t="shared" si="89"/>
        <v>168</v>
      </c>
      <c r="T115">
        <v>524</v>
      </c>
      <c r="U115">
        <v>2787</v>
      </c>
      <c r="V115" t="s">
        <v>1206</v>
      </c>
      <c r="W115">
        <v>1693.6590000000001</v>
      </c>
      <c r="X115">
        <v>837.16800000000001</v>
      </c>
      <c r="Y115">
        <v>2.0230000000000001</v>
      </c>
      <c r="Z115">
        <v>13.582000000000001</v>
      </c>
      <c r="AA115">
        <v>113.216084</v>
      </c>
      <c r="AB115">
        <v>1.142755</v>
      </c>
      <c r="AC115">
        <v>43.912472999999999</v>
      </c>
      <c r="AD115" s="1">
        <v>313</v>
      </c>
      <c r="AE115">
        <v>0</v>
      </c>
      <c r="AF115">
        <v>168</v>
      </c>
      <c r="AG115">
        <v>73</v>
      </c>
      <c r="AH115">
        <v>14.959526</v>
      </c>
      <c r="AI115">
        <v>727.7</v>
      </c>
      <c r="AJ115">
        <v>0</v>
      </c>
      <c r="AK115">
        <v>7</v>
      </c>
      <c r="AL115">
        <v>538</v>
      </c>
      <c r="AM115" t="s">
        <v>1207</v>
      </c>
      <c r="AN115" t="s">
        <v>1208</v>
      </c>
      <c r="AO115">
        <v>1472.7840000000001</v>
      </c>
      <c r="AR115" t="s">
        <v>141</v>
      </c>
      <c r="AS115" t="s">
        <v>270</v>
      </c>
      <c r="AT115" t="s">
        <v>786</v>
      </c>
      <c r="AU115" t="s">
        <v>1206</v>
      </c>
      <c r="AV115" t="s">
        <v>49</v>
      </c>
      <c r="AW115">
        <v>3</v>
      </c>
      <c r="BB115">
        <v>0.80510627370408361</v>
      </c>
      <c r="BC115" t="s">
        <v>70</v>
      </c>
      <c r="BF115" t="s">
        <v>141</v>
      </c>
      <c r="BG115" t="s">
        <v>270</v>
      </c>
      <c r="BH115" t="s">
        <v>1206</v>
      </c>
      <c r="BI115">
        <v>2787</v>
      </c>
      <c r="BJ115">
        <v>3</v>
      </c>
      <c r="BK115" t="s">
        <v>786</v>
      </c>
      <c r="BL115" t="s">
        <v>802</v>
      </c>
      <c r="BM115">
        <v>0.80510627370408361</v>
      </c>
      <c r="BN115" t="s">
        <v>70</v>
      </c>
      <c r="BO115" t="s">
        <v>707</v>
      </c>
      <c r="BP115">
        <v>1693.6590000000001</v>
      </c>
    </row>
    <row r="116" spans="1:68" ht="16.5">
      <c r="A116" s="301" t="str">
        <f t="shared" si="72"/>
        <v>신화여객</v>
      </c>
      <c r="B116" s="110" t="str">
        <f t="shared" si="73"/>
        <v>한상천</v>
      </c>
      <c r="C116" s="111" t="str">
        <f t="shared" si="74"/>
        <v>S</v>
      </c>
      <c r="D116" s="112">
        <f t="shared" si="75"/>
        <v>1.0549089178337274</v>
      </c>
      <c r="E116" s="113">
        <f t="shared" si="76"/>
        <v>64</v>
      </c>
      <c r="F116" s="114" t="str">
        <f t="shared" si="77"/>
        <v>526</v>
      </c>
      <c r="G116" s="115" t="str">
        <f t="shared" si="78"/>
        <v>72바1109</v>
      </c>
      <c r="H116" s="116">
        <f t="shared" si="79"/>
        <v>2</v>
      </c>
      <c r="I116" s="117">
        <f t="shared" si="80"/>
        <v>1688.527</v>
      </c>
      <c r="J116" s="118">
        <f t="shared" si="81"/>
        <v>5.8744694621393895E-3</v>
      </c>
      <c r="K116" s="118">
        <f t="shared" si="82"/>
        <v>0.33424435104054773</v>
      </c>
      <c r="L116" s="118">
        <f t="shared" si="83"/>
        <v>0.23689286579367697</v>
      </c>
      <c r="M116" s="119">
        <f t="shared" si="84"/>
        <v>5.8440000000000003</v>
      </c>
      <c r="N116" s="120">
        <f t="shared" si="85"/>
        <v>0</v>
      </c>
      <c r="O116" s="120">
        <f t="shared" si="86"/>
        <v>0.88834824672628865</v>
      </c>
      <c r="P116" s="232">
        <f t="shared" si="87"/>
        <v>3</v>
      </c>
      <c r="Q116" s="233">
        <f t="shared" si="88"/>
        <v>0</v>
      </c>
      <c r="R116" s="233">
        <f t="shared" si="89"/>
        <v>15</v>
      </c>
      <c r="T116">
        <v>524</v>
      </c>
      <c r="U116">
        <v>64</v>
      </c>
      <c r="V116" t="s">
        <v>1209</v>
      </c>
      <c r="W116">
        <v>1688.527</v>
      </c>
      <c r="X116">
        <v>485.70699999999999</v>
      </c>
      <c r="Y116">
        <v>3.476</v>
      </c>
      <c r="Z116">
        <v>5.8440000000000003</v>
      </c>
      <c r="AA116">
        <v>122.934676</v>
      </c>
      <c r="AB116">
        <v>0.72217600000000004</v>
      </c>
      <c r="AC116">
        <v>41.090221</v>
      </c>
      <c r="AD116" s="1">
        <v>400</v>
      </c>
      <c r="AE116">
        <v>0</v>
      </c>
      <c r="AF116">
        <v>15</v>
      </c>
      <c r="AG116">
        <v>72</v>
      </c>
      <c r="AH116">
        <v>13.735156</v>
      </c>
      <c r="AI116">
        <v>18</v>
      </c>
      <c r="AJ116">
        <v>0</v>
      </c>
      <c r="AK116">
        <v>3</v>
      </c>
      <c r="AL116">
        <v>1108</v>
      </c>
      <c r="AM116" t="s">
        <v>1210</v>
      </c>
      <c r="AN116" t="s">
        <v>1211</v>
      </c>
      <c r="AO116">
        <v>1565.45</v>
      </c>
      <c r="AR116" t="s">
        <v>141</v>
      </c>
      <c r="AS116" t="s">
        <v>272</v>
      </c>
      <c r="AT116" t="s">
        <v>853</v>
      </c>
      <c r="AU116" t="s">
        <v>1209</v>
      </c>
      <c r="AV116" t="s">
        <v>49</v>
      </c>
      <c r="AW116">
        <v>2</v>
      </c>
      <c r="BB116">
        <v>1.0549089178337274</v>
      </c>
      <c r="BC116" t="s">
        <v>74</v>
      </c>
      <c r="BF116" t="s">
        <v>141</v>
      </c>
      <c r="BG116" t="s">
        <v>272</v>
      </c>
      <c r="BH116" t="s">
        <v>1209</v>
      </c>
      <c r="BI116">
        <v>64</v>
      </c>
      <c r="BJ116">
        <v>2</v>
      </c>
      <c r="BK116" t="s">
        <v>853</v>
      </c>
      <c r="BL116" t="s">
        <v>851</v>
      </c>
      <c r="BM116">
        <v>1.0549089178337274</v>
      </c>
      <c r="BN116" t="s">
        <v>74</v>
      </c>
      <c r="BO116" t="s">
        <v>704</v>
      </c>
      <c r="BP116">
        <v>1688.527</v>
      </c>
    </row>
    <row r="117" spans="1:68" ht="16.5">
      <c r="A117" s="301" t="str">
        <f t="shared" si="72"/>
        <v>신화여객</v>
      </c>
      <c r="B117" s="110" t="str">
        <f t="shared" si="73"/>
        <v>한영남</v>
      </c>
      <c r="C117" s="111" t="str">
        <f t="shared" si="74"/>
        <v>B</v>
      </c>
      <c r="D117" s="112">
        <f t="shared" si="75"/>
        <v>0.92704508630936022</v>
      </c>
      <c r="E117" s="113">
        <f t="shared" si="76"/>
        <v>3329</v>
      </c>
      <c r="F117" s="114" t="str">
        <f t="shared" si="77"/>
        <v>526</v>
      </c>
      <c r="G117" s="115" t="str">
        <f t="shared" si="78"/>
        <v>72바1102</v>
      </c>
      <c r="H117" s="116">
        <f t="shared" si="79"/>
        <v>8</v>
      </c>
      <c r="I117" s="117">
        <f t="shared" si="80"/>
        <v>1768.194</v>
      </c>
      <c r="J117" s="118">
        <f t="shared" si="81"/>
        <v>1.9788410817157948E-2</v>
      </c>
      <c r="K117" s="118">
        <f t="shared" si="82"/>
        <v>0.33612977818299233</v>
      </c>
      <c r="L117" s="118">
        <f t="shared" si="83"/>
        <v>0.1781478729143974</v>
      </c>
      <c r="M117" s="119">
        <f t="shared" si="84"/>
        <v>9.2520000000000007</v>
      </c>
      <c r="N117" s="120">
        <f t="shared" si="85"/>
        <v>0</v>
      </c>
      <c r="O117" s="120">
        <f t="shared" si="86"/>
        <v>24.26204364453222</v>
      </c>
      <c r="P117" s="232">
        <f t="shared" si="87"/>
        <v>9</v>
      </c>
      <c r="Q117" s="233">
        <f t="shared" si="88"/>
        <v>0</v>
      </c>
      <c r="R117" s="233">
        <f t="shared" si="89"/>
        <v>429</v>
      </c>
      <c r="T117">
        <v>524</v>
      </c>
      <c r="U117">
        <v>3329</v>
      </c>
      <c r="V117" t="s">
        <v>1212</v>
      </c>
      <c r="W117">
        <v>1768.194</v>
      </c>
      <c r="X117">
        <v>605.971</v>
      </c>
      <c r="Y117">
        <v>2.9180000000000001</v>
      </c>
      <c r="Z117">
        <v>9.2520000000000007</v>
      </c>
      <c r="AA117">
        <v>115.87605600000001</v>
      </c>
      <c r="AB117">
        <v>2.2930030000000001</v>
      </c>
      <c r="AC117">
        <v>38.949393000000001</v>
      </c>
      <c r="AD117" s="1">
        <v>315</v>
      </c>
      <c r="AE117">
        <v>0</v>
      </c>
      <c r="AF117">
        <v>429</v>
      </c>
      <c r="AG117">
        <v>73</v>
      </c>
      <c r="AH117">
        <v>15.259356</v>
      </c>
      <c r="AI117">
        <v>409.7</v>
      </c>
      <c r="AJ117">
        <v>0</v>
      </c>
      <c r="AK117">
        <v>9</v>
      </c>
      <c r="AL117">
        <v>907</v>
      </c>
      <c r="AM117" t="s">
        <v>1213</v>
      </c>
      <c r="AN117" t="s">
        <v>1214</v>
      </c>
      <c r="AO117">
        <v>426.37</v>
      </c>
      <c r="AR117" t="s">
        <v>141</v>
      </c>
      <c r="AS117" t="s">
        <v>272</v>
      </c>
      <c r="AT117" t="s">
        <v>849</v>
      </c>
      <c r="AU117" t="s">
        <v>1212</v>
      </c>
      <c r="AV117" t="s">
        <v>49</v>
      </c>
      <c r="AW117">
        <v>8</v>
      </c>
      <c r="BB117">
        <v>0.92704508630936022</v>
      </c>
      <c r="BC117" t="s">
        <v>71</v>
      </c>
      <c r="BF117" t="s">
        <v>141</v>
      </c>
      <c r="BG117" t="s">
        <v>272</v>
      </c>
      <c r="BH117" t="s">
        <v>1212</v>
      </c>
      <c r="BI117">
        <v>3329</v>
      </c>
      <c r="BJ117">
        <v>8</v>
      </c>
      <c r="BK117" t="s">
        <v>849</v>
      </c>
      <c r="BL117" t="s">
        <v>847</v>
      </c>
      <c r="BM117">
        <v>0.92704508630936022</v>
      </c>
      <c r="BN117" t="s">
        <v>71</v>
      </c>
      <c r="BO117" t="s">
        <v>703</v>
      </c>
      <c r="BP117">
        <v>1768.194</v>
      </c>
    </row>
    <row r="118" spans="1:68" ht="16.5">
      <c r="A118" s="301" t="str">
        <f t="shared" si="72"/>
        <v>신화여객</v>
      </c>
      <c r="B118" s="110" t="str">
        <f t="shared" si="73"/>
        <v>한정규</v>
      </c>
      <c r="C118" s="111" t="str">
        <f t="shared" si="74"/>
        <v>S</v>
      </c>
      <c r="D118" s="112">
        <f t="shared" si="75"/>
        <v>1.1059907284757666</v>
      </c>
      <c r="E118" s="113">
        <f t="shared" si="76"/>
        <v>8236</v>
      </c>
      <c r="F118" s="114" t="str">
        <f t="shared" si="77"/>
        <v>37</v>
      </c>
      <c r="G118" s="115" t="str">
        <f t="shared" si="78"/>
        <v>71바6171</v>
      </c>
      <c r="H118" s="116">
        <f t="shared" si="79"/>
        <v>3</v>
      </c>
      <c r="I118" s="117">
        <f t="shared" si="80"/>
        <v>1642.1579999999999</v>
      </c>
      <c r="J118" s="118">
        <f t="shared" si="81"/>
        <v>1.3252729077524473E-2</v>
      </c>
      <c r="K118" s="118">
        <f t="shared" si="82"/>
        <v>0.2082202940105784</v>
      </c>
      <c r="L118" s="118">
        <f t="shared" si="83"/>
        <v>0.11204768359682808</v>
      </c>
      <c r="M118" s="119">
        <f t="shared" si="84"/>
        <v>4.6319999999999997</v>
      </c>
      <c r="N118" s="120">
        <f t="shared" si="85"/>
        <v>0</v>
      </c>
      <c r="O118" s="120">
        <f t="shared" si="86"/>
        <v>3.9582062140183836</v>
      </c>
      <c r="P118" s="232">
        <f t="shared" si="87"/>
        <v>1</v>
      </c>
      <c r="Q118" s="233">
        <f t="shared" si="88"/>
        <v>0</v>
      </c>
      <c r="R118" s="233">
        <f t="shared" si="89"/>
        <v>65</v>
      </c>
      <c r="T118">
        <v>524</v>
      </c>
      <c r="U118">
        <v>8236</v>
      </c>
      <c r="V118" t="s">
        <v>1215</v>
      </c>
      <c r="W118">
        <v>1642.1579999999999</v>
      </c>
      <c r="X118">
        <v>571.38499999999999</v>
      </c>
      <c r="Y118">
        <v>2.8740000000000001</v>
      </c>
      <c r="Z118">
        <v>4.6319999999999997</v>
      </c>
      <c r="AA118">
        <v>102.47134699999999</v>
      </c>
      <c r="AB118">
        <v>1.358025</v>
      </c>
      <c r="AC118">
        <v>21.336614000000001</v>
      </c>
      <c r="AD118" s="1">
        <v>184</v>
      </c>
      <c r="AE118">
        <v>0</v>
      </c>
      <c r="AF118">
        <v>65</v>
      </c>
      <c r="AG118">
        <v>76</v>
      </c>
      <c r="AH118">
        <v>16.025532999999999</v>
      </c>
      <c r="AI118">
        <v>209.7</v>
      </c>
      <c r="AJ118">
        <v>0</v>
      </c>
      <c r="AK118">
        <v>1</v>
      </c>
      <c r="AL118">
        <v>22</v>
      </c>
      <c r="AM118" t="s">
        <v>1216</v>
      </c>
      <c r="AN118" t="s">
        <v>1217</v>
      </c>
      <c r="AO118">
        <v>1405.057</v>
      </c>
      <c r="AR118" t="s">
        <v>141</v>
      </c>
      <c r="AS118" t="s">
        <v>271</v>
      </c>
      <c r="AT118" t="s">
        <v>830</v>
      </c>
      <c r="AU118" t="s">
        <v>1215</v>
      </c>
      <c r="AV118" t="s">
        <v>49</v>
      </c>
      <c r="AW118">
        <v>3</v>
      </c>
      <c r="BB118">
        <v>1.1059907284757666</v>
      </c>
      <c r="BC118" t="s">
        <v>74</v>
      </c>
      <c r="BF118" t="s">
        <v>141</v>
      </c>
      <c r="BG118" t="s">
        <v>271</v>
      </c>
      <c r="BH118" t="s">
        <v>1215</v>
      </c>
      <c r="BI118">
        <v>8236</v>
      </c>
      <c r="BJ118">
        <v>3</v>
      </c>
      <c r="BK118" t="s">
        <v>830</v>
      </c>
      <c r="BL118" t="s">
        <v>824</v>
      </c>
      <c r="BM118">
        <v>1.1059907284757666</v>
      </c>
      <c r="BN118" t="s">
        <v>74</v>
      </c>
      <c r="BO118" t="s">
        <v>704</v>
      </c>
      <c r="BP118">
        <v>1642.1579999999999</v>
      </c>
    </row>
    <row r="119" spans="1:68" ht="16.5">
      <c r="A119" s="301" t="str">
        <f t="shared" si="72"/>
        <v>신화여객</v>
      </c>
      <c r="B119" s="110" t="str">
        <f t="shared" si="73"/>
        <v>한종현</v>
      </c>
      <c r="C119" s="111" t="str">
        <f t="shared" si="74"/>
        <v>D</v>
      </c>
      <c r="D119" s="112">
        <f t="shared" si="75"/>
        <v>0.84286672507625449</v>
      </c>
      <c r="E119" s="113">
        <f t="shared" si="76"/>
        <v>1300</v>
      </c>
      <c r="F119" s="114" t="str">
        <f t="shared" si="77"/>
        <v>526</v>
      </c>
      <c r="G119" s="115" t="str">
        <f t="shared" si="78"/>
        <v>71바5107</v>
      </c>
      <c r="H119" s="116">
        <f t="shared" si="79"/>
        <v>8</v>
      </c>
      <c r="I119" s="117">
        <f t="shared" si="80"/>
        <v>1048.806</v>
      </c>
      <c r="J119" s="118">
        <f t="shared" si="81"/>
        <v>3.3918906708838521E-2</v>
      </c>
      <c r="K119" s="118">
        <f t="shared" si="82"/>
        <v>0.36755853864850963</v>
      </c>
      <c r="L119" s="118">
        <f t="shared" si="83"/>
        <v>0.16304254552319494</v>
      </c>
      <c r="M119" s="119">
        <f t="shared" si="84"/>
        <v>11.273999999999999</v>
      </c>
      <c r="N119" s="120">
        <f t="shared" si="85"/>
        <v>0.476732589249108</v>
      </c>
      <c r="O119" s="120">
        <f t="shared" si="86"/>
        <v>31.845736961840416</v>
      </c>
      <c r="P119" s="232">
        <f t="shared" si="87"/>
        <v>7</v>
      </c>
      <c r="Q119" s="233">
        <f t="shared" si="88"/>
        <v>5</v>
      </c>
      <c r="R119" s="233">
        <f t="shared" si="89"/>
        <v>334</v>
      </c>
      <c r="T119">
        <v>524</v>
      </c>
      <c r="U119">
        <v>1300</v>
      </c>
      <c r="V119" t="s">
        <v>1218</v>
      </c>
      <c r="W119">
        <v>1048.806</v>
      </c>
      <c r="X119">
        <v>391.608</v>
      </c>
      <c r="Y119">
        <v>2.6779999999999999</v>
      </c>
      <c r="Z119">
        <v>11.273999999999999</v>
      </c>
      <c r="AA119">
        <v>71.075522000000007</v>
      </c>
      <c r="AB119">
        <v>2.4108040000000002</v>
      </c>
      <c r="AC119">
        <v>26.124414999999999</v>
      </c>
      <c r="AD119" s="1">
        <v>171</v>
      </c>
      <c r="AE119">
        <v>5</v>
      </c>
      <c r="AF119">
        <v>334</v>
      </c>
      <c r="AG119">
        <v>70</v>
      </c>
      <c r="AH119">
        <v>14.756219</v>
      </c>
      <c r="AI119">
        <v>307.89999999999998</v>
      </c>
      <c r="AJ119">
        <v>0</v>
      </c>
      <c r="AK119">
        <v>7</v>
      </c>
      <c r="AL119">
        <v>699</v>
      </c>
      <c r="AM119" t="s">
        <v>1219</v>
      </c>
      <c r="AN119" t="s">
        <v>1220</v>
      </c>
      <c r="AO119">
        <v>314.565</v>
      </c>
      <c r="AR119" t="s">
        <v>141</v>
      </c>
      <c r="AS119" t="s">
        <v>272</v>
      </c>
      <c r="AT119" t="s">
        <v>843</v>
      </c>
      <c r="AU119" t="s">
        <v>1218</v>
      </c>
      <c r="AV119" t="s">
        <v>49</v>
      </c>
      <c r="AW119">
        <v>8</v>
      </c>
      <c r="BB119">
        <v>0.84286672507625449</v>
      </c>
      <c r="BC119" t="s">
        <v>70</v>
      </c>
      <c r="BF119" t="s">
        <v>141</v>
      </c>
      <c r="BG119" t="s">
        <v>272</v>
      </c>
      <c r="BH119" t="s">
        <v>1218</v>
      </c>
      <c r="BI119">
        <v>1300</v>
      </c>
      <c r="BJ119">
        <v>8</v>
      </c>
      <c r="BK119" t="s">
        <v>843</v>
      </c>
      <c r="BL119" t="s">
        <v>866</v>
      </c>
      <c r="BM119">
        <v>0.84286672507625449</v>
      </c>
      <c r="BN119" t="s">
        <v>70</v>
      </c>
      <c r="BO119" t="s">
        <v>707</v>
      </c>
      <c r="BP119">
        <v>1048.806</v>
      </c>
    </row>
    <row r="120" spans="1:68" ht="16.5">
      <c r="A120" s="301" t="str">
        <f t="shared" si="72"/>
        <v>신화여객</v>
      </c>
      <c r="B120" s="110" t="str">
        <f t="shared" si="73"/>
        <v>한준수</v>
      </c>
      <c r="C120" s="111" t="str">
        <f t="shared" si="74"/>
        <v>C</v>
      </c>
      <c r="D120" s="112">
        <f t="shared" si="75"/>
        <v>0.87923076923076926</v>
      </c>
      <c r="E120" s="113">
        <f t="shared" si="76"/>
        <v>1530</v>
      </c>
      <c r="F120" s="114" t="str">
        <f t="shared" si="77"/>
        <v>37</v>
      </c>
      <c r="G120" s="115" t="str">
        <f t="shared" si="78"/>
        <v>71바6170</v>
      </c>
      <c r="H120" s="116">
        <f t="shared" si="79"/>
        <v>1</v>
      </c>
      <c r="I120" s="117">
        <f t="shared" si="80"/>
        <v>1152.538</v>
      </c>
      <c r="J120" s="118">
        <f t="shared" si="81"/>
        <v>1.1444905455817079E-2</v>
      </c>
      <c r="K120" s="118">
        <f t="shared" si="82"/>
        <v>0.32792344086565178</v>
      </c>
      <c r="L120" s="118">
        <f t="shared" si="83"/>
        <v>0.18394187436769979</v>
      </c>
      <c r="M120" s="119">
        <f t="shared" si="84"/>
        <v>8.1370000000000005</v>
      </c>
      <c r="N120" s="120">
        <f t="shared" si="85"/>
        <v>8.0691482623566415</v>
      </c>
      <c r="O120" s="120">
        <f t="shared" si="86"/>
        <v>2.3426559471357993</v>
      </c>
      <c r="P120" s="232">
        <f t="shared" si="87"/>
        <v>11</v>
      </c>
      <c r="Q120" s="233">
        <f t="shared" si="88"/>
        <v>93</v>
      </c>
      <c r="R120" s="233">
        <f t="shared" si="89"/>
        <v>27</v>
      </c>
      <c r="T120">
        <v>524</v>
      </c>
      <c r="U120">
        <v>1530</v>
      </c>
      <c r="V120" t="s">
        <v>1221</v>
      </c>
      <c r="W120">
        <v>1152.538</v>
      </c>
      <c r="X120">
        <v>504.22</v>
      </c>
      <c r="Y120">
        <v>2.286</v>
      </c>
      <c r="Z120">
        <v>8.1370000000000005</v>
      </c>
      <c r="AA120">
        <v>86.231904999999998</v>
      </c>
      <c r="AB120">
        <v>0.98691600000000002</v>
      </c>
      <c r="AC120">
        <v>28.277463000000001</v>
      </c>
      <c r="AD120" s="1">
        <v>212</v>
      </c>
      <c r="AE120">
        <v>93</v>
      </c>
      <c r="AF120">
        <v>27</v>
      </c>
      <c r="AG120">
        <v>68</v>
      </c>
      <c r="AH120">
        <v>13.365563</v>
      </c>
      <c r="AI120">
        <v>97.3</v>
      </c>
      <c r="AJ120">
        <v>0</v>
      </c>
      <c r="AK120">
        <v>11</v>
      </c>
      <c r="AL120">
        <v>4753</v>
      </c>
      <c r="AM120" t="s">
        <v>1222</v>
      </c>
      <c r="AN120" t="s">
        <v>1223</v>
      </c>
      <c r="AO120">
        <v>1152.538</v>
      </c>
      <c r="AR120" t="s">
        <v>141</v>
      </c>
      <c r="AS120" t="s">
        <v>271</v>
      </c>
      <c r="AT120" t="s">
        <v>828</v>
      </c>
      <c r="AU120" t="s">
        <v>1221</v>
      </c>
      <c r="AV120" t="s">
        <v>49</v>
      </c>
      <c r="AW120">
        <v>1</v>
      </c>
      <c r="BB120">
        <v>0.87923076923076926</v>
      </c>
      <c r="BC120" t="s">
        <v>72</v>
      </c>
      <c r="BF120" t="s">
        <v>141</v>
      </c>
      <c r="BG120" t="s">
        <v>271</v>
      </c>
      <c r="BH120" t="s">
        <v>1221</v>
      </c>
      <c r="BI120">
        <v>1530</v>
      </c>
      <c r="BJ120">
        <v>1</v>
      </c>
      <c r="BK120" t="s">
        <v>828</v>
      </c>
      <c r="BL120" t="s">
        <v>702</v>
      </c>
      <c r="BM120">
        <v>0.87923076923076926</v>
      </c>
      <c r="BN120" t="s">
        <v>72</v>
      </c>
      <c r="BO120" t="s">
        <v>705</v>
      </c>
      <c r="BP120">
        <v>1152.538</v>
      </c>
    </row>
    <row r="121" spans="1:68" ht="16.5">
      <c r="A121" s="301" t="str">
        <f t="shared" si="72"/>
        <v>신화여객</v>
      </c>
      <c r="B121" s="110" t="str">
        <f t="shared" si="73"/>
        <v>홍성진</v>
      </c>
      <c r="C121" s="111" t="str">
        <f t="shared" si="74"/>
        <v>A</v>
      </c>
      <c r="D121" s="112">
        <f t="shared" si="75"/>
        <v>0.97606060606060618</v>
      </c>
      <c r="E121" s="113">
        <f t="shared" si="76"/>
        <v>3453</v>
      </c>
      <c r="F121" s="114" t="str">
        <f t="shared" si="77"/>
        <v>526</v>
      </c>
      <c r="G121" s="115" t="str">
        <f t="shared" si="78"/>
        <v>71바5105</v>
      </c>
      <c r="H121" s="116">
        <f t="shared" si="79"/>
        <v>1</v>
      </c>
      <c r="I121" s="117">
        <f t="shared" si="80"/>
        <v>1719.9690000000001</v>
      </c>
      <c r="J121" s="118">
        <f t="shared" si="81"/>
        <v>2.3528490991417969E-3</v>
      </c>
      <c r="K121" s="118">
        <f t="shared" si="82"/>
        <v>0.32981248309269845</v>
      </c>
      <c r="L121" s="118">
        <f t="shared" si="83"/>
        <v>0.21570156206303717</v>
      </c>
      <c r="M121" s="119">
        <f t="shared" si="84"/>
        <v>5.2320000000000002</v>
      </c>
      <c r="N121" s="120">
        <f t="shared" si="85"/>
        <v>0</v>
      </c>
      <c r="O121" s="120">
        <f t="shared" si="86"/>
        <v>1.8023580657558362</v>
      </c>
      <c r="P121" s="232">
        <f t="shared" si="87"/>
        <v>0</v>
      </c>
      <c r="Q121" s="233">
        <f t="shared" si="88"/>
        <v>0</v>
      </c>
      <c r="R121" s="233">
        <f t="shared" si="89"/>
        <v>31</v>
      </c>
      <c r="T121">
        <v>524</v>
      </c>
      <c r="U121">
        <v>3453</v>
      </c>
      <c r="V121" t="s">
        <v>1224</v>
      </c>
      <c r="W121">
        <v>1719.9690000000001</v>
      </c>
      <c r="X121">
        <v>534.01</v>
      </c>
      <c r="Y121">
        <v>3.2210000000000001</v>
      </c>
      <c r="Z121">
        <v>5.2320000000000002</v>
      </c>
      <c r="AA121">
        <v>121.58578300000001</v>
      </c>
      <c r="AB121">
        <v>0.28607300000000002</v>
      </c>
      <c r="AC121">
        <v>40.100509000000002</v>
      </c>
      <c r="AD121" s="1">
        <v>371</v>
      </c>
      <c r="AE121">
        <v>0</v>
      </c>
      <c r="AF121">
        <v>31</v>
      </c>
      <c r="AG121">
        <v>61</v>
      </c>
      <c r="AH121">
        <v>14.146134999999999</v>
      </c>
      <c r="AI121">
        <v>0</v>
      </c>
      <c r="AJ121">
        <v>0</v>
      </c>
      <c r="AK121">
        <v>0</v>
      </c>
      <c r="AL121">
        <v>0</v>
      </c>
      <c r="AM121" t="s">
        <v>1225</v>
      </c>
      <c r="AN121" t="s">
        <v>1226</v>
      </c>
      <c r="AO121">
        <v>1719.9690000000001</v>
      </c>
      <c r="AR121" t="s">
        <v>141</v>
      </c>
      <c r="AS121" t="s">
        <v>272</v>
      </c>
      <c r="AT121" t="s">
        <v>841</v>
      </c>
      <c r="AU121" t="s">
        <v>1224</v>
      </c>
      <c r="AV121" t="s">
        <v>49</v>
      </c>
      <c r="AW121">
        <v>1</v>
      </c>
      <c r="BB121">
        <v>0.97606060606060618</v>
      </c>
      <c r="BC121" t="s">
        <v>69</v>
      </c>
      <c r="BF121" t="s">
        <v>141</v>
      </c>
      <c r="BG121" t="s">
        <v>272</v>
      </c>
      <c r="BH121" t="s">
        <v>1224</v>
      </c>
      <c r="BI121">
        <v>3453</v>
      </c>
      <c r="BJ121">
        <v>1</v>
      </c>
      <c r="BK121" t="s">
        <v>841</v>
      </c>
      <c r="BL121" t="s">
        <v>702</v>
      </c>
      <c r="BM121">
        <v>0.97606060606060618</v>
      </c>
      <c r="BN121" t="s">
        <v>69</v>
      </c>
      <c r="BO121" t="s">
        <v>706</v>
      </c>
      <c r="BP121">
        <v>1719.9690000000001</v>
      </c>
    </row>
    <row r="122" spans="1:68" ht="16.5">
      <c r="A122" s="301" t="str">
        <f t="shared" si="72"/>
        <v>신화여객</v>
      </c>
      <c r="B122" s="110" t="str">
        <f t="shared" si="73"/>
        <v>홍천수</v>
      </c>
      <c r="C122" s="111" t="str">
        <f t="shared" si="74"/>
        <v>C</v>
      </c>
      <c r="D122" s="112">
        <f t="shared" si="75"/>
        <v>0.89807692307692299</v>
      </c>
      <c r="E122" s="113">
        <f t="shared" si="76"/>
        <v>4871</v>
      </c>
      <c r="F122" s="114" t="str">
        <f t="shared" si="77"/>
        <v>34</v>
      </c>
      <c r="G122" s="115" t="str">
        <f t="shared" si="78"/>
        <v>72바1114</v>
      </c>
      <c r="H122" s="116">
        <f t="shared" si="79"/>
        <v>1</v>
      </c>
      <c r="I122" s="117">
        <f t="shared" si="80"/>
        <v>1186.7059999999999</v>
      </c>
      <c r="J122" s="118">
        <f t="shared" si="81"/>
        <v>3.2020337537728154E-3</v>
      </c>
      <c r="K122" s="118">
        <f t="shared" si="82"/>
        <v>0.37746744439154889</v>
      </c>
      <c r="L122" s="118">
        <f t="shared" si="83"/>
        <v>0.1643203961217016</v>
      </c>
      <c r="M122" s="119">
        <f t="shared" si="84"/>
        <v>10.366</v>
      </c>
      <c r="N122" s="120">
        <f t="shared" si="85"/>
        <v>8.4266869806000816E-2</v>
      </c>
      <c r="O122" s="120">
        <f t="shared" si="86"/>
        <v>14.999502825468145</v>
      </c>
      <c r="P122" s="232">
        <f t="shared" si="87"/>
        <v>1</v>
      </c>
      <c r="Q122" s="233">
        <f t="shared" si="88"/>
        <v>1</v>
      </c>
      <c r="R122" s="233">
        <f t="shared" si="89"/>
        <v>178</v>
      </c>
      <c r="T122">
        <v>524</v>
      </c>
      <c r="U122">
        <v>4871</v>
      </c>
      <c r="V122" t="s">
        <v>1227</v>
      </c>
      <c r="W122">
        <v>1186.7059999999999</v>
      </c>
      <c r="X122">
        <v>508.23599999999999</v>
      </c>
      <c r="Y122">
        <v>2.335</v>
      </c>
      <c r="Z122">
        <v>10.366</v>
      </c>
      <c r="AA122">
        <v>77.983874999999998</v>
      </c>
      <c r="AB122">
        <v>0.24970700000000001</v>
      </c>
      <c r="AC122">
        <v>29.436374000000001</v>
      </c>
      <c r="AD122" s="1">
        <v>195</v>
      </c>
      <c r="AE122">
        <v>1</v>
      </c>
      <c r="AF122">
        <v>178</v>
      </c>
      <c r="AG122">
        <v>76</v>
      </c>
      <c r="AH122">
        <v>15.217325000000001</v>
      </c>
      <c r="AI122">
        <v>611</v>
      </c>
      <c r="AJ122">
        <v>0</v>
      </c>
      <c r="AK122">
        <v>1</v>
      </c>
      <c r="AL122">
        <v>340</v>
      </c>
      <c r="AM122" t="s">
        <v>1228</v>
      </c>
      <c r="AN122" t="s">
        <v>1229</v>
      </c>
      <c r="AO122">
        <v>1186.7059999999999</v>
      </c>
      <c r="AR122" t="s">
        <v>141</v>
      </c>
      <c r="AS122" t="s">
        <v>270</v>
      </c>
      <c r="AT122" t="s">
        <v>808</v>
      </c>
      <c r="AU122" t="s">
        <v>1227</v>
      </c>
      <c r="AV122" t="s">
        <v>49</v>
      </c>
      <c r="AW122">
        <v>1</v>
      </c>
      <c r="BB122">
        <v>0.89807692307692299</v>
      </c>
      <c r="BC122" t="s">
        <v>72</v>
      </c>
      <c r="BF122" t="s">
        <v>141</v>
      </c>
      <c r="BG122" t="s">
        <v>270</v>
      </c>
      <c r="BH122" t="s">
        <v>1227</v>
      </c>
      <c r="BI122">
        <v>4871</v>
      </c>
      <c r="BJ122">
        <v>1</v>
      </c>
      <c r="BK122" t="s">
        <v>808</v>
      </c>
      <c r="BL122" t="s">
        <v>702</v>
      </c>
      <c r="BM122">
        <v>0.89807692307692299</v>
      </c>
      <c r="BN122" t="s">
        <v>72</v>
      </c>
      <c r="BO122" t="s">
        <v>705</v>
      </c>
      <c r="BP122">
        <v>1186.7059999999999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2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759</v>
      </c>
      <c r="B4" s="35"/>
      <c r="C4" s="103"/>
      <c r="D4" s="107"/>
      <c r="E4" s="11"/>
      <c r="F4" s="8"/>
      <c r="H4" s="11"/>
    </row>
    <row r="5" spans="1:18" ht="26.25">
      <c r="A5" s="171" t="s">
        <v>760</v>
      </c>
    </row>
    <row r="6" spans="1:18" ht="17.25">
      <c r="A6" s="172" t="s">
        <v>761</v>
      </c>
    </row>
    <row r="7" spans="1:18" ht="17.25">
      <c r="A7" s="172"/>
    </row>
    <row r="8" spans="1:18" ht="17.25">
      <c r="A8" s="174" t="s">
        <v>762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686</v>
      </c>
      <c r="E13" s="237" t="s">
        <v>672</v>
      </c>
      <c r="F13" s="235" t="s">
        <v>677</v>
      </c>
      <c r="G13" s="237" t="s">
        <v>675</v>
      </c>
      <c r="H13" s="237" t="s">
        <v>679</v>
      </c>
      <c r="I13" s="238" t="s">
        <v>681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708</v>
      </c>
      <c r="Q13" s="239" t="s">
        <v>710</v>
      </c>
      <c r="R13" s="239" t="s">
        <v>711</v>
      </c>
    </row>
    <row r="14" spans="1:18" ht="16.5">
      <c r="A14" s="307" t="s">
        <v>141</v>
      </c>
      <c r="B14" s="240" t="s">
        <v>954</v>
      </c>
      <c r="C14" s="241" t="s">
        <v>70</v>
      </c>
      <c r="D14" s="242">
        <v>0.84333333333333338</v>
      </c>
      <c r="E14" s="243">
        <v>7670</v>
      </c>
      <c r="F14" s="244" t="s">
        <v>272</v>
      </c>
      <c r="G14" s="245" t="s">
        <v>857</v>
      </c>
      <c r="H14" s="246">
        <v>1</v>
      </c>
      <c r="I14" s="247">
        <v>1187.8879999999999</v>
      </c>
      <c r="J14" s="248">
        <v>4.7617695470907856E-2</v>
      </c>
      <c r="K14" s="248">
        <v>0.34874975731111774</v>
      </c>
      <c r="L14" s="248">
        <v>0.20035558907910511</v>
      </c>
      <c r="M14" s="249">
        <v>11.417</v>
      </c>
      <c r="N14" s="250">
        <v>0.16836604124294546</v>
      </c>
      <c r="O14" s="250">
        <v>17.594251309887802</v>
      </c>
      <c r="P14" s="251">
        <v>7</v>
      </c>
      <c r="Q14" s="252">
        <v>2</v>
      </c>
      <c r="R14" s="252">
        <v>209</v>
      </c>
    </row>
    <row r="15" spans="1:18" ht="16.5">
      <c r="A15" s="307" t="s">
        <v>141</v>
      </c>
      <c r="B15" s="240" t="s">
        <v>975</v>
      </c>
      <c r="C15" s="241" t="s">
        <v>70</v>
      </c>
      <c r="D15" s="242">
        <v>0.82661737122551848</v>
      </c>
      <c r="E15" s="243">
        <v>3437</v>
      </c>
      <c r="F15" s="244" t="s">
        <v>270</v>
      </c>
      <c r="G15" s="245" t="s">
        <v>794</v>
      </c>
      <c r="H15" s="246">
        <v>8</v>
      </c>
      <c r="I15" s="247">
        <v>2047.0820000000001</v>
      </c>
      <c r="J15" s="248">
        <v>1.7033994888314311E-2</v>
      </c>
      <c r="K15" s="248">
        <v>0.3546903028009008</v>
      </c>
      <c r="L15" s="248">
        <v>0.20907809262159502</v>
      </c>
      <c r="M15" s="249">
        <v>13.337</v>
      </c>
      <c r="N15" s="250">
        <v>0.8793003895300725</v>
      </c>
      <c r="O15" s="250">
        <v>24.718110950123151</v>
      </c>
      <c r="P15" s="251">
        <v>6</v>
      </c>
      <c r="Q15" s="252">
        <v>18</v>
      </c>
      <c r="R15" s="252">
        <v>506</v>
      </c>
    </row>
    <row r="16" spans="1:18" ht="16.5">
      <c r="A16" s="307" t="s">
        <v>141</v>
      </c>
      <c r="B16" s="240" t="s">
        <v>1053</v>
      </c>
      <c r="C16" s="241" t="s">
        <v>70</v>
      </c>
      <c r="D16" s="242">
        <v>0.807955906201968</v>
      </c>
      <c r="E16" s="243">
        <v>422</v>
      </c>
      <c r="F16" s="244" t="s">
        <v>270</v>
      </c>
      <c r="G16" s="245" t="s">
        <v>784</v>
      </c>
      <c r="H16" s="246">
        <v>3</v>
      </c>
      <c r="I16" s="247">
        <v>1908.9919999999997</v>
      </c>
      <c r="J16" s="248">
        <v>2.5459654512242573E-2</v>
      </c>
      <c r="K16" s="248">
        <v>0.36999953234132976</v>
      </c>
      <c r="L16" s="248">
        <v>0.18229515891109024</v>
      </c>
      <c r="M16" s="249">
        <v>14.372</v>
      </c>
      <c r="N16" s="250">
        <v>0.41906933083009257</v>
      </c>
      <c r="O16" s="250">
        <v>22.001139868579862</v>
      </c>
      <c r="P16" s="251">
        <v>2</v>
      </c>
      <c r="Q16" s="252">
        <v>8</v>
      </c>
      <c r="R16" s="252">
        <v>420</v>
      </c>
    </row>
    <row r="17" spans="1:18" ht="16.5">
      <c r="A17" s="307" t="s">
        <v>141</v>
      </c>
      <c r="B17" s="240" t="s">
        <v>1056</v>
      </c>
      <c r="C17" s="241" t="s">
        <v>70</v>
      </c>
      <c r="D17" s="242">
        <v>0.80333333333333334</v>
      </c>
      <c r="E17" s="243">
        <v>939</v>
      </c>
      <c r="F17" s="244" t="s">
        <v>272</v>
      </c>
      <c r="G17" s="245" t="s">
        <v>857</v>
      </c>
      <c r="H17" s="246">
        <v>1</v>
      </c>
      <c r="I17" s="247">
        <v>1484.1220000000001</v>
      </c>
      <c r="J17" s="248">
        <v>4.8284926538934798E-2</v>
      </c>
      <c r="K17" s="248">
        <v>0.36723034875049215</v>
      </c>
      <c r="L17" s="248">
        <v>0.17720915126923528</v>
      </c>
      <c r="M17" s="249">
        <v>12.986000000000001</v>
      </c>
      <c r="N17" s="250">
        <v>0.47165933797895321</v>
      </c>
      <c r="O17" s="250">
        <v>18.192574464902481</v>
      </c>
      <c r="P17" s="251">
        <v>4</v>
      </c>
      <c r="Q17" s="252">
        <v>7</v>
      </c>
      <c r="R17" s="252">
        <v>270</v>
      </c>
    </row>
    <row r="18" spans="1:18" ht="16.5">
      <c r="A18" s="307" t="s">
        <v>141</v>
      </c>
      <c r="B18" s="240" t="s">
        <v>1071</v>
      </c>
      <c r="C18" s="241" t="s">
        <v>70</v>
      </c>
      <c r="D18" s="242">
        <v>0.83730769230769231</v>
      </c>
      <c r="E18" s="243">
        <v>487</v>
      </c>
      <c r="F18" s="244" t="s">
        <v>270</v>
      </c>
      <c r="G18" s="245" t="s">
        <v>794</v>
      </c>
      <c r="H18" s="246">
        <v>1</v>
      </c>
      <c r="I18" s="247">
        <v>2519.4830000000002</v>
      </c>
      <c r="J18" s="248">
        <v>3.7193345963090693E-2</v>
      </c>
      <c r="K18" s="248">
        <v>0.38660074096619068</v>
      </c>
      <c r="L18" s="248">
        <v>0.24687604560141901</v>
      </c>
      <c r="M18" s="249">
        <v>14.416</v>
      </c>
      <c r="N18" s="250">
        <v>0.31752546058060321</v>
      </c>
      <c r="O18" s="250">
        <v>17.066993506207425</v>
      </c>
      <c r="P18" s="251">
        <v>39</v>
      </c>
      <c r="Q18" s="252">
        <v>8</v>
      </c>
      <c r="R18" s="252">
        <v>430</v>
      </c>
    </row>
    <row r="19" spans="1:18" ht="16.5">
      <c r="A19" s="307" t="s">
        <v>141</v>
      </c>
      <c r="B19" s="240" t="s">
        <v>1206</v>
      </c>
      <c r="C19" s="241" t="s">
        <v>70</v>
      </c>
      <c r="D19" s="242">
        <v>0.80510627370408361</v>
      </c>
      <c r="E19" s="243">
        <v>2787</v>
      </c>
      <c r="F19" s="244" t="s">
        <v>270</v>
      </c>
      <c r="G19" s="245" t="s">
        <v>786</v>
      </c>
      <c r="H19" s="246">
        <v>3</v>
      </c>
      <c r="I19" s="247">
        <v>1693.6590000000001</v>
      </c>
      <c r="J19" s="248">
        <v>1.0093574690324035E-2</v>
      </c>
      <c r="K19" s="248">
        <v>0.38786426317306649</v>
      </c>
      <c r="L19" s="248">
        <v>0.1848069770833444</v>
      </c>
      <c r="M19" s="249">
        <v>13.582000000000001</v>
      </c>
      <c r="N19" s="250">
        <v>0</v>
      </c>
      <c r="O19" s="250">
        <v>9.9193521246012324</v>
      </c>
      <c r="P19" s="251">
        <v>7</v>
      </c>
      <c r="Q19" s="252">
        <v>0</v>
      </c>
      <c r="R19" s="252">
        <v>168</v>
      </c>
    </row>
    <row r="20" spans="1:18" ht="16.5">
      <c r="A20" s="307" t="s">
        <v>141</v>
      </c>
      <c r="B20" s="240" t="s">
        <v>1218</v>
      </c>
      <c r="C20" s="241" t="s">
        <v>70</v>
      </c>
      <c r="D20" s="242">
        <v>0.84286672507625449</v>
      </c>
      <c r="E20" s="243">
        <v>1300</v>
      </c>
      <c r="F20" s="244" t="s">
        <v>272</v>
      </c>
      <c r="G20" s="245" t="s">
        <v>843</v>
      </c>
      <c r="H20" s="246">
        <v>8</v>
      </c>
      <c r="I20" s="247">
        <v>1048.806</v>
      </c>
      <c r="J20" s="248">
        <v>3.3918906708838521E-2</v>
      </c>
      <c r="K20" s="248">
        <v>0.36755853864850963</v>
      </c>
      <c r="L20" s="248">
        <v>0.16304254552319494</v>
      </c>
      <c r="M20" s="249">
        <v>11.273999999999999</v>
      </c>
      <c r="N20" s="250">
        <v>0.476732589249108</v>
      </c>
      <c r="O20" s="250">
        <v>31.845736961840416</v>
      </c>
      <c r="P20" s="251">
        <v>7</v>
      </c>
      <c r="Q20" s="252">
        <v>5</v>
      </c>
      <c r="R20" s="252">
        <v>334</v>
      </c>
    </row>
  </sheetData>
  <phoneticPr fontId="2" type="noConversion"/>
  <conditionalFormatting sqref="C14:D2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2024-03-27T08:15:33Z</dcterms:modified>
</cp:coreProperties>
</file>