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FEBADF5-9845-49D4-8DA5-2343F8F8CE2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운전자별!$A$1:$R$91</definedName>
    <definedName name="_xlnm.Print_Area" localSheetId="1">종합!$A$1:$L$87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7" l="1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J20" i="12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5" i="12"/>
  <c r="E5" i="12"/>
  <c r="F34" i="60" l="1"/>
  <c r="F33" i="60"/>
  <c r="F32" i="60"/>
  <c r="F31" i="60"/>
  <c r="F36" i="60"/>
  <c r="F28" i="60"/>
  <c r="F35" i="60"/>
  <c r="F27" i="60"/>
  <c r="F30" i="60"/>
  <c r="F37" i="60"/>
  <c r="F29" i="60"/>
  <c r="B38" i="12"/>
  <c r="B37" i="12"/>
  <c r="B36" i="12"/>
  <c r="B20" i="12"/>
  <c r="J13" i="12"/>
  <c r="N37" i="12"/>
  <c r="N36" i="12"/>
  <c r="I14" i="12" a="1"/>
  <c r="I14" i="12" l="1"/>
  <c r="J11" i="12" l="1"/>
  <c r="J38" i="12"/>
  <c r="J12" i="12"/>
  <c r="J37" i="12" s="1"/>
  <c r="J39" i="12" a="1"/>
  <c r="J14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J77" i="12" s="1"/>
  <c r="E68" i="12"/>
  <c r="G68" i="12"/>
  <c r="G77" i="12" s="1"/>
  <c r="I65" i="12"/>
  <c r="H65" i="12"/>
  <c r="H76" i="12" s="1"/>
  <c r="D65" i="12"/>
  <c r="J65" i="12"/>
  <c r="G65" i="12"/>
  <c r="G76" i="12" s="1"/>
  <c r="F65" i="12"/>
  <c r="F76" i="12" s="1"/>
  <c r="E65" i="12"/>
  <c r="K65" i="12"/>
  <c r="G63" i="12"/>
  <c r="D72" i="12"/>
  <c r="E72" i="12"/>
  <c r="F72" i="12"/>
  <c r="G72" i="12"/>
  <c r="I72" i="12"/>
  <c r="J72" i="12"/>
  <c r="H72" i="12"/>
  <c r="J71" i="12"/>
  <c r="E71" i="12"/>
  <c r="K71" i="12"/>
  <c r="H71" i="12"/>
  <c r="H78" i="12" s="1"/>
  <c r="I71" i="12"/>
  <c r="D71" i="12"/>
  <c r="G71" i="12"/>
  <c r="G78" i="12" s="1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E76" i="12" l="1"/>
  <c r="D78" i="12"/>
  <c r="E79" i="12"/>
  <c r="E78" i="12"/>
  <c r="F78" i="12"/>
  <c r="D79" i="12"/>
  <c r="D76" i="12"/>
  <c r="I78" i="12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O22" i="12" s="1"/>
  <c r="I36" i="12"/>
  <c r="G37" i="12"/>
  <c r="E36" i="12"/>
  <c r="H36" i="12"/>
  <c r="F36" i="12"/>
  <c r="G36" i="12"/>
  <c r="N26" i="12"/>
  <c r="O26" i="12" s="1"/>
  <c r="N24" i="12"/>
  <c r="O24" i="12" s="1"/>
  <c r="N21" i="12"/>
  <c r="N23" i="12"/>
  <c r="O23" i="12" s="1"/>
  <c r="N25" i="12"/>
  <c r="O25" i="12" s="1"/>
  <c r="H39" i="12" a="1"/>
  <c r="D39" i="12" a="1"/>
  <c r="E39" i="12" a="1"/>
  <c r="F39" i="12" a="1"/>
  <c r="I39" i="12" a="1"/>
  <c r="G39" i="12" a="1"/>
  <c r="O21" i="12" l="1"/>
  <c r="J27" i="12"/>
  <c r="F39" i="12"/>
  <c r="E39" i="12"/>
  <c r="D39" i="12"/>
  <c r="I39" i="12"/>
  <c r="H39" i="12"/>
  <c r="G39" i="12"/>
  <c r="E20" i="12"/>
  <c r="F20" i="12" s="1"/>
  <c r="G20" i="12" s="1"/>
  <c r="H20" i="12" s="1"/>
  <c r="I20" i="12" s="1"/>
  <c r="N38" i="12"/>
  <c r="J32" i="12"/>
  <c r="K29" i="12"/>
  <c r="J28" i="12"/>
  <c r="K28" i="12"/>
  <c r="K30" i="12"/>
  <c r="J30" i="12"/>
  <c r="K27" i="12"/>
  <c r="J29" i="12"/>
  <c r="K32" i="12"/>
  <c r="J31" i="12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<sst xmlns="http://schemas.openxmlformats.org/spreadsheetml/2006/main" count="4783" uniqueCount="1108">
  <si>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</si>
  <si>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</si>
  <si>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</si>
  <si>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</si>
  <si>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</si>
  <si>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</si>
  <si>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</si>
  <si>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</si>
  <si>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</si>
  <si>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</si>
  <si>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</si>
  <si>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</si>
  <si>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</si>
  <si>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</si>
  <si>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</si>
  <si>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</si>
  <si>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</si>
  <si>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</si>
  <si>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</si>
  <si>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</si>
  <si>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</si>
  <si>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</si>
  <si>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</si>
  <si>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</si>
  <si>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</si>
  <si>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</si>
  <si>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</si>
  <si>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</si>
  <si>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</si>
  <si>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</si>
  <si>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</si>
  <si>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</si>
  <si>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</si>
  <si>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</si>
  <si>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</si>
  <si>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</si>
  <si>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</si>
  <si>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</si>
  <si>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</si>
  <si>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</si>
  <si>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</si>
  <si>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</si>
  <si>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</si>
  <si>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</si>
  <si>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</si>
  <si>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</si>
  <si>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</si>
  <si>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</si>
  <si>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</si>
  <si>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</si>
  <si>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</si>
  <si>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</si>
  <si>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</si>
  <si>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</si>
  <si>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</si>
  <si>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</si>
  <si>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</si>
  <si>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</si>
  <si>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</si>
  <si>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</si>
  <si>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</si>
  <si>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</si>
  <si>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</si>
  <si>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</si>
  <si>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</si>
  <si>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</si>
  <si>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</si>
  <si>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</si>
  <si>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</si>
  <si>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</si>
  <si>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</si>
  <si>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</si>
  <si>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</si>
  <si>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</si>
  <si>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</si>
  <si>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</si>
  <si>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</si>
  <si>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</si>
  <si>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</si>
  <si>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</si>
  <si>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</si>
  <si>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</si>
  <si>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</si>
  <si>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</si>
  <si>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</si>
  <si>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</si>
  <si>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</si>
  <si>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</si>
  <si>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</si>
  <si>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</si>
  <si>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</si>
  <si>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</si>
  <si>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</si>
  <si>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</si>
  <si>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</si>
  <si>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</si>
  <si>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</si>
  <si>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</si>
  <si>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</si>
  <si>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</si>
  <si>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</si>
  <si>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</si>
  <si>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</si>
  <si>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</si>
  <si>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</si>
  <si>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</si>
  <si>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</si>
  <si>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</si>
  <si>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</si>
  <si>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</si>
  <si>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</si>
  <si>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</si>
  <si>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</si>
  <si>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</si>
  <si>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</si>
  <si>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</si>
  <si>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</si>
  <si>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</si>
  <si>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</si>
  <si>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</si>
  <si>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</si>
  <si>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</si>
  <si>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</si>
  <si>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</si>
  <si>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</si>
  <si>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</si>
  <si>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</si>
  <si>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</si>
  <si>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</si>
  <si>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</si>
  <si>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</si>
  <si>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</si>
  <si>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</si>
  <si>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</si>
  <si>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</si>
  <si>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</si>
  <si>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</si>
  <si>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</si>
  <si>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</si>
  <si>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</si>
  <si>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</si>
  <si>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</si>
  <si>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</si>
  <si>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</si>
  <si>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</si>
  <si>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</si>
  <si>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</si>
  <si>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</si>
  <si>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</si>
  <si>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</si>
  <si>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</si>
  <si>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</si>
  <si>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</si>
  <si>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</si>
  <si>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</si>
  <si>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</si>
  <si>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</si>
  <si>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</si>
  <si>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</si>
  <si>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</si>
  <si>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</si>
  <si>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</si>
  <si>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</si>
  <si>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</si>
  <si>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</si>
  <si>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</si>
  <si>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</si>
  <si>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</si>
  <si>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</si>
  <si>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</si>
  <si>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</si>
  <si>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</si>
  <si>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</si>
  <si>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</si>
  <si>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</si>
  <si>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</si>
  <si>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</si>
  <si>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</si>
  <si>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</si>
  <si>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</si>
  <si>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</si>
  <si>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</si>
  <si>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</si>
  <si>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</si>
  <si>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</si>
  <si>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</si>
  <si>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</si>
  <si>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</si>
  <si>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</si>
  <si>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</si>
  <si>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</si>
  <si>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</si>
  <si>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</si>
  <si>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</si>
  <si>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</si>
  <si>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</si>
  <si>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</si>
  <si>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</si>
  <si>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</si>
  <si>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</si>
  <si>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</si>
  <si>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</si>
  <si>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</si>
  <si>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</si>
  <si>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</si>
  <si>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</si>
  <si>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</si>
  <si>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</si>
  <si>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</si>
  <si>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</si>
  <si>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</si>
  <si>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</si>
  <si>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</si>
  <si>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</si>
  <si>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</si>
  <si>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</si>
  <si>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</si>
  <si>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</si>
  <si>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</si>
  <si>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</si>
  <si>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</si>
  <si>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</si>
  <si>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</si>
  <si>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</si>
  <si>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</si>
  <si>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</si>
  <si>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</si>
  <si>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</si>
  <si>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</si>
  <si>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</si>
  <si>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</si>
  <si>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</si>
  <si>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</si>
  <si>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</si>
  <si>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</si>
  <si>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</si>
  <si>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</si>
  <si>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</si>
  <si>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</si>
  <si>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</si>
  <si>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</si>
  <si>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</si>
  <si>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</si>
  <si>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</si>
  <si>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</si>
  <si>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</si>
  <si>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</si>
  <si>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</si>
  <si>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</si>
  <si>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</si>
  <si>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</si>
  <si>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</si>
  <si>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</si>
  <si>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</si>
  <si>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</si>
  <si>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</si>
  <si>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</si>
  <si>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</si>
  <si>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</si>
  <si>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</si>
  <si>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</si>
  <si>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</si>
  <si>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</si>
  <si>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</si>
  <si>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</si>
  <si>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</si>
  <si>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</si>
  <si>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</si>
  <si>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</si>
  <si>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</si>
  <si>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</si>
  <si>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</si>
  <si>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</si>
  <si>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</si>
  <si>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</si>
  <si>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</si>
  <si>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</si>
  <si>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</si>
  <si>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</si>
  <si>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</si>
  <si>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</si>
  <si>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</si>
  <si>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</si>
  <si>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</si>
  <si>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</si>
  <si>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</si>
  <si>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</si>
  <si>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</si>
  <si>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</si>
  <si>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</si>
  <si>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</si>
  <si>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</si>
  <si>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</si>
  <si>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</si>
  <si>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</si>
  <si>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</si>
  <si>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</si>
  <si>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</si>
  <si>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</si>
  <si>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</si>
  <si>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</si>
  <si>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</si>
  <si>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</si>
  <si>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</si>
  <si>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</si>
  <si>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</si>
  <si>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</si>
  <si>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</si>
  <si>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</si>
  <si>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</si>
  <si>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</si>
  <si>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</si>
  <si>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</si>
  <si>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</si>
  <si>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</si>
  <si>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</si>
  <si>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</si>
  <si>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</si>
  <si>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</si>
  <si>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</si>
  <si>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</si>
  <si>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</si>
  <si>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</si>
  <si>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</si>
  <si>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</si>
  <si>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</si>
  <si>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</si>
  <si>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</si>
  <si>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</si>
  <si>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</si>
  <si>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</si>
  <si>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</si>
  <si>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</si>
  <si>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</si>
  <si>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</si>
  <si>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</si>
  <si>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</si>
  <si>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</si>
  <si>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</si>
  <si>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</si>
  <si>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</si>
  <si>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</si>
  <si>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</si>
  <si>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</si>
  <si>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</si>
  <si>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</si>
  <si>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</si>
  <si>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</si>
  <si>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</si>
  <si>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</si>
  <si>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</si>
  <si>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</si>
  <si>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</si>
  <si>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</si>
  <si>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</si>
  <si>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</si>
  <si>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</si>
  <si>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</si>
  <si>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</si>
  <si>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</si>
  <si>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</si>
  <si>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</si>
  <si>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</si>
  <si>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</si>
  <si>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</si>
  <si>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</si>
  <si>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</si>
  <si>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</si>
  <si>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</si>
  <si>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</si>
  <si>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</si>
  <si>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</si>
  <si>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</si>
  <si>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</si>
  <si>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</si>
  <si>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</si>
  <si>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</si>
  <si>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</si>
  <si>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</si>
  <si>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</si>
  <si>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</si>
  <si>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</si>
  <si>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</si>
  <si>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</si>
  <si>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</si>
  <si>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</si>
  <si>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</si>
  <si>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</si>
  <si>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</si>
  <si>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</si>
  <si>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</si>
  <si>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</si>
  <si>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</si>
  <si>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</si>
  <si>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</si>
  <si>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</si>
  <si>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</si>
  <si>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</si>
  <si>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</si>
  <si>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</si>
  <si>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</si>
  <si>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</si>
  <si>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</si>
  <si>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</si>
  <si>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</si>
  <si>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</si>
  <si>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</si>
  <si>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</si>
  <si>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</si>
  <si>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</si>
  <si>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</si>
  <si>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</si>
  <si>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</si>
  <si>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</si>
  <si>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</si>
  <si>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</si>
  <si>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</si>
  <si>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</si>
  <si>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</si>
  <si>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</si>
  <si>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</si>
  <si>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</si>
  <si>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</si>
  <si>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</si>
  <si>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</si>
  <si>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</si>
  <si>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</si>
  <si>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</si>
  <si>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</si>
  <si>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</si>
  <si>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</si>
  <si>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</si>
  <si>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</si>
  <si>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</si>
  <si>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</si>
  <si>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</si>
  <si>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</si>
  <si>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</si>
  <si>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</si>
  <si>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</si>
  <si>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</si>
  <si>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</si>
  <si>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</si>
  <si>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</si>
  <si>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</si>
  <si>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</si>
  <si>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</si>
  <si>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</si>
  <si>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</si>
  <si>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</si>
  <si>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</si>
  <si>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</si>
  <si>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</si>
  <si>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</si>
  <si>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</si>
  <si>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</si>
  <si>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</si>
  <si>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</si>
  <si>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</si>
  <si>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</si>
  <si>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</si>
  <si>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</si>
  <si>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</si>
  <si>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</si>
  <si>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</si>
  <si>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</si>
  <si>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</si>
  <si>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</si>
  <si>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</si>
  <si>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</si>
  <si>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</si>
  <si>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</si>
  <si>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</si>
  <si>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</si>
  <si>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</si>
  <si>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</si>
  <si>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</si>
  <si>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</si>
  <si>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</si>
  <si>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</si>
  <si>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</si>
  <si>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</si>
  <si>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</si>
  <si>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</si>
  <si>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</si>
  <si>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</si>
  <si>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</si>
  <si>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</si>
  <si>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</si>
  <si>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</si>
  <si>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</si>
  <si>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</si>
  <si>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</si>
  <si>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</si>
  <si>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</si>
  <si>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</si>
  <si>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</si>
  <si>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</si>
  <si>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</si>
  <si>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</si>
  <si>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</si>
  <si>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</si>
  <si>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</si>
  <si>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</si>
  <si>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</si>
  <si>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</si>
  <si>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</si>
  <si>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</si>
  <si>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</si>
  <si>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</si>
  <si>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</si>
  <si>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</si>
  <si>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</si>
  <si>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</si>
  <si>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</si>
  <si>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</si>
  <si>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</si>
  <si>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</si>
  <si>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</si>
  <si>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</si>
  <si>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</si>
  <si>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</si>
  <si>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</si>
  <si>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</si>
  <si>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</si>
  <si>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</si>
  <si>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</si>
  <si>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</si>
  <si>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</si>
  <si>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</si>
  <si>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</si>
  <si>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</si>
  <si>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</si>
  <si>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</si>
  <si>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</si>
  <si>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</si>
  <si>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</si>
  <si>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</si>
  <si>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</si>
  <si>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</si>
  <si>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</si>
  <si>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</si>
  <si>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</si>
  <si>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</si>
  <si>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</si>
  <si>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</si>
  <si>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</si>
  <si>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</si>
  <si>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</si>
  <si>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</si>
  <si>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</si>
  <si>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</si>
  <si>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</si>
  <si>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</si>
  <si>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</si>
  <si>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</si>
  <si>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</si>
  <si>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</si>
  <si>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</si>
  <si>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</si>
  <si>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</si>
  <si>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</si>
  <si>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</si>
  <si>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</si>
  <si>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</si>
  <si>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</si>
  <si>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</si>
  <si>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</si>
  <si>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</si>
  <si>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</si>
  <si>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</si>
  <si>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</si>
  <si>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</si>
  <si>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</si>
  <si>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</si>
  <si>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</si>
  <si>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</si>
  <si>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</si>
  <si>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</si>
  <si>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</si>
  <si>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</si>
  <si>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</si>
  <si>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</si>
  <si>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</si>
  <si>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</si>
  <si>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</si>
  <si>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</si>
  <si>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</si>
  <si>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</si>
  <si>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</si>
  <si>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</si>
  <si>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</si>
  <si>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</si>
  <si>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</si>
  <si>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</si>
  <si>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</si>
  <si>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</si>
  <si>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</si>
  <si>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</si>
  <si>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</si>
  <si>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</si>
  <si>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</si>
  <si>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</si>
  <si>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</si>
  <si>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</si>
  <si>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</si>
  <si>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</si>
  <si>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</si>
  <si>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</si>
  <si>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</si>
  <si>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</si>
  <si>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</si>
  <si>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</si>
  <si>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</si>
  <si>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</si>
  <si>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</si>
  <si>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</si>
  <si>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</si>
  <si>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</si>
  <si>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</si>
  <si>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</si>
  <si>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</si>
  <si>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</si>
  <si>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</si>
  <si>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</si>
  <si>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</si>
  <si>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</si>
  <si>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</si>
  <si>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</si>
  <si>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</si>
  <si>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</si>
  <si>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</si>
  <si>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</si>
  <si>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</si>
  <si>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</si>
  <si>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</si>
  <si>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</si>
  <si>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</si>
  <si>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</si>
  <si>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</si>
  <si>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</si>
  <si>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</si>
  <si>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</si>
  <si>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</si>
  <si>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</si>
  <si>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</si>
  <si>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</si>
  <si>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</si>
  <si>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</si>
  <si>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</si>
  <si>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</si>
  <si>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</si>
  <si>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</si>
  <si>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</si>
  <si>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</si>
  <si>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</si>
  <si>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</si>
  <si>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</si>
  <si>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</si>
  <si>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</si>
  <si>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</si>
  <si>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</si>
  <si>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</si>
  <si>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</si>
  <si>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</si>
  <si>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</si>
  <si>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</si>
  <si>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</si>
  <si>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</si>
  <si>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</si>
  <si>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</si>
  <si>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</si>
  <si>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</si>
  <si>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</si>
  <si>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</si>
  <si>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</si>
  <si>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</si>
  <si>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</si>
  <si>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</si>
  <si>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</si>
  <si>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</si>
  <si>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</si>
  <si>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</si>
  <si>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</si>
  <si>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</si>
  <si>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</si>
  <si>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</si>
  <si>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</si>
  <si>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</si>
  <si>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</si>
  <si>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</si>
  <si>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</si>
  <si>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</si>
  <si>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</si>
  <si>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</si>
  <si>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</si>
  <si>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</si>
  <si>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</si>
  <si>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</si>
  <si>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</si>
  <si>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</si>
  <si>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</si>
  <si>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</si>
  <si>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</si>
  <si>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</si>
  <si>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</si>
  <si>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</si>
  <si>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</si>
  <si>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</si>
  <si>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</si>
  <si>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</si>
  <si>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</si>
  <si>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</si>
  <si>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</si>
  <si>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</si>
  <si>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</si>
  <si>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</si>
  <si>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</si>
  <si>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</si>
  <si>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</si>
  <si>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</si>
  <si>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</si>
  <si>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</si>
  <si>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</si>
  <si>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</si>
  <si>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</si>
  <si>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</si>
  <si>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</si>
  <si>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</si>
  <si>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</si>
  <si>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</si>
  <si>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</si>
  <si>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</si>
  <si>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</si>
  <si>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</si>
  <si>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</si>
  <si>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</si>
  <si>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</si>
  <si>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</si>
  <si>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</si>
  <si>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</si>
  <si>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</si>
  <si>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</si>
  <si>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</si>
  <si>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</si>
  <si>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</si>
  <si>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</si>
  <si>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</si>
  <si>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</si>
  <si>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</si>
  <si>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</si>
  <si>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</si>
  <si>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</si>
  <si>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</si>
  <si>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</si>
  <si>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</si>
  <si>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</si>
  <si>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</si>
  <si>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</si>
  <si>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</si>
  <si>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</si>
  <si>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</si>
  <si>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</si>
  <si>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</si>
  <si>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</si>
  <si>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</si>
  <si>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A</t>
    <phoneticPr fontId="2" type="noConversion"/>
  </si>
  <si>
    <t>대형</t>
  </si>
  <si>
    <t>김지훈</t>
  </si>
  <si>
    <t>청룡교통</t>
    <phoneticPr fontId="2" type="noConversion"/>
  </si>
  <si>
    <t>73아1043</t>
  </si>
  <si>
    <t>310310</t>
  </si>
  <si>
    <t>청룡교통310D4</t>
  </si>
  <si>
    <t>73아1047</t>
  </si>
  <si>
    <t>청룡교통310D1</t>
  </si>
  <si>
    <t>73아1051</t>
  </si>
  <si>
    <t>청룡교통310C2</t>
  </si>
  <si>
    <t>73아1059</t>
  </si>
  <si>
    <t>청룡교통310D3</t>
  </si>
  <si>
    <t>73아1071</t>
  </si>
  <si>
    <t>청룡교통310D2</t>
  </si>
  <si>
    <t>73아1079</t>
  </si>
  <si>
    <t>청룡교통310C1</t>
  </si>
  <si>
    <t>73아1730</t>
  </si>
  <si>
    <t>청룡교통310A1</t>
  </si>
  <si>
    <t>73아1731</t>
  </si>
  <si>
    <t>청룡교통310A2</t>
  </si>
  <si>
    <t>73아1040</t>
  </si>
  <si>
    <t>4343</t>
  </si>
  <si>
    <t>청룡교통43B1</t>
  </si>
  <si>
    <t>73아1053</t>
  </si>
  <si>
    <t>저상</t>
  </si>
  <si>
    <t>청룡교통43B2</t>
  </si>
  <si>
    <t>73아1058</t>
  </si>
  <si>
    <t>청룡교통43S2</t>
  </si>
  <si>
    <t>73아1060</t>
  </si>
  <si>
    <t>청룡교통43A2</t>
  </si>
  <si>
    <t>73아1069</t>
  </si>
  <si>
    <t>청룡교통43A3</t>
  </si>
  <si>
    <t>73아1072</t>
  </si>
  <si>
    <t>청룡교통43A1</t>
  </si>
  <si>
    <t>73아1075</t>
  </si>
  <si>
    <t>청룡교통43A4</t>
  </si>
  <si>
    <t>73아1150</t>
  </si>
  <si>
    <t>청룡교통43C1</t>
  </si>
  <si>
    <t>73아1151</t>
  </si>
  <si>
    <t>청룡교통43B3</t>
  </si>
  <si>
    <t>73아1732</t>
  </si>
  <si>
    <t>청룡교통43S1</t>
  </si>
  <si>
    <t>73아1045</t>
  </si>
  <si>
    <t>43-143-1</t>
  </si>
  <si>
    <t>청룡교통43-1B1</t>
  </si>
  <si>
    <t>73아1049</t>
  </si>
  <si>
    <t>청룡교통43-1B3</t>
  </si>
  <si>
    <t>73아1056</t>
  </si>
  <si>
    <t>청룡교통43-1A2</t>
  </si>
  <si>
    <t>73아1070</t>
  </si>
  <si>
    <t>청룡교통43-1A1</t>
  </si>
  <si>
    <t>73아1076</t>
  </si>
  <si>
    <t>청룡교통43-1A5</t>
  </si>
  <si>
    <t>73아1077</t>
  </si>
  <si>
    <t>청룡교통43-1A4</t>
  </si>
  <si>
    <t>73아1084</t>
  </si>
  <si>
    <t>청룡교통43-1A3</t>
  </si>
  <si>
    <t>75바1073</t>
  </si>
  <si>
    <t>청룡교통43-1B2</t>
  </si>
  <si>
    <t>73아1052</t>
  </si>
  <si>
    <t>4444</t>
  </si>
  <si>
    <t>청룡교통44C1</t>
  </si>
  <si>
    <t>73아1054</t>
  </si>
  <si>
    <t>청룡교통44B1</t>
  </si>
  <si>
    <t>73아1078</t>
  </si>
  <si>
    <t>청룡교통44A2</t>
  </si>
  <si>
    <t>73아1081</t>
  </si>
  <si>
    <t>청룡교통44S1</t>
  </si>
  <si>
    <t>73아1083</t>
  </si>
  <si>
    <t>청룡교통44A1</t>
  </si>
  <si>
    <t>73아1063</t>
  </si>
  <si>
    <t>예비예비</t>
  </si>
  <si>
    <t>청룡교통예비B11</t>
  </si>
  <si>
    <t>73아1082</t>
  </si>
  <si>
    <t>청룡교통예비F6</t>
  </si>
  <si>
    <t>강명구</t>
  </si>
  <si>
    <t>5329899</t>
  </si>
  <si>
    <t>5329899328.007</t>
  </si>
  <si>
    <t>강장원</t>
  </si>
  <si>
    <t>532675</t>
  </si>
  <si>
    <t>5326754772.206</t>
  </si>
  <si>
    <t>공윤호</t>
  </si>
  <si>
    <t>5323639</t>
  </si>
  <si>
    <t>5323639343.182</t>
  </si>
  <si>
    <t>공재구</t>
  </si>
  <si>
    <t>5323605</t>
  </si>
  <si>
    <t>5323605542.535</t>
  </si>
  <si>
    <t>구성모</t>
  </si>
  <si>
    <t>5323433</t>
  </si>
  <si>
    <t>53234331386.757</t>
  </si>
  <si>
    <t>권순구</t>
  </si>
  <si>
    <t>532333</t>
  </si>
  <si>
    <t>5323331841.953</t>
  </si>
  <si>
    <t>권혁민</t>
  </si>
  <si>
    <t>5325776</t>
  </si>
  <si>
    <t>5325776226.475</t>
  </si>
  <si>
    <t>김광종</t>
  </si>
  <si>
    <t>5326580</t>
  </si>
  <si>
    <t>53265802322.715</t>
  </si>
  <si>
    <t>김광호</t>
  </si>
  <si>
    <t>5328241</t>
  </si>
  <si>
    <t>53282411986.939</t>
  </si>
  <si>
    <t>김국선</t>
  </si>
  <si>
    <t>532207</t>
  </si>
  <si>
    <t>5322074394.612</t>
  </si>
  <si>
    <t>(경  고)</t>
  </si>
  <si>
    <t>김기택</t>
  </si>
  <si>
    <t>532977</t>
  </si>
  <si>
    <t>5329772050.871</t>
  </si>
  <si>
    <t>김남우</t>
  </si>
  <si>
    <t>5328574</t>
  </si>
  <si>
    <t>53285742862.256</t>
  </si>
  <si>
    <t>김동문</t>
  </si>
  <si>
    <t>5326643</t>
  </si>
  <si>
    <t>5326643342.558</t>
  </si>
  <si>
    <t>김동욱</t>
  </si>
  <si>
    <t>5321784</t>
  </si>
  <si>
    <t>53217842067.825</t>
  </si>
  <si>
    <t>김민규</t>
  </si>
  <si>
    <t>5329447</t>
  </si>
  <si>
    <t>53294471366.383</t>
  </si>
  <si>
    <t>김민수</t>
  </si>
  <si>
    <t>5323992</t>
  </si>
  <si>
    <t>5323992357.599</t>
  </si>
  <si>
    <t>김범권</t>
  </si>
  <si>
    <t>5326537</t>
  </si>
  <si>
    <t>53265372217.827</t>
  </si>
  <si>
    <t>김성규</t>
  </si>
  <si>
    <t>5323085</t>
  </si>
  <si>
    <t>53230851872.557</t>
  </si>
  <si>
    <t>김성삼</t>
  </si>
  <si>
    <t>5329484</t>
  </si>
  <si>
    <t>53294844596.95</t>
  </si>
  <si>
    <t>김성태</t>
  </si>
  <si>
    <t>5329359</t>
  </si>
  <si>
    <t>53293592179.455</t>
  </si>
  <si>
    <t>5321111</t>
  </si>
  <si>
    <t>53211113896.835</t>
  </si>
  <si>
    <t>김진규</t>
  </si>
  <si>
    <t>5322712</t>
  </si>
  <si>
    <t>53227122807.078</t>
  </si>
  <si>
    <t>김창구</t>
  </si>
  <si>
    <t>5325419</t>
  </si>
  <si>
    <t>53254192236.167</t>
  </si>
  <si>
    <t>김창선</t>
  </si>
  <si>
    <t>5324434</t>
  </si>
  <si>
    <t>53244342079.37</t>
  </si>
  <si>
    <t>김태훈</t>
  </si>
  <si>
    <t>5327264</t>
  </si>
  <si>
    <t>53272641689.922</t>
  </si>
  <si>
    <t>김태훈2</t>
  </si>
  <si>
    <t>5322484</t>
  </si>
  <si>
    <t>53224844431.319</t>
  </si>
  <si>
    <t>김효원</t>
  </si>
  <si>
    <t>5325222</t>
  </si>
  <si>
    <t>53252222181.433</t>
  </si>
  <si>
    <t>나진철</t>
  </si>
  <si>
    <t>5327069</t>
  </si>
  <si>
    <t>5327069352.406</t>
  </si>
  <si>
    <t>류광민</t>
  </si>
  <si>
    <t>5321393</t>
  </si>
  <si>
    <t>5321393238.132</t>
  </si>
  <si>
    <t>민현홍</t>
  </si>
  <si>
    <t>5328913</t>
  </si>
  <si>
    <t>53289134383.73</t>
  </si>
  <si>
    <t>박금빈</t>
  </si>
  <si>
    <t>5326515</t>
  </si>
  <si>
    <t>5326515871.087</t>
  </si>
  <si>
    <t>박남희</t>
  </si>
  <si>
    <t>5323395</t>
  </si>
  <si>
    <t>53233952567.317</t>
  </si>
  <si>
    <t>박승호</t>
  </si>
  <si>
    <t>5324679</t>
  </si>
  <si>
    <t>5324679324.194</t>
  </si>
  <si>
    <t>박완규</t>
  </si>
  <si>
    <t>5324336</t>
  </si>
  <si>
    <t>5324336322.771</t>
  </si>
  <si>
    <t>박형근</t>
  </si>
  <si>
    <t>5325</t>
  </si>
  <si>
    <t>5325645.652</t>
  </si>
  <si>
    <t>배경호</t>
  </si>
  <si>
    <t>5324432</t>
  </si>
  <si>
    <t>53244322069.704</t>
  </si>
  <si>
    <t>백도현</t>
  </si>
  <si>
    <t>5327980</t>
  </si>
  <si>
    <t>53279802175.226</t>
  </si>
  <si>
    <t>서현호</t>
  </si>
  <si>
    <t>5325023</t>
  </si>
  <si>
    <t>53250232903.047</t>
  </si>
  <si>
    <t>석승무</t>
  </si>
  <si>
    <t>5325169</t>
  </si>
  <si>
    <t>53251694978.507</t>
  </si>
  <si>
    <t>송중회</t>
  </si>
  <si>
    <t>532981</t>
  </si>
  <si>
    <t>5329812235.332</t>
  </si>
  <si>
    <t>신종하</t>
  </si>
  <si>
    <t>5328155</t>
  </si>
  <si>
    <t>53281551881.576</t>
  </si>
  <si>
    <t>심보용</t>
  </si>
  <si>
    <t>5321149</t>
  </si>
  <si>
    <t>53211492073.079</t>
  </si>
  <si>
    <t>오상종</t>
  </si>
  <si>
    <t>5322544</t>
  </si>
  <si>
    <t>53225444370.393</t>
  </si>
  <si>
    <t>오흥석</t>
  </si>
  <si>
    <t>5329434</t>
  </si>
  <si>
    <t>53294342164.288</t>
  </si>
  <si>
    <t>유인규</t>
  </si>
  <si>
    <t>5326904</t>
  </si>
  <si>
    <t>5326904294.285</t>
  </si>
  <si>
    <t>유창수</t>
  </si>
  <si>
    <t>5327019</t>
  </si>
  <si>
    <t>5327019342.613</t>
  </si>
  <si>
    <t>유형식</t>
  </si>
  <si>
    <t>5329966</t>
  </si>
  <si>
    <t>5329966342.411</t>
  </si>
  <si>
    <t>윤승진</t>
  </si>
  <si>
    <t>5323018</t>
  </si>
  <si>
    <t>5323018655.268</t>
  </si>
  <si>
    <t>이덕교</t>
  </si>
  <si>
    <t>5321863</t>
  </si>
  <si>
    <t>53218631787.714</t>
  </si>
  <si>
    <t>이도영</t>
  </si>
  <si>
    <t>5323394</t>
  </si>
  <si>
    <t>53233942219.635</t>
  </si>
  <si>
    <t>이동현</t>
  </si>
  <si>
    <t>532325</t>
  </si>
  <si>
    <t>532325341.898</t>
  </si>
  <si>
    <t>이성구</t>
  </si>
  <si>
    <t>5322131</t>
  </si>
  <si>
    <t>53221313383.755</t>
  </si>
  <si>
    <t>이인수</t>
  </si>
  <si>
    <t>5327371</t>
  </si>
  <si>
    <t>53273714619.942</t>
  </si>
  <si>
    <t>이재룡</t>
  </si>
  <si>
    <t>5327168</t>
  </si>
  <si>
    <t>53271682035.09</t>
  </si>
  <si>
    <t>이정수</t>
  </si>
  <si>
    <t>5322682</t>
  </si>
  <si>
    <t>53226821996.135</t>
  </si>
  <si>
    <t>이정식</t>
  </si>
  <si>
    <t>5321443</t>
  </si>
  <si>
    <t>53214432141.609</t>
  </si>
  <si>
    <t>이준형</t>
  </si>
  <si>
    <t>5329866</t>
  </si>
  <si>
    <t>53298662452.98</t>
  </si>
  <si>
    <t>이준호</t>
  </si>
  <si>
    <t>5326617</t>
  </si>
  <si>
    <t>53266171959.871</t>
  </si>
  <si>
    <t>이진원</t>
  </si>
  <si>
    <t>5324636</t>
  </si>
  <si>
    <t>5324636327.625</t>
  </si>
  <si>
    <t>이진호</t>
  </si>
  <si>
    <t>5323887</t>
  </si>
  <si>
    <t>53238872214.04</t>
  </si>
  <si>
    <t>이효준</t>
  </si>
  <si>
    <t>5325707</t>
  </si>
  <si>
    <t>53257071972.828</t>
  </si>
  <si>
    <t>임영환</t>
  </si>
  <si>
    <t>5326865</t>
  </si>
  <si>
    <t>53268652576.82</t>
  </si>
  <si>
    <t>임장환</t>
  </si>
  <si>
    <t>5329921</t>
  </si>
  <si>
    <t>53299211824.523</t>
  </si>
  <si>
    <t>장민</t>
  </si>
  <si>
    <t>5324602</t>
  </si>
  <si>
    <t>53246021919.436</t>
  </si>
  <si>
    <t>장영관</t>
  </si>
  <si>
    <t>5324114</t>
  </si>
  <si>
    <t>53241145823.887</t>
  </si>
  <si>
    <t>장영복</t>
  </si>
  <si>
    <t>5328981</t>
  </si>
  <si>
    <t>53289814378.751</t>
  </si>
  <si>
    <t>전기정</t>
  </si>
  <si>
    <t>5322549</t>
  </si>
  <si>
    <t>53225492328.396</t>
  </si>
  <si>
    <t>정관식</t>
  </si>
  <si>
    <t>5323740</t>
  </si>
  <si>
    <t>5323740346.203</t>
  </si>
  <si>
    <t>정기창</t>
  </si>
  <si>
    <t>532151</t>
  </si>
  <si>
    <t>5321514965.957</t>
  </si>
  <si>
    <t>정승우</t>
  </si>
  <si>
    <t>5321234</t>
  </si>
  <si>
    <t>53212341007.524</t>
  </si>
  <si>
    <t>정인택</t>
  </si>
  <si>
    <t>5324077</t>
  </si>
  <si>
    <t>53240772184.337</t>
  </si>
  <si>
    <t>정재환</t>
  </si>
  <si>
    <t>532987</t>
  </si>
  <si>
    <t>532987340.761</t>
  </si>
  <si>
    <t>정진규</t>
  </si>
  <si>
    <t>5325114</t>
  </si>
  <si>
    <t>5325114336.659</t>
  </si>
  <si>
    <t>정현철</t>
  </si>
  <si>
    <t>5321325</t>
  </si>
  <si>
    <t>53213252039.879</t>
  </si>
  <si>
    <t>정화석</t>
  </si>
  <si>
    <t>5322626</t>
  </si>
  <si>
    <t>53226261778.961</t>
  </si>
  <si>
    <t>조병훈</t>
  </si>
  <si>
    <t>5323326</t>
  </si>
  <si>
    <t>53233262064.001</t>
  </si>
  <si>
    <t>조영현</t>
  </si>
  <si>
    <t>53211</t>
  </si>
  <si>
    <t>53211667.068</t>
  </si>
  <si>
    <t>주인철</t>
  </si>
  <si>
    <t>532101</t>
  </si>
  <si>
    <t>5321011667.108</t>
  </si>
  <si>
    <t>채권석</t>
  </si>
  <si>
    <t>5328325</t>
  </si>
  <si>
    <t>5328325444.636</t>
  </si>
  <si>
    <t>최경남</t>
  </si>
  <si>
    <t>5321428</t>
  </si>
  <si>
    <t>53214282310.845</t>
  </si>
  <si>
    <t>최영준</t>
  </si>
  <si>
    <t>5321773</t>
  </si>
  <si>
    <t>53217732035.122</t>
  </si>
  <si>
    <t>최창엽</t>
  </si>
  <si>
    <t>5329211</t>
  </si>
  <si>
    <t>53292112015.705</t>
  </si>
  <si>
    <t>편승범</t>
  </si>
  <si>
    <t>532846</t>
  </si>
  <si>
    <t>5328465170.497</t>
  </si>
  <si>
    <t>허기범</t>
  </si>
  <si>
    <t>5329593</t>
  </si>
  <si>
    <t>5329593336.613</t>
  </si>
  <si>
    <t>호광희</t>
  </si>
  <si>
    <t>5326454</t>
  </si>
  <si>
    <t>5326454493.768</t>
  </si>
  <si>
    <t>홍국표</t>
  </si>
  <si>
    <t>5328327</t>
  </si>
  <si>
    <t>53283272444.499</t>
  </si>
  <si>
    <t>황우상</t>
  </si>
  <si>
    <t>5321212</t>
  </si>
  <si>
    <t>5321212363.131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</si>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</sst>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189" fontId="81" fillId="0" borderId="0" xfId="2" applyNumberFormat="1" applyFont="1">
      <alignment vertical="center"/>
    </xf>
    <xf numFmtId="9" fontId="81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19" fillId="0" borderId="0" xfId="569" applyFont="1" applyAlignment="1">
      <alignment horizontal="center"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2" fillId="16" borderId="0" xfId="0" applyNumberFormat="1" applyFont="1" applyFill="1" applyAlignment="1">
      <alignment horizontal="right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6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2.100909691872539</c:v>
                </c:pt>
                <c:pt idx="1">
                  <c:v>2.5214303215812204</c:v>
                </c:pt>
                <c:pt idx="2">
                  <c:v>2.5385722474723398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0.26436781609195403</c:v>
                </c:pt>
                <c:pt idx="1">
                  <c:v>0.19540229885057472</c:v>
                </c:pt>
                <c:pt idx="2">
                  <c:v>0.25287356321839083</c:v>
                </c:pt>
                <c:pt idx="3">
                  <c:v>0.19540229885057472</c:v>
                </c:pt>
                <c:pt idx="4">
                  <c:v>5.7471264367816091E-2</c:v>
                </c:pt>
                <c:pt idx="5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5.2631578947368418E-2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0.10526315789473684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0.21052631578947367</c:v>
                </c:pt>
                <c:pt idx="1">
                  <c:v>0.14285714285714285</c:v>
                </c:pt>
                <c:pt idx="2">
                  <c:v>0.17647058823529413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0.31578947368421051</c:v>
                </c:pt>
                <c:pt idx="1">
                  <c:v>0.2857142857142857</c:v>
                </c:pt>
                <c:pt idx="2">
                  <c:v>0.23529411764705882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0.13157894736842105</c:v>
                </c:pt>
                <c:pt idx="1">
                  <c:v>0.23809523809523808</c:v>
                </c:pt>
                <c:pt idx="2">
                  <c:v>0.29411764705882354</c:v>
                </c:pt>
                <c:pt idx="3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0.18421052631578946</c:v>
                </c:pt>
                <c:pt idx="1">
                  <c:v>0.33333333333333331</c:v>
                </c:pt>
                <c:pt idx="2">
                  <c:v>0.29411764705882354</c:v>
                </c:pt>
                <c:pt idx="3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369794</xdr:colOff>
      <xdr:row>8</xdr:row>
      <xdr:rowOff>493059</xdr:rowOff>
    </xdr:from>
    <xdr:to>
      <xdr:col>3</xdr:col>
      <xdr:colOff>627529</xdr:colOff>
      <xdr:row>12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00735" y="2678206"/>
          <a:ext cx="1131794" cy="1434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123263</xdr:colOff>
      <xdr:row>8</xdr:row>
      <xdr:rowOff>818029</xdr:rowOff>
    </xdr:from>
    <xdr:to>
      <xdr:col>3</xdr:col>
      <xdr:colOff>280149</xdr:colOff>
      <xdr:row>10</xdr:row>
      <xdr:rowOff>134471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54204" y="3003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20.02%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291353</xdr:colOff>
      <xdr:row>8</xdr:row>
      <xdr:rowOff>280147</xdr:rowOff>
    </xdr:from>
    <xdr:to>
      <xdr:col>5</xdr:col>
      <xdr:colOff>425823</xdr:colOff>
      <xdr:row>8</xdr:row>
      <xdr:rowOff>347382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070412" y="2465294"/>
          <a:ext cx="1008529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268939</xdr:colOff>
      <xdr:row>7</xdr:row>
      <xdr:rowOff>11206</xdr:rowOff>
    </xdr:from>
    <xdr:to>
      <xdr:col>5</xdr:col>
      <xdr:colOff>425825</xdr:colOff>
      <xdr:row>8</xdr:row>
      <xdr:rowOff>358589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47998" y="20618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0.68%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0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127</v>
      </c>
      <c r="C4" s="308" t="s">
        <v>39</v>
      </c>
      <c r="D4" s="308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748</v>
      </c>
      <c r="C5" s="309" t="s">
        <v>769</v>
      </c>
      <c r="D5" s="309"/>
      <c r="E5" s="63">
        <f>SUMIFS(숨김!BE:BE, 숨김!BD:BD, 종합!C5)</f>
        <v>4</v>
      </c>
      <c r="F5" s="64">
        <f>SUMIFS(숨김!BF:BF, 숨김!BD:BD, 종합!C5)</f>
        <v>34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 x14ac:dyDescent="0.25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 x14ac:dyDescent="0.3">
      <c r="G10" s="6"/>
      <c r="H10" s="203" t="s">
        <v>101</v>
      </c>
      <c r="I10" s="204" t="s">
        <v>102</v>
      </c>
      <c r="J10" s="205" t="str">
        <f>C5</f>
        <v>청룡교통</v>
      </c>
      <c r="K10" s="206" t="s">
        <v>103</v>
      </c>
      <c r="X10" s="303"/>
      <c r="Z10" s="39"/>
      <c r="AA10" s="39"/>
      <c r="AB10" s="39"/>
    </row>
    <row r="11" spans="1:28" ht="23.25" customHeight="1" thickTop="1" x14ac:dyDescent="0.25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2.100909691872539</v>
      </c>
      <c r="K11" s="202"/>
      <c r="M11" s="2"/>
      <c r="Y11" s="304"/>
      <c r="Z11" s="286"/>
      <c r="AA11" s="287"/>
      <c r="AB11" s="39"/>
    </row>
    <row r="12" spans="1:28" ht="23.25" customHeight="1" x14ac:dyDescent="0.25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2.5214303215812204</v>
      </c>
      <c r="K12" s="296">
        <f>J12/J11-1</f>
        <v>0.20016121175292967</v>
      </c>
      <c r="M12" s="287"/>
      <c r="Y12" s="304"/>
      <c r="Z12" s="286"/>
      <c r="AA12" s="287"/>
      <c r="AB12" s="39"/>
    </row>
    <row r="13" spans="1:28" ht="23.25" customHeight="1" x14ac:dyDescent="0.25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2.5385722474723398</v>
      </c>
      <c r="K13" s="296">
        <f>J13/J12-1</f>
        <v>6.7984928016449064E-3</v>
      </c>
      <c r="M13" s="287"/>
      <c r="Y13" s="304"/>
      <c r="Z13" s="286"/>
      <c r="AA13" s="287"/>
      <c r="AB13" s="39"/>
    </row>
    <row r="14" spans="1:28" ht="23.25" customHeight="1" x14ac:dyDescent="0.25">
      <c r="G14" s="6"/>
      <c r="H14" s="299" t="s">
        <v>765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0.20832049911184547</v>
      </c>
      <c r="K14" s="197">
        <f ca="1">J14-I14</f>
        <v>2.9216021499905098E-2</v>
      </c>
      <c r="M14" s="287"/>
      <c r="Y14" s="304"/>
      <c r="Z14" s="286"/>
      <c r="AA14" s="287"/>
      <c r="AB14" s="39"/>
    </row>
    <row r="15" spans="1:28" ht="23.25" customHeight="1" x14ac:dyDescent="0.25">
      <c r="H15" s="198" t="s">
        <v>122</v>
      </c>
      <c r="I15" s="199"/>
      <c r="J15" s="310" t="str">
        <f>SUMIFS(숨김!J:J,숨김!F:F,종합!C5)&amp;"위/(32개사)"</f>
        <v>11위/(32개사)</v>
      </c>
      <c r="K15" s="311"/>
      <c r="M15" s="287"/>
      <c r="X15" s="170"/>
      <c r="Y15" s="170"/>
      <c r="AB15" s="39"/>
    </row>
    <row r="16" spans="1:28" ht="9" customHeight="1" x14ac:dyDescent="0.25">
      <c r="M16" s="287"/>
      <c r="X16" s="170"/>
      <c r="Y16" s="170"/>
      <c r="AB16" s="287"/>
    </row>
    <row r="17" spans="2:28" ht="16.5" customHeight="1" x14ac:dyDescent="0.25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170"/>
      <c r="Y17" s="170"/>
      <c r="AB17" s="287"/>
    </row>
    <row r="18" spans="2:28" ht="27.75" customHeight="1" x14ac:dyDescent="0.25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7"/>
      <c r="X18" s="170"/>
      <c r="Y18" s="170"/>
      <c r="AB18" s="287"/>
    </row>
    <row r="19" spans="2:28" ht="23.25" customHeight="1" x14ac:dyDescent="0.25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청룡교통</v>
      </c>
      <c r="Y19" s="170"/>
    </row>
    <row r="20" spans="2:28" ht="22.5" customHeight="1" x14ac:dyDescent="0.25">
      <c r="B20" s="297" t="str">
        <f>C5</f>
        <v>청룡교통</v>
      </c>
      <c r="C20" s="69">
        <v>3</v>
      </c>
      <c r="D20" s="70">
        <f>SUMIFS(숨김!AV:AV,숨김!$AS:$AS,종합!$N$19,숨김!$AT:$AT,"합계",숨김!AU:AU,종합!C20)</f>
        <v>2.4536718324465384E-2</v>
      </c>
      <c r="E20" s="70">
        <f>SUMIFS(숨김!AW:AW,숨김!$AS:$AS,종합!$N$19,숨김!$AT:$AT,"합계",숨김!AV:AV,종합!D20)</f>
        <v>0.32905610858241829</v>
      </c>
      <c r="F20" s="70">
        <f>SUMIFS(숨김!AX:AX,숨김!$AS:$AS,종합!$N$19,숨김!$AT:$AT,"합계",숨김!AW:AW,종합!E20)</f>
        <v>0.14406548570274985</v>
      </c>
      <c r="G20" s="71">
        <f>SUMIFS(숨김!AY:AY,숨김!$AS:$AS,종합!$N$19,숨김!$AT:$AT,"합계",숨김!AX:AX,종합!F20)</f>
        <v>12.69690909090909</v>
      </c>
      <c r="H20" s="72">
        <f>SUMIFS(숨김!AZ:AZ,숨김!$AS:$AS,종합!$N$19,숨김!$AT:$AT,"합계",숨김!AY:AY,종합!G20)</f>
        <v>5.9018514267318738E-2</v>
      </c>
      <c r="I20" s="72">
        <f>SUMIFS(숨김!BA:BA,숨김!$AS:$AS,종합!$N$19,숨김!$AT:$AT,"합계",숨김!AZ:AZ,종합!H20)</f>
        <v>8.9066261494658026</v>
      </c>
      <c r="J20" s="73">
        <f>SUMIFS(숨김!BB:BB, 숨김!AU:AU, C20, 숨김!AT:AT, "합계", 숨김!AS:AS, 종합!$C$5)</f>
        <v>2.5385722474723398</v>
      </c>
      <c r="K20" s="74" t="str">
        <f>J26</f>
        <v>B</v>
      </c>
      <c r="M20" s="287"/>
      <c r="N20" s="39" t="str">
        <f>INDEX(숨김!L3:U36,MATCH(종합!C5,숨김!L3:L36,0),10)</f>
        <v>B</v>
      </c>
      <c r="O20" s="39">
        <f>VALUE(INDEX(숨김!L3:U36,MATCH(종합!C5,숨김!L3:L36,0),3))</f>
        <v>87</v>
      </c>
      <c r="Y20" s="170"/>
    </row>
    <row r="21" spans="2:28" ht="22.5" customHeight="1" x14ac:dyDescent="0.25">
      <c r="B21" s="53" t="s">
        <v>119</v>
      </c>
      <c r="C21" s="53"/>
      <c r="D21" s="67">
        <f t="shared" ref="D21:I21" si="0">D20/D19-1</f>
        <v>0.25800875719770788</v>
      </c>
      <c r="E21" s="67">
        <f t="shared" si="0"/>
        <v>-5.9970574581691638E-2</v>
      </c>
      <c r="F21" s="67">
        <f t="shared" si="0"/>
        <v>-0.21198391043452747</v>
      </c>
      <c r="G21" s="67">
        <f t="shared" si="0"/>
        <v>0.17210362165373172</v>
      </c>
      <c r="H21" s="67">
        <f t="shared" si="0"/>
        <v>-0.84036141868779834</v>
      </c>
      <c r="I21" s="67">
        <f t="shared" si="0"/>
        <v>-0.2783918897841049</v>
      </c>
      <c r="J21" s="67">
        <f>J20/J19-1</f>
        <v>6.9612380319679756E-2</v>
      </c>
      <c r="K21" s="68" t="str">
        <f>J15</f>
        <v>11위/(32개사)</v>
      </c>
      <c r="M21" s="2"/>
      <c r="N21" s="289">
        <f>SUMIFS(숨김!O:O,숨김!L:L,종합!$N$19)</f>
        <v>0.26436781609195403</v>
      </c>
      <c r="O21" s="294">
        <f>ROUND(N21*$O$20, 0)</f>
        <v>23</v>
      </c>
      <c r="X21" s="170"/>
      <c r="Y21" s="170"/>
    </row>
    <row r="22" spans="2:28" ht="22.5" customHeight="1" x14ac:dyDescent="0.25">
      <c r="M22" s="2"/>
      <c r="N22" s="289">
        <f>SUMIFS(숨김!P:P,숨김!L:L,종합!$N$19)</f>
        <v>0.19540229885057472</v>
      </c>
      <c r="O22" s="294">
        <f t="shared" ref="O22:O26" si="1">ROUND(N22*$O$20, 0)</f>
        <v>17</v>
      </c>
      <c r="X22" s="170"/>
      <c r="Y22" s="170"/>
    </row>
    <row r="23" spans="2:28" ht="17.25" customHeight="1" x14ac:dyDescent="0.25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0.25287356321839083</v>
      </c>
      <c r="O23" s="294">
        <f t="shared" si="1"/>
        <v>22</v>
      </c>
      <c r="X23" s="170"/>
      <c r="Y23" s="170"/>
    </row>
    <row r="24" spans="2:28" ht="22.5" customHeight="1" x14ac:dyDescent="0.25">
      <c r="B24" s="60"/>
      <c r="C24" s="60"/>
      <c r="M24" s="2"/>
      <c r="N24" s="289">
        <f>SUMIFS(숨김!R:R,숨김!L:L,종합!$N$19)</f>
        <v>0.19540229885057472</v>
      </c>
      <c r="O24" s="294">
        <f t="shared" si="1"/>
        <v>17</v>
      </c>
      <c r="X24" s="170"/>
      <c r="Y24" s="170"/>
    </row>
    <row r="25" spans="2:28" ht="22.5" customHeight="1" thickBot="1" x14ac:dyDescent="0.3">
      <c r="H25" s="207" t="s">
        <v>101</v>
      </c>
      <c r="I25" s="208" t="s">
        <v>102</v>
      </c>
      <c r="J25" s="209" t="str">
        <f>J10</f>
        <v>청룡교통</v>
      </c>
      <c r="K25" s="210" t="s">
        <v>131</v>
      </c>
      <c r="M25" s="2"/>
      <c r="N25" s="289">
        <f>SUMIFS(숨김!S:S,숨김!L:L,종합!$N$19)</f>
        <v>5.7471264367816091E-2</v>
      </c>
      <c r="O25" s="294">
        <f t="shared" si="1"/>
        <v>5</v>
      </c>
      <c r="X25" s="170"/>
      <c r="Y25" s="170"/>
    </row>
    <row r="26" spans="2:28" ht="22.5" customHeight="1" thickTop="1" x14ac:dyDescent="0.25">
      <c r="H26" s="214" t="s">
        <v>124</v>
      </c>
      <c r="I26" s="215" t="str">
        <f>숨김!U36</f>
        <v>B</v>
      </c>
      <c r="J26" s="216" t="str">
        <f>INDEX(숨김!L3:U36,MATCH(종합!C5,숨김!L3:L36,0),10)</f>
        <v>B</v>
      </c>
      <c r="K26" s="217"/>
      <c r="M26" s="2"/>
      <c r="N26" s="289">
        <f>SUMIFS(숨김!T:T,숨김!L:L,종합!$N$19)</f>
        <v>3.4482758620689655E-2</v>
      </c>
      <c r="O26" s="294">
        <f t="shared" si="1"/>
        <v>3</v>
      </c>
      <c r="X26" s="170"/>
      <c r="Z26" s="39"/>
      <c r="AA26" s="39"/>
      <c r="AB26" s="39"/>
    </row>
    <row r="27" spans="2:28" ht="21" customHeight="1" x14ac:dyDescent="0.25">
      <c r="H27" s="211" t="s">
        <v>104</v>
      </c>
      <c r="I27" s="212">
        <f>숨김!O36</f>
        <v>0.17411364740165128</v>
      </c>
      <c r="J27" s="306" t="str">
        <f>ROUND(N21*100,0)&amp;"%("&amp;O21&amp;"명)"</f>
        <v>26%(23명)</v>
      </c>
      <c r="K27" s="213">
        <f t="shared" ref="K27:K32" si="2">N21-I27</f>
        <v>9.0254168690302755E-2</v>
      </c>
      <c r="M27" s="2"/>
      <c r="X27" s="170"/>
      <c r="Z27" s="39"/>
      <c r="AA27" s="39"/>
      <c r="AB27" s="39"/>
    </row>
    <row r="28" spans="2:28" ht="21" customHeight="1" x14ac:dyDescent="0.25">
      <c r="H28" s="186" t="s">
        <v>105</v>
      </c>
      <c r="I28" s="178">
        <f>숨김!P36</f>
        <v>0.17217095677513355</v>
      </c>
      <c r="J28" s="187" t="str">
        <f>ROUND(N22*100,0)&amp;"%("&amp;O22&amp;"명)"</f>
        <v>20%(17명)</v>
      </c>
      <c r="K28" s="188">
        <f t="shared" si="2"/>
        <v>2.3231342075441169E-2</v>
      </c>
      <c r="L28" s="4"/>
      <c r="M28" s="2"/>
      <c r="X28" s="170"/>
      <c r="Z28" s="39"/>
      <c r="AA28" s="39"/>
      <c r="AB28" s="39"/>
    </row>
    <row r="29" spans="2:28" ht="21" customHeight="1" x14ac:dyDescent="0.25">
      <c r="H29" s="185" t="s">
        <v>106</v>
      </c>
      <c r="I29" s="178">
        <f>숨김!Q36</f>
        <v>0.23627974745021854</v>
      </c>
      <c r="J29" s="187" t="str">
        <f>ROUND(N23*100,0)&amp;"%("&amp;O23&amp;"명)"</f>
        <v>25%(22명)</v>
      </c>
      <c r="K29" s="188">
        <f t="shared" si="2"/>
        <v>1.6593815768172288E-2</v>
      </c>
      <c r="L29" s="4"/>
      <c r="M29" s="2"/>
      <c r="X29" s="170"/>
      <c r="Z29" s="39"/>
      <c r="AA29" s="39"/>
      <c r="AB29" s="39"/>
    </row>
    <row r="30" spans="2:28" ht="21" customHeight="1" x14ac:dyDescent="0.25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20%(17명)</v>
      </c>
      <c r="K30" s="188">
        <f t="shared" si="2"/>
        <v>-2.7278614214019753E-2</v>
      </c>
      <c r="L30" s="4"/>
      <c r="M30" s="2"/>
      <c r="X30" s="170"/>
      <c r="Z30" s="39"/>
      <c r="AA30" s="39"/>
      <c r="AB30" s="39"/>
    </row>
    <row r="31" spans="2:28" ht="21" customHeight="1" x14ac:dyDescent="0.25">
      <c r="H31" s="189" t="s">
        <v>107</v>
      </c>
      <c r="I31" s="178">
        <f>숨김!S36</f>
        <v>0.12991743564837299</v>
      </c>
      <c r="J31" s="187" t="str">
        <f>ROUND(N25*100,0)&amp;"%("&amp;O25&amp;"명)"</f>
        <v>6%(5명)</v>
      </c>
      <c r="K31" s="188">
        <f t="shared" si="2"/>
        <v>-7.2446171280556901E-2</v>
      </c>
      <c r="L31" s="4"/>
      <c r="M31" s="2"/>
      <c r="X31" s="170"/>
      <c r="Z31" s="39"/>
      <c r="AA31" s="39"/>
      <c r="AB31" s="39"/>
    </row>
    <row r="32" spans="2:28" ht="21" customHeight="1" x14ac:dyDescent="0.25">
      <c r="H32" s="190" t="s">
        <v>108</v>
      </c>
      <c r="I32" s="191">
        <f>숨김!T36</f>
        <v>6.4837299660029143E-2</v>
      </c>
      <c r="J32" s="192" t="str">
        <f>ROUND(N26*100,0)&amp;"%("&amp;O26&amp;"명)"</f>
        <v>3%(3명)</v>
      </c>
      <c r="K32" s="193">
        <f t="shared" si="2"/>
        <v>-3.0354541039339489E-2</v>
      </c>
      <c r="L32" s="4"/>
      <c r="M32" s="2"/>
      <c r="X32" s="170"/>
      <c r="Z32" s="39"/>
      <c r="AA32" s="39"/>
      <c r="AB32" s="39"/>
    </row>
    <row r="33" spans="2:28" ht="22.5" customHeight="1" x14ac:dyDescent="0.25">
      <c r="L33" s="4"/>
      <c r="M33" s="2"/>
      <c r="X33" s="170"/>
      <c r="Z33" s="39"/>
      <c r="AA33" s="39"/>
      <c r="AB33" s="39"/>
    </row>
    <row r="34" spans="2:28" ht="18" customHeight="1" x14ac:dyDescent="0.25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170"/>
      <c r="Z34" s="39"/>
      <c r="AA34" s="39"/>
      <c r="AB34" s="39"/>
    </row>
    <row r="35" spans="2:28" ht="30.75" customHeight="1" x14ac:dyDescent="0.25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170"/>
      <c r="Z35" s="39"/>
      <c r="AA35" s="39"/>
      <c r="AB35" s="39"/>
    </row>
    <row r="36" spans="2:28" ht="22.5" customHeight="1" x14ac:dyDescent="0.25">
      <c r="B36" s="298" t="str">
        <f>C5</f>
        <v>청룡교통</v>
      </c>
      <c r="C36" s="77">
        <v>1</v>
      </c>
      <c r="D36" s="78">
        <f>SUMIFS(숨김!AV:AV,숨김!$AS:$AS,종합!$N$19,숨김!$AT:$AT,"합계",숨김!$AU:$AU,종합!$C36)</f>
        <v>8.2704129348984246E-2</v>
      </c>
      <c r="E36" s="78">
        <f>SUMIFS(숨김!AW:AW,숨김!$AS:$AS,종합!$N$19,숨김!$AT:$AT,"합계",숨김!$AU:$AU,종합!$C36)</f>
        <v>0.44410990096470843</v>
      </c>
      <c r="F36" s="78">
        <f>SUMIFS(숨김!AX:AX,숨김!$AS:$AS,종합!$N$19,숨김!$AT:$AT,"합계",숨김!$AU:$AU,종합!$C36)</f>
        <v>0.15191747403379122</v>
      </c>
      <c r="G36" s="79">
        <f>SUMIFS(숨김!AY:AY,숨김!$AS:$AS,종합!$N$19,숨김!$AT:$AT,"합계",숨김!$AU:$AU,종합!$C36)</f>
        <v>18.270580645161292</v>
      </c>
      <c r="H36" s="80">
        <f>SUMIFS(숨김!AZ:AZ,숨김!$AS:$AS,종합!$N$19,숨김!$AT:$AT,"합계",숨김!$AU:$AU,종합!$C36)</f>
        <v>0.69350716994208783</v>
      </c>
      <c r="I36" s="80">
        <f>SUMIFS(숨김!BA:BA,숨김!$AS:$AS,종합!$N$19,숨김!$AT:$AT,"합계",숨김!$AU:$AU,종합!$C36)</f>
        <v>28.268297938434873</v>
      </c>
      <c r="J36" s="81">
        <f>J11</f>
        <v>2.100909691872539</v>
      </c>
      <c r="K36" s="83" t="s">
        <v>79</v>
      </c>
      <c r="L36" s="4"/>
      <c r="M36" s="2"/>
      <c r="N36" s="39">
        <f>SUMIFS(숨김!$C$4:$C$9,숨김!$B$4:$B$9,종합!K36)</f>
        <v>1</v>
      </c>
      <c r="X36" s="170"/>
      <c r="Z36" s="39"/>
      <c r="AA36" s="39"/>
      <c r="AB36" s="39"/>
    </row>
    <row r="37" spans="2:28" ht="22.5" customHeight="1" x14ac:dyDescent="0.25">
      <c r="B37" s="297" t="str">
        <f>$C$5</f>
        <v>청룡교통</v>
      </c>
      <c r="C37" s="69">
        <v>2</v>
      </c>
      <c r="D37" s="70">
        <f>SUMIFS(숨김!AV:AV,숨김!$AS:$AS,종합!$N$19,숨김!$AT:$AT,"합계",숨김!$AU:$AU,종합!$C37)</f>
        <v>8.668339792316121E-2</v>
      </c>
      <c r="E37" s="70">
        <f>SUMIFS(숨김!AW:AW,숨김!$AS:$AS,종합!$N$19,숨김!$AT:$AT,"합계",숨김!$AU:$AU,종합!$C37)</f>
        <v>0.33659281748441777</v>
      </c>
      <c r="F37" s="70">
        <f>SUMIFS(숨김!AX:AX,숨김!$AS:$AS,종합!$N$19,숨김!$AT:$AT,"합계",숨김!$AU:$AU,종합!$C37)</f>
        <v>0.13952779150670602</v>
      </c>
      <c r="G37" s="71">
        <f>SUMIFS(숨김!AY:AY,숨김!$AS:$AS,종합!$N$19,숨김!$AT:$AT,"합계",숨김!$AU:$AU,종합!$C37)</f>
        <v>13.383843749999999</v>
      </c>
      <c r="H37" s="72">
        <f>SUMIFS(숨김!AZ:AZ,숨김!$AS:$AS,종합!$N$19,숨김!$AT:$AT,"합계",숨김!$AU:$AU,종합!$C37)</f>
        <v>3.8527328814891022E-2</v>
      </c>
      <c r="I37" s="72">
        <f>SUMIFS(숨김!BA:BA,숨김!$AS:$AS,종합!$N$19,숨김!$AT:$AT,"합계",숨김!$AU:$AU,종합!$C37)</f>
        <v>8.8500484898539238</v>
      </c>
      <c r="J37" s="73">
        <f>J12</f>
        <v>2.5214303215812204</v>
      </c>
      <c r="K37" s="74" t="s">
        <v>766</v>
      </c>
      <c r="M37" s="2"/>
      <c r="N37" s="39">
        <f>SUMIFS(숨김!$C$4:$C$9,숨김!$B$4:$B$9,종합!K37)</f>
        <v>5</v>
      </c>
      <c r="X37" s="170"/>
      <c r="Z37" s="39"/>
      <c r="AA37" s="39"/>
      <c r="AB37" s="39"/>
    </row>
    <row r="38" spans="2:28" ht="22.5" customHeight="1" x14ac:dyDescent="0.25">
      <c r="B38" s="297" t="str">
        <f>$C$5</f>
        <v>청룡교통</v>
      </c>
      <c r="C38" s="69">
        <v>3</v>
      </c>
      <c r="D38" s="70">
        <f>SUMIFS(숨김!AV:AV,숨김!$AS:$AS,종합!$N$19,숨김!$AT:$AT,"합계",숨김!$AU:$AU,종합!$C38)</f>
        <v>2.4536718324465384E-2</v>
      </c>
      <c r="E38" s="70">
        <f>SUMIFS(숨김!AW:AW,숨김!$AS:$AS,종합!$N$19,숨김!$AT:$AT,"합계",숨김!$AU:$AU,종합!$C38)</f>
        <v>0.32905610858241829</v>
      </c>
      <c r="F38" s="70">
        <f>SUMIFS(숨김!AX:AX,숨김!$AS:$AS,종합!$N$19,숨김!$AT:$AT,"합계",숨김!$AU:$AU,종합!$C38)</f>
        <v>0.14406548570274985</v>
      </c>
      <c r="G38" s="71">
        <f>SUMIFS(숨김!AY:AY,숨김!$AS:$AS,종합!$N$19,숨김!$AT:$AT,"합계",숨김!$AU:$AU,종합!$C38)</f>
        <v>12.69690909090909</v>
      </c>
      <c r="H38" s="72">
        <f>SUMIFS(숨김!AZ:AZ,숨김!$AS:$AS,종합!$N$19,숨김!$AT:$AT,"합계",숨김!$AU:$AU,종합!$C38)</f>
        <v>5.9018514267318738E-2</v>
      </c>
      <c r="I38" s="72">
        <f>SUMIFS(숨김!BA:BA,숨김!$AS:$AS,종합!$N$19,숨김!$AT:$AT,"합계",숨김!$AU:$AU,종합!$C38)</f>
        <v>8.9066261494658026</v>
      </c>
      <c r="J38" s="73">
        <f>J13</f>
        <v>2.5385722474723398</v>
      </c>
      <c r="K38" s="74" t="str">
        <f>$J$26</f>
        <v>B</v>
      </c>
      <c r="M38" s="2"/>
      <c r="N38" s="39">
        <f>SUMIFS(숨김!$C$4:$C$9,숨김!$B$4:$B$9,종합!K38)</f>
        <v>4</v>
      </c>
      <c r="X38" s="170"/>
      <c r="Z38" s="39"/>
      <c r="AA38" s="39"/>
      <c r="AB38" s="39"/>
    </row>
    <row r="39" spans="2:28" ht="25.5" customHeight="1" x14ac:dyDescent="0.25">
      <c r="B39" s="53" t="s">
        <v>119</v>
      </c>
      <c r="C39" s="53"/>
      <c r="D39" s="67" cm="1">
        <f t="array" aca="1" ref="D39" ca="1">(INDIRECT(ADDRESS(ROW()-1,COLUMN()))/INDIRECT(ADDRESS(ROW()-2,COLUMN())))-1</f>
        <v>-0.71693866516151716</v>
      </c>
      <c r="E39" s="67" cm="1">
        <f t="array" aca="1" ref="E39" ca="1">(INDIRECT(ADDRESS(ROW()-1,COLUMN()))/INDIRECT(ADDRESS(ROW()-2,COLUMN())))-1</f>
        <v>-2.2391175659440155E-2</v>
      </c>
      <c r="F39" s="67" cm="1">
        <f t="array" aca="1" ref="F39" ca="1">(INDIRECT(ADDRESS(ROW()-1,COLUMN()))/INDIRECT(ADDRESS(ROW()-2,COLUMN())))-1</f>
        <v>3.252179474098349E-2</v>
      </c>
      <c r="G39" s="67" cm="1">
        <f t="array" aca="1" ref="G39" ca="1">(INDIRECT(ADDRESS(ROW()-1,COLUMN()))/INDIRECT(ADDRESS(ROW()-2,COLUMN())))-1</f>
        <v>-5.1325663383578357E-2</v>
      </c>
      <c r="H39" s="67" cm="1">
        <f t="array" aca="1" ref="H39" ca="1">(INDIRECT(ADDRESS(ROW()-1,COLUMN()))/INDIRECT(ADDRESS(ROW()-2,COLUMN())))-1</f>
        <v>0.53186104728100858</v>
      </c>
      <c r="I39" s="67" cm="1">
        <f t="array" aca="1" ref="I39" ca="1">(INDIRECT(ADDRESS(ROW()-1,COLUMN()))/INDIRECT(ADDRESS(ROW()-2,COLUMN())))-1</f>
        <v>6.3929208610260524E-3</v>
      </c>
      <c r="J39" s="67" cm="1">
        <f t="array" aca="1" ref="J39" ca="1">(INDIRECT(ADDRESS(ROW()-1,COLUMN()))/INDIRECT(ADDRESS(ROW()-2,COLUMN())))-1</f>
        <v>6.7984928016449064E-3</v>
      </c>
      <c r="K39" s="75" t="str" cm="1">
        <f t="array" aca="1" ref="K39" ca="1">_xlfn.IFS(N39=0,"등급유지",N39&gt;0,N39&amp;"등급 상승",N39&lt;0,N39&amp;"등급 하락")</f>
        <v>-1등급 하락</v>
      </c>
      <c r="M39" s="290"/>
      <c r="N39" s="39" cm="1">
        <f t="array" aca="1" ref="N39" ca="1">(INDIRECT(ADDRESS(ROW()-1,COLUMN()))-INDIRECT(ADDRESS(ROW()-2,COLUMN())))</f>
        <v>-1</v>
      </c>
      <c r="O39" s="39" t="s">
        <v>335</v>
      </c>
      <c r="X39" s="305"/>
      <c r="Z39" s="291"/>
      <c r="AA39" s="39"/>
      <c r="AB39" s="39"/>
    </row>
    <row r="40" spans="2:28" ht="25.5" customHeight="1" x14ac:dyDescent="0.25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305"/>
      <c r="Z40" s="291"/>
      <c r="AA40" s="39"/>
      <c r="AB40" s="39"/>
    </row>
    <row r="41" spans="2:28" ht="18" customHeight="1" x14ac:dyDescent="0.25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305"/>
      <c r="Z41" s="291"/>
      <c r="AA41" s="39"/>
      <c r="AB41" s="39"/>
    </row>
    <row r="42" spans="2:28" ht="21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305"/>
      <c r="Z42" s="291"/>
      <c r="AA42" s="39"/>
      <c r="AB42" s="39"/>
    </row>
    <row r="43" spans="2:28" ht="25.5" customHeight="1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 x14ac:dyDescent="0.25">
      <c r="B44" s="48"/>
      <c r="C44" s="48"/>
      <c r="D44" s="49"/>
      <c r="M44" s="290"/>
      <c r="N44" s="255"/>
      <c r="P44" s="291"/>
      <c r="AA44" s="40"/>
    </row>
    <row r="45" spans="2:28" ht="25.5" customHeight="1" x14ac:dyDescent="0.25">
      <c r="B45" s="48"/>
      <c r="C45" s="48"/>
      <c r="D45" s="49"/>
      <c r="M45" s="290"/>
      <c r="N45" s="255"/>
      <c r="P45" s="291"/>
      <c r="AA45" s="40"/>
    </row>
    <row r="46" spans="2:28" ht="25.5" customHeight="1" x14ac:dyDescent="0.25">
      <c r="B46" s="48"/>
      <c r="C46" s="48"/>
      <c r="D46" s="49"/>
      <c r="M46" s="290"/>
      <c r="N46" s="255"/>
      <c r="P46" s="291"/>
      <c r="AA46" s="40"/>
    </row>
    <row r="47" spans="2:28" ht="25.5" customHeight="1" x14ac:dyDescent="0.25">
      <c r="B47" s="48"/>
      <c r="C47" s="48"/>
      <c r="D47" s="49"/>
      <c r="M47" s="290"/>
      <c r="N47" s="255"/>
      <c r="P47" s="291"/>
      <c r="AA47" s="40"/>
    </row>
    <row r="48" spans="2:28" ht="25.5" customHeight="1" x14ac:dyDescent="0.25">
      <c r="B48" s="48"/>
      <c r="C48" s="48"/>
      <c r="D48" s="49"/>
      <c r="M48" s="290"/>
      <c r="N48" s="255"/>
      <c r="P48" s="291"/>
      <c r="AA48" s="40"/>
    </row>
    <row r="49" spans="2:27" ht="25.5" customHeight="1" x14ac:dyDescent="0.25">
      <c r="B49" s="48"/>
      <c r="C49" s="48"/>
      <c r="D49" s="49"/>
      <c r="M49" s="290"/>
      <c r="N49" s="255"/>
      <c r="P49" s="291"/>
      <c r="AA49" s="40"/>
    </row>
    <row r="50" spans="2:27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 x14ac:dyDescent="0.3">
      <c r="B52" s="218" t="s">
        <v>101</v>
      </c>
      <c r="C52" s="219" t="str">
        <f>IFERROR(INDEX(숨김!$W$3:$AQ$440,MATCH(종합!$C$5&amp;1,숨김!$AQ$3:$AQ$440,0),2),"")</f>
        <v>310</v>
      </c>
      <c r="D52" s="219" t="str">
        <f>IFERROR(INDEX(숨김!$W$3:$AQ$440,MATCH(종합!$C$5&amp;2,숨김!$AQ$3:$AQ$440,0),2),"")</f>
        <v>43</v>
      </c>
      <c r="E52" s="219" t="str">
        <f>IFERROR(INDEX(숨김!$W$3:$AQ$440,MATCH(종합!$C$5&amp;3,숨김!$AQ$3:$AQ$440,0),2),"")</f>
        <v>43-1</v>
      </c>
      <c r="F52" s="219" t="str">
        <f>IFERROR(INDEX(숨김!$W$3:$AQ$440,MATCH(종합!$C$5&amp;4,숨김!$AQ$3:$AQ$440,0),2),"")</f>
        <v>44</v>
      </c>
      <c r="G52" s="219" t="str">
        <f>IFERROR(INDEX(숨김!$W$3:$AQ$440,MATCH(종합!$C$5&amp;5,숨김!$AQ$3:$AQ$440,0),2),"")</f>
        <v/>
      </c>
      <c r="H52" s="219" t="str">
        <f>IFERROR(INDEX(숨김!$W$3:$AQ$440,MATCH(종합!$C$5&amp;6,숨김!$AQ$3:$AQ$440,0),2),"")</f>
        <v/>
      </c>
      <c r="I52" s="219" t="str">
        <f>IFERROR(INDEX(숨김!$W$3:$AQ$440,MATCH(종합!$C$5&amp;7,숨김!$AQ$3:$AQ$440,0),2),"")</f>
        <v/>
      </c>
      <c r="J52" s="219" t="str">
        <f>IFERROR(INDEX(숨김!$W$3:$AQ$440,MATCH(종합!$C$5&amp;8,숨김!$AQ$3:$AQ$440,0),2),"")</f>
        <v/>
      </c>
      <c r="K52" s="220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 x14ac:dyDescent="0.25">
      <c r="B53" s="223" t="s">
        <v>124</v>
      </c>
      <c r="C53" s="224" t="str">
        <f>IFERROR(INDEX(숨김!$W$3:$AO$1740,MATCH(종합!$C$5&amp;종합!C$52,숨김!$AN$3:$AN$1740,0),15),"")</f>
        <v>C</v>
      </c>
      <c r="D53" s="225" t="str">
        <f>IFERROR(INDEX(숨김!$W$3:$AO$1740,MATCH(종합!$C$5&amp;종합!D$52,숨김!$AN$3:$AN$1740,0),15),"")</f>
        <v>A</v>
      </c>
      <c r="E53" s="225" t="str">
        <f>IFERROR(INDEX(숨김!$W$3:$AO$1740,MATCH(종합!$C$5&amp;종합!E$52,숨김!$AN$3:$AN$1740,0),15),"")</f>
        <v>A</v>
      </c>
      <c r="F53" s="225" t="str">
        <f>IFERROR(INDEX(숨김!$W$3:$AO$1740,MATCH(종합!$C$5&amp;종합!F$52,숨김!$AN$3:$AN$1740,0),15),"")</f>
        <v>A</v>
      </c>
      <c r="G53" s="225" t="str">
        <f>IFERROR(INDEX(숨김!$W$3:$AO$1740,MATCH(종합!$C$5&amp;종합!G$52,숨김!$AN$3:$AN$1740,0),15),"")</f>
        <v/>
      </c>
      <c r="H53" s="225" t="str">
        <f>IFERROR(INDEX(숨김!$W$3:$AO$1740,MATCH(종합!$C$5&amp;종합!H$52,숨김!$AN$3:$AN$1740,0),15),"")</f>
        <v/>
      </c>
      <c r="I53" s="225" t="str">
        <f>IFERROR(INDEX(숨김!$W$3:$AO$1740,MATCH(종합!$C$5&amp;종합!I$52,숨김!$AN$3:$AN$1740,0),15),"")</f>
        <v/>
      </c>
      <c r="J53" s="225" t="str">
        <f>IFERROR(INDEX(숨김!$W$3:$AO$1740,MATCH(종합!$C$5&amp;종합!J$52,숨김!$AN$3:$AN$1740,0),15),"")</f>
        <v/>
      </c>
      <c r="K53" s="225" t="str">
        <f>IFERROR(INDEX(숨김!$W$3:$AO$1740,MATCH(종합!$C$5&amp;종합!K$52,숨김!$AN$3:$AN$1740,0),15),"")</f>
        <v/>
      </c>
      <c r="M53" s="292" t="str">
        <f>C52</f>
        <v>310</v>
      </c>
      <c r="N53" s="292" t="str">
        <f t="shared" ref="N53:U53" si="4">D52</f>
        <v>43</v>
      </c>
      <c r="O53" s="292" t="str">
        <f t="shared" si="4"/>
        <v>43-1</v>
      </c>
      <c r="P53" s="292" t="str">
        <f t="shared" si="4"/>
        <v>44</v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 x14ac:dyDescent="0.25">
      <c r="B54" s="221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18%(7명)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33%(7명)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29%(5명)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36%(4명)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 x14ac:dyDescent="0.25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13%(5명)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24%(5명)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29%(5명)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18%(2명)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0.18421052631578946</v>
      </c>
      <c r="N55" s="295">
        <f>SUMIFS(숨김!$AC:$AC,숨김!$W:$W,종합!$C$5,숨김!$X:$X,종합!D$52)/SUMIFS(숨김!$AA:$AA,숨김!$W:$W,종합!$C$5,숨김!$X:$X,종합!D$52)</f>
        <v>0.33333333333333331</v>
      </c>
      <c r="O55" s="295">
        <f>SUMIFS(숨김!$AC:$AC,숨김!$W:$W,종합!$C$5,숨김!$X:$X,종합!E$52)/SUMIFS(숨김!$AA:$AA,숨김!$W:$W,종합!$C$5,숨김!$X:$X,종합!E$52)</f>
        <v>0.29411764705882354</v>
      </c>
      <c r="P55" s="295">
        <f>SUMIFS(숨김!$AC:$AC,숨김!$W:$W,종합!$C$5,숨김!$X:$X,종합!F$52)/SUMIFS(숨김!$AA:$AA,숨김!$W:$W,종합!$C$5,숨김!$X:$X,종합!F$52)</f>
        <v>0.36363636363636365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 x14ac:dyDescent="0.25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32%(12명)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29%(6명)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24%(4명)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0%(0명)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0.13157894736842105</v>
      </c>
      <c r="N56" s="295">
        <f>SUMIFS(숨김!$AD:$AD,숨김!$W:$W,종합!$C$5,숨김!$X:$X,종합!D$52)/SUMIFS(숨김!$AA:$AA,숨김!$W:$W,종합!$C$5,숨김!$X:$X,종합!D$52)</f>
        <v>0.23809523809523808</v>
      </c>
      <c r="O56" s="295">
        <f>SUMIFS(숨김!$AD:$AD,숨김!$W:$W,종합!$C$5,숨김!$X:$X,종합!E$52)/SUMIFS(숨김!$AA:$AA,숨김!$W:$W,종합!$C$5,숨김!$X:$X,종합!E$52)</f>
        <v>0.29411764705882354</v>
      </c>
      <c r="P56" s="295">
        <f>SUMIFS(숨김!$AD:$AD,숨김!$W:$W,종합!$C$5,숨김!$X:$X,종합!F$52)/SUMIFS(숨김!$AA:$AA,숨김!$W:$W,종합!$C$5,숨김!$X:$X,종합!F$52)</f>
        <v>0.18181818181818182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 x14ac:dyDescent="0.25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21%(8명)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14%(3명)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18%(3명)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27%(3명)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0.31578947368421051</v>
      </c>
      <c r="N57" s="295">
        <f>SUMIFS(숨김!$AE:$AE,숨김!$W:$W,종합!$C$5,숨김!$X:$X,종합!D$52)/SUMIFS(숨김!$AA:$AA,숨김!$W:$W,종합!$C$5,숨김!$X:$X,종합!D$52)</f>
        <v>0.2857142857142857</v>
      </c>
      <c r="O57" s="295">
        <f>SUMIFS(숨김!$AE:$AE,숨김!$W:$W,종합!$C$5,숨김!$X:$X,종합!E$52)/SUMIFS(숨김!$AA:$AA,숨김!$W:$W,종합!$C$5,숨김!$X:$X,종합!E$52)</f>
        <v>0.23529411764705882</v>
      </c>
      <c r="P57" s="295">
        <f>SUMIFS(숨김!$AE:$AE,숨김!$W:$W,종합!$C$5,숨김!$X:$X,종합!F$52)/SUMIFS(숨김!$AA:$AA,숨김!$W:$W,종합!$C$5,숨김!$X:$X,종합!F$52)</f>
        <v>0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 x14ac:dyDescent="0.25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11%(4명)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9%(1명)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0.21052631578947367</v>
      </c>
      <c r="N58" s="295">
        <f>SUMIFS(숨김!$AF:$AF,숨김!$W:$W,종합!$C$5,숨김!$X:$X,종합!D$52)/SUMIFS(숨김!$AA:$AA,숨김!$W:$W,종합!$C$5,숨김!$X:$X,종합!D$52)</f>
        <v>0.14285714285714285</v>
      </c>
      <c r="O58" s="295">
        <f>SUMIFS(숨김!$AF:$AF,숨김!$W:$W,종합!$C$5,숨김!$X:$X,종합!E$52)/SUMIFS(숨김!$AA:$AA,숨김!$W:$W,종합!$C$5,숨김!$X:$X,종합!E$52)</f>
        <v>0.17647058823529413</v>
      </c>
      <c r="P58" s="295">
        <f>SUMIFS(숨김!$AF:$AF,숨김!$W:$W,종합!$C$5,숨김!$X:$X,종합!F$52)/SUMIFS(숨김!$AA:$AA,숨김!$W:$W,종합!$C$5,숨김!$X:$X,종합!F$52)</f>
        <v>0.27272727272727271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 x14ac:dyDescent="0.25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5%(2명)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9%(1명)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0.10526315789473684</v>
      </c>
      <c r="N59" s="295">
        <f>SUMIFS(숨김!$AG:$AG,숨김!$W:$W,종합!$C$5,숨김!$X:$X,종합!D$52)/SUMIFS(숨김!$AA:$AA,숨김!$W:$W,종합!$C$5,숨김!$X:$X,종합!D$52)</f>
        <v>0</v>
      </c>
      <c r="O59" s="295">
        <f>SUMIFS(숨김!$AG:$AG,숨김!$W:$W,종합!$C$5,숨김!$X:$X,종합!E$52)/SUMIFS(숨김!$AA:$AA,숨김!$W:$W,종합!$C$5,숨김!$X:$X,종합!E$52)</f>
        <v>0</v>
      </c>
      <c r="P59" s="295">
        <f>SUMIFS(숨김!$AG:$AG,숨김!$W:$W,종합!$C$5,숨김!$X:$X,종합!F$52)/SUMIFS(숨김!$AA:$AA,숨김!$W:$W,종합!$C$5,숨김!$X:$X,종합!F$52)</f>
        <v>9.0909090909090912E-2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5.2631578947368418E-2</v>
      </c>
      <c r="N60" s="295">
        <f>SUMIFS(숨김!$AH:$AH,숨김!$W:$W,종합!$C$5,숨김!$X:$X,종합!D$52)/SUMIFS(숨김!$AA:$AA,숨김!$W:$W,종합!$C$5,숨김!$X:$X,종합!D$52)</f>
        <v>0</v>
      </c>
      <c r="O60" s="295">
        <f>SUMIFS(숨김!$AH:$AH,숨김!$W:$W,종합!$C$5,숨김!$X:$X,종합!E$52)/SUMIFS(숨김!$AA:$AA,숨김!$W:$W,종합!$C$5,숨김!$X:$X,종합!E$52)</f>
        <v>0</v>
      </c>
      <c r="P60" s="295">
        <f>SUMIFS(숨김!$AH:$AH,숨김!$W:$W,종합!$C$5,숨김!$X:$X,종합!F$52)/SUMIFS(숨김!$AA:$AA,숨김!$W:$W,종합!$C$5,숨김!$X:$X,종합!F$52)</f>
        <v>9.0909090909090912E-2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 x14ac:dyDescent="0.25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 x14ac:dyDescent="0.25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0"/>
      <c r="N62" s="255"/>
      <c r="P62" s="291"/>
      <c r="AA62" s="40"/>
    </row>
    <row r="63" spans="2:27" ht="27" customHeight="1" x14ac:dyDescent="0.25">
      <c r="B63" s="87" t="str">
        <f>M53</f>
        <v>310</v>
      </c>
      <c r="C63" s="66">
        <v>1</v>
      </c>
      <c r="D63" s="88">
        <f>SUMIFS(숨김!AV:AV,숨김!$AU:$AU,종합!$C63,숨김!$AT:$AT,종합!$B63,숨김!$AS:$AS,종합!$C$5)</f>
        <v>6.5136459935656907E-2</v>
      </c>
      <c r="E63" s="88">
        <f>SUMIFS(숨김!AW:AW,숨김!$AU:$AU,종합!$C63,숨김!$AT:$AT,종합!$B63,숨김!$AS:$AS,종합!$C$5)</f>
        <v>0.40568947191341426</v>
      </c>
      <c r="F63" s="88">
        <f>SUMIFS(숨김!AX:AX,숨김!$AU:$AU,종합!$C63,숨김!$AT:$AT,종합!$B63,숨김!$AS:$AS,종합!$C$5)</f>
        <v>0.13468641658642902</v>
      </c>
      <c r="G63" s="89">
        <f>SUMIFS(숨김!AY:AY,숨김!$AU:$AU,종합!$C63,숨김!$AT:$AT,종합!$B63,숨김!$AS:$AS,종합!$C$5)</f>
        <v>22.422000000000001</v>
      </c>
      <c r="H63" s="90">
        <f>SUMIFS(숨김!AZ:AZ,숨김!$AU:$AU,종합!$C63,숨김!$AT:$AT,종합!$B63,숨김!$AS:$AS,종합!$C$5)</f>
        <v>0.54063243726772425</v>
      </c>
      <c r="I63" s="90">
        <f>SUMIFS(숨김!BA:BA,숨김!$AU:$AU,종합!$C63,숨김!$AT:$AT,종합!$B63,숨김!$AS:$AS,종합!$C$5)</f>
        <v>15.235675195215935</v>
      </c>
      <c r="J63" s="91">
        <f>SUMIFS(숨김!BB:BB,숨김!$AU:$AU,종합!$C63,숨김!$AT:$AT,종합!$B63,숨김!$AS:$AS,종합!$C$5)</f>
        <v>2.765843556601399</v>
      </c>
      <c r="K63" s="74"/>
      <c r="M63" s="290"/>
      <c r="N63" s="255"/>
      <c r="P63" s="291"/>
      <c r="AA63" s="40"/>
    </row>
    <row r="64" spans="2:27" ht="20.25" customHeight="1" x14ac:dyDescent="0.25">
      <c r="B64" s="87" t="str">
        <f>M53</f>
        <v>310</v>
      </c>
      <c r="C64" s="66">
        <v>2</v>
      </c>
      <c r="D64" s="88">
        <f>SUMIFS(숨김!AV:AV,숨김!$AU:$AU,종합!$C64,숨김!$AT:$AT,종합!$B64,숨김!$AS:$AS,종합!$C$5)</f>
        <v>7.6531839584273537E-2</v>
      </c>
      <c r="E64" s="88">
        <f>SUMIFS(숨김!AW:AW,숨김!$AU:$AU,종합!$C64,숨김!$AT:$AT,종합!$B64,숨김!$AS:$AS,종합!$C$5)</f>
        <v>0.30030835359088143</v>
      </c>
      <c r="F64" s="88">
        <f>SUMIFS(숨김!AX:AX,숨김!$AU:$AU,종합!$C64,숨김!$AT:$AT,종합!$B64,숨김!$AS:$AS,종합!$C$5)</f>
        <v>0.1296563869020019</v>
      </c>
      <c r="G64" s="89">
        <f>SUMIFS(숨김!AY:AY,숨김!$AU:$AU,종합!$C64,숨김!$AT:$AT,종합!$B64,숨김!$AS:$AS,종합!$C$5)</f>
        <v>18.19125</v>
      </c>
      <c r="H64" s="90">
        <f>SUMIFS(숨김!AZ:AZ,숨김!$AU:$AU,종합!$C64,숨김!$AT:$AT,종합!$B64,숨김!$AS:$AS,종합!$C$5)</f>
        <v>4.2272692515790092E-2</v>
      </c>
      <c r="I64" s="90">
        <f>SUMIFS(숨김!BA:BA,숨김!$AU:$AU,종합!$C64,숨김!$AT:$AT,종합!$B64,숨김!$AS:$AS,종합!$C$5)</f>
        <v>5.5642941262927126</v>
      </c>
      <c r="J64" s="91">
        <f>SUMIFS(숨김!BB:BB,숨김!$AU:$AU,종합!$C64,숨김!$AT:$AT,종합!$B64,숨김!$AS:$AS,종합!$C$5)</f>
        <v>3.0968058255840654</v>
      </c>
      <c r="K64" s="74"/>
      <c r="M64" s="290"/>
      <c r="N64" s="255"/>
      <c r="P64" s="291"/>
      <c r="AA64" s="40"/>
    </row>
    <row r="65" spans="2:27" ht="20.25" customHeight="1" x14ac:dyDescent="0.25">
      <c r="B65" s="87" t="str">
        <f>M53</f>
        <v>310</v>
      </c>
      <c r="C65" s="66">
        <v>3</v>
      </c>
      <c r="D65" s="88">
        <f>SUMIFS(숨김!AV:AV,숨김!$AU:$AU,종합!$C65,숨김!$AT:$AT,종합!$B65,숨김!$AS:$AS,종합!$C$5)</f>
        <v>2.9476329862604379E-2</v>
      </c>
      <c r="E65" s="88">
        <f>SUMIFS(숨김!AW:AW,숨김!$AU:$AU,종합!$C65,숨김!$AT:$AT,종합!$B65,숨김!$AS:$AS,종합!$C$5)</f>
        <v>0.26310301502444294</v>
      </c>
      <c r="F65" s="88">
        <f>SUMIFS(숨김!AX:AX,숨김!$AU:$AU,종합!$C65,숨김!$AT:$AT,종합!$B65,숨김!$AS:$AS,종합!$C$5)</f>
        <v>0.12667214447107505</v>
      </c>
      <c r="G65" s="89">
        <f>SUMIFS(숨김!AY:AY,숨김!$AU:$AU,종합!$C65,숨김!$AT:$AT,종합!$B65,숨김!$AS:$AS,종합!$C$5)</f>
        <v>17.627124999999999</v>
      </c>
      <c r="H65" s="90">
        <f>SUMIFS(숨김!AZ:AZ,숨김!$AU:$AU,종합!$C65,숨김!$AT:$AT,종합!$B65,숨김!$AS:$AS,종합!$C$5)</f>
        <v>5.5079280146856049E-2</v>
      </c>
      <c r="I65" s="90">
        <f>SUMIFS(숨김!BA:BA,숨김!$AU:$AU,종합!$C65,숨김!$AT:$AT,종합!$B65,숨김!$AS:$AS,종합!$C$5)</f>
        <v>6.3014776434680861</v>
      </c>
      <c r="J65" s="91">
        <f>SUMIFS(숨김!BB:BB,숨김!$AU:$AU,종합!$C65,숨김!$AT:$AT,종합!$B65,숨김!$AS:$AS,종합!$C$5)</f>
        <v>3.1645069167074946</v>
      </c>
      <c r="K65" s="74" t="str">
        <f>INDEX(숨김!$W$3:$AQ$440,MATCH(종합!$C$5&amp;종합!$B65,숨김!$AN$3:$AN$440,0),15)</f>
        <v>C</v>
      </c>
      <c r="M65" s="290"/>
      <c r="N65" s="255"/>
      <c r="P65" s="291"/>
      <c r="AA65" s="40"/>
    </row>
    <row r="66" spans="2:27" ht="20.25" customHeight="1" x14ac:dyDescent="0.25">
      <c r="B66" s="87" t="str">
        <f>N53</f>
        <v>43</v>
      </c>
      <c r="C66" s="66">
        <v>1</v>
      </c>
      <c r="D66" s="88">
        <f>SUMIFS(숨김!AV:AV,숨김!$AU:$AU,종합!$C66,숨김!$AT:$AT,종합!$B66,숨김!$AS:$AS,종합!$C$5)</f>
        <v>9.0513413924219119E-2</v>
      </c>
      <c r="E66" s="88">
        <f>SUMIFS(숨김!AW:AW,숨김!$AU:$AU,종합!$C66,숨김!$AT:$AT,종합!$B66,숨김!$AS:$AS,종합!$C$5)</f>
        <v>0.46345407646831016</v>
      </c>
      <c r="F66" s="88">
        <f>SUMIFS(숨김!AX:AX,숨김!$AU:$AU,종합!$C66,숨김!$AT:$AT,종합!$B66,숨김!$AS:$AS,종합!$C$5)</f>
        <v>0.16985480998229549</v>
      </c>
      <c r="G66" s="89">
        <f>SUMIFS(숨김!AY:AY,숨김!$AU:$AU,종합!$C66,숨김!$AT:$AT,종합!$B66,숨김!$AS:$AS,종합!$C$5)</f>
        <v>17.301499999999997</v>
      </c>
      <c r="H66" s="90">
        <f>SUMIFS(숨김!AZ:AZ,숨김!$AU:$AU,종합!$C66,숨김!$AT:$AT,종합!$B66,숨김!$AS:$AS,종합!$C$5)</f>
        <v>0.78432747609877351</v>
      </c>
      <c r="I66" s="90">
        <f>SUMIFS(숨김!BA:BA,숨김!$AU:$AU,종합!$C66,숨김!$AT:$AT,종합!$B66,숨김!$AS:$AS,종합!$C$5)</f>
        <v>48.816400152663483</v>
      </c>
      <c r="J66" s="91">
        <f>SUMIFS(숨김!BB:BB,숨김!$AU:$AU,종합!$C66,숨김!$AT:$AT,종합!$B66,숨김!$AS:$AS,종합!$C$5)</f>
        <v>1.6916761350759011</v>
      </c>
      <c r="K66" s="74"/>
    </row>
    <row r="67" spans="2:27" ht="20.25" customHeight="1" x14ac:dyDescent="0.25">
      <c r="B67" s="87" t="str">
        <f>N53</f>
        <v>43</v>
      </c>
      <c r="C67" s="66">
        <v>2</v>
      </c>
      <c r="D67" s="88">
        <f>SUMIFS(숨김!AV:AV,숨김!$AU:$AU,종합!$C67,숨김!$AT:$AT,종합!$B67,숨김!$AS:$AS,종합!$C$5)</f>
        <v>9.3483379177203188E-2</v>
      </c>
      <c r="E67" s="88">
        <f>SUMIFS(숨김!AW:AW,숨김!$AU:$AU,종합!$C67,숨김!$AT:$AT,종합!$B67,숨김!$AS:$AS,종합!$C$5)</f>
        <v>0.34824327478857536</v>
      </c>
      <c r="F67" s="88">
        <f>SUMIFS(숨김!AX:AX,숨김!$AU:$AU,종합!$C67,숨김!$AT:$AT,종합!$B67,숨김!$AS:$AS,종합!$C$5)</f>
        <v>0.15130737535855865</v>
      </c>
      <c r="G67" s="89">
        <f>SUMIFS(숨김!AY:AY,숨김!$AU:$AU,종합!$C67,숨김!$AT:$AT,종합!$B67,숨김!$AS:$AS,종합!$C$5)</f>
        <v>12.309900000000001</v>
      </c>
      <c r="H67" s="90">
        <f>SUMIFS(숨김!AZ:AZ,숨김!$AU:$AU,종합!$C67,숨김!$AT:$AT,종합!$B67,숨김!$AS:$AS,종합!$C$5)</f>
        <v>6.0329894481083994E-2</v>
      </c>
      <c r="I67" s="90">
        <f>SUMIFS(숨김!BA:BA,숨김!$AU:$AU,종합!$C67,숨김!$AT:$AT,종합!$B67,숨김!$AS:$AS,종합!$C$5)</f>
        <v>14.58052889818838</v>
      </c>
      <c r="J67" s="91">
        <f>SUMIFS(숨김!BB:BB,숨김!$AU:$AU,종합!$C67,숨김!$AT:$AT,종합!$B67,숨김!$AS:$AS,종합!$C$5)</f>
        <v>2.0258550227937149</v>
      </c>
      <c r="K67" s="74"/>
    </row>
    <row r="68" spans="2:27" ht="20.25" customHeight="1" x14ac:dyDescent="0.25">
      <c r="B68" s="87" t="str">
        <f>N53</f>
        <v>43</v>
      </c>
      <c r="C68" s="66">
        <v>3</v>
      </c>
      <c r="D68" s="88">
        <f>SUMIFS(숨김!AV:AV,숨김!$AU:$AU,종합!$C68,숨김!$AT:$AT,종합!$B68,숨김!$AS:$AS,종합!$C$5)</f>
        <v>1.3127367771675502E-2</v>
      </c>
      <c r="E68" s="88">
        <f>SUMIFS(숨김!AW:AW,숨김!$AU:$AU,종합!$C68,숨김!$AT:$AT,종합!$B68,숨김!$AS:$AS,종합!$C$5)</f>
        <v>0.35907807152704513</v>
      </c>
      <c r="F68" s="88">
        <f>SUMIFS(숨김!AX:AX,숨김!$AU:$AU,종합!$C68,숨김!$AT:$AT,종합!$B68,숨김!$AS:$AS,종합!$C$5)</f>
        <v>0.15665123731396735</v>
      </c>
      <c r="G68" s="89">
        <f>SUMIFS(숨김!AY:AY,숨김!$AU:$AU,종합!$C68,숨김!$AT:$AT,종합!$B68,숨김!$AS:$AS,종합!$C$5)</f>
        <v>11.744899999999999</v>
      </c>
      <c r="H68" s="90">
        <f>SUMIFS(숨김!AZ:AZ,숨김!$AU:$AU,종합!$C68,숨김!$AT:$AT,종합!$B68,숨김!$AS:$AS,종합!$C$5)</f>
        <v>0.11354236544857425</v>
      </c>
      <c r="I68" s="90">
        <f>SUMIFS(숨김!BA:BA,숨김!$AU:$AU,종합!$C68,숨김!$AT:$AT,종합!$B68,숨김!$AS:$AS,종합!$C$5)</f>
        <v>14.068085214103675</v>
      </c>
      <c r="J68" s="91">
        <f>SUMIFS(숨김!BB:BB,숨김!$AU:$AU,종합!$C68,숨김!$AT:$AT,종합!$B68,숨김!$AS:$AS,종합!$C$5)</f>
        <v>2.1007523919695634</v>
      </c>
      <c r="K68" s="74" t="str">
        <f>INDEX(숨김!$W$3:$AQ$440,MATCH(종합!$C$5&amp;종합!$B68,숨김!$AN$3:$AN$440,0),15)</f>
        <v>A</v>
      </c>
    </row>
    <row r="69" spans="2:27" ht="20.25" customHeight="1" x14ac:dyDescent="0.25">
      <c r="B69" s="87" t="str">
        <f>O53</f>
        <v>43-1</v>
      </c>
      <c r="C69" s="66">
        <v>1</v>
      </c>
      <c r="D69" s="88">
        <f>SUMIFS(숨김!AV:AV,숨김!$AU:$AU,종합!$C69,숨김!$AT:$AT,종합!$B69,숨김!$AS:$AS,종합!$C$5)</f>
        <v>7.3571835314688347E-2</v>
      </c>
      <c r="E69" s="88">
        <f>SUMIFS(숨김!AW:AW,숨김!$AU:$AU,종합!$C69,숨김!$AT:$AT,종합!$B69,숨김!$AS:$AS,종합!$C$5)</f>
        <v>0.48105530233731303</v>
      </c>
      <c r="F69" s="88">
        <f>SUMIFS(숨김!AX:AX,숨김!$AU:$AU,종합!$C69,숨김!$AT:$AT,종합!$B69,숨김!$AS:$AS,종합!$C$5)</f>
        <v>0.1549457369551708</v>
      </c>
      <c r="G69" s="89">
        <f>SUMIFS(숨김!AY:AY,숨김!$AU:$AU,종합!$C69,숨김!$AT:$AT,종합!$B69,숨김!$AS:$AS,종합!$C$5)</f>
        <v>15.847999999999999</v>
      </c>
      <c r="H69" s="90">
        <f>SUMIFS(숨김!AZ:AZ,숨김!$AU:$AU,종합!$C69,숨김!$AT:$AT,종합!$B69,숨김!$AS:$AS,종합!$C$5)</f>
        <v>0.8140192162534331</v>
      </c>
      <c r="I69" s="90">
        <f>SUMIFS(숨김!BA:BA,숨김!$AU:$AU,종합!$C69,숨김!$AT:$AT,종합!$B69,숨김!$AS:$AS,종합!$C$5)</f>
        <v>30.154979184279405</v>
      </c>
      <c r="J69" s="91">
        <f>SUMIFS(숨김!BB:BB,숨김!$AU:$AU,종합!$C69,숨김!$AT:$AT,종합!$B69,숨김!$AS:$AS,종합!$C$5)</f>
        <v>1.745391531012441</v>
      </c>
      <c r="K69" s="74"/>
    </row>
    <row r="70" spans="2:27" ht="20.25" customHeight="1" x14ac:dyDescent="0.25">
      <c r="B70" s="87" t="str">
        <f>O53</f>
        <v>43-1</v>
      </c>
      <c r="C70" s="66">
        <v>2</v>
      </c>
      <c r="D70" s="88">
        <f>SUMIFS(숨김!AV:AV,숨김!$AU:$AU,종합!$C70,숨김!$AT:$AT,종합!$B70,숨김!$AS:$AS,종합!$C$5)</f>
        <v>8.2020156516453252E-2</v>
      </c>
      <c r="E70" s="88">
        <f>SUMIFS(숨김!AW:AW,숨김!$AU:$AU,종합!$C70,숨김!$AT:$AT,종합!$B70,숨김!$AS:$AS,종합!$C$5)</f>
        <v>0.37027198296946262</v>
      </c>
      <c r="F70" s="88">
        <f>SUMIFS(숨김!AX:AX,숨김!$AU:$AU,종합!$C70,숨김!$AT:$AT,종합!$B70,숨김!$AS:$AS,종합!$C$5)</f>
        <v>0.13127166076287278</v>
      </c>
      <c r="G70" s="89">
        <f>SUMIFS(숨김!AY:AY,숨김!$AU:$AU,종합!$C70,숨김!$AT:$AT,종합!$B70,숨김!$AS:$AS,종합!$C$5)</f>
        <v>10.859750000000002</v>
      </c>
      <c r="H70" s="90">
        <f>SUMIFS(숨김!AZ:AZ,숨김!$AU:$AU,종합!$C70,숨김!$AT:$AT,종합!$B70,숨김!$AS:$AS,종합!$C$5)</f>
        <v>1.9472380278451142E-2</v>
      </c>
      <c r="I70" s="90">
        <f>SUMIFS(숨김!BA:BA,숨김!$AU:$AU,종합!$C70,숨김!$AT:$AT,종합!$B70,숨김!$AS:$AS,종합!$C$5)</f>
        <v>7.6137006888743963</v>
      </c>
      <c r="J70" s="91">
        <f>SUMIFS(숨김!BB:BB,숨김!$AU:$AU,종합!$C70,숨김!$AT:$AT,종합!$B70,숨김!$AS:$AS,종합!$C$5)</f>
        <v>2.1073365814573903</v>
      </c>
      <c r="K70" s="74"/>
    </row>
    <row r="71" spans="2:27" ht="20.25" customHeight="1" x14ac:dyDescent="0.25">
      <c r="B71" s="87" t="str">
        <f>O53</f>
        <v>43-1</v>
      </c>
      <c r="C71" s="66">
        <v>3</v>
      </c>
      <c r="D71" s="88">
        <f>SUMIFS(숨김!AV:AV,숨김!$AU:$AU,종합!$C71,숨김!$AT:$AT,종합!$B71,숨김!$AS:$AS,종합!$C$5)</f>
        <v>2.606739754469338E-2</v>
      </c>
      <c r="E71" s="88">
        <f>SUMIFS(숨김!AW:AW,숨김!$AU:$AU,종합!$C71,숨김!$AT:$AT,종합!$B71,숨김!$AS:$AS,종합!$C$5)</f>
        <v>0.37238237072354469</v>
      </c>
      <c r="F71" s="88">
        <f>SUMIFS(숨김!AX:AX,숨김!$AU:$AU,종합!$C71,숨김!$AT:$AT,종합!$B71,숨김!$AS:$AS,종합!$C$5)</f>
        <v>0.14251368147411669</v>
      </c>
      <c r="G71" s="89">
        <f>SUMIFS(숨김!AY:AY,숨김!$AU:$AU,종합!$C71,숨김!$AT:$AT,종합!$B71,숨김!$AS:$AS,종합!$C$5)</f>
        <v>10.142875</v>
      </c>
      <c r="H71" s="90">
        <f>SUMIFS(숨김!AZ:AZ,숨김!$AU:$AU,종합!$C71,숨김!$AT:$AT,종합!$B71,숨김!$AS:$AS,종합!$C$5)</f>
        <v>3.2139038992229925E-2</v>
      </c>
      <c r="I71" s="90">
        <f>SUMIFS(숨김!BA:BA,숨김!$AU:$AU,종합!$C71,숨김!$AT:$AT,종합!$B71,숨김!$AS:$AS,종합!$C$5)</f>
        <v>6.790519809929723</v>
      </c>
      <c r="J71" s="91">
        <f>SUMIFS(숨김!BB:BB,숨김!$AU:$AU,종합!$C71,숨김!$AT:$AT,종합!$B71,숨김!$AS:$AS,종합!$C$5)</f>
        <v>2.1705202055800967</v>
      </c>
      <c r="K71" s="74" t="str">
        <f>INDEX(숨김!$W$3:$AQ$440,MATCH(종합!$C$5&amp;종합!$B71,숨김!$AN$3:$AN$440,0),15)</f>
        <v>A</v>
      </c>
    </row>
    <row r="72" spans="2:27" ht="20.25" customHeight="1" x14ac:dyDescent="0.25">
      <c r="B72" s="87" t="str">
        <f>P53</f>
        <v>44</v>
      </c>
      <c r="C72" s="66">
        <v>1</v>
      </c>
      <c r="D72" s="88">
        <f>SUMIFS(숨김!AV:AV,숨김!$AU:$AU,종합!$C72,숨김!$AT:$AT,종합!$B72,숨김!$AS:$AS,종합!$C$5)</f>
        <v>8.107466381521948E-2</v>
      </c>
      <c r="E72" s="88">
        <f>SUMIFS(숨김!AW:AW,숨김!$AU:$AU,종합!$C72,숨김!$AT:$AT,종합!$B72,숨김!$AS:$AS,종합!$C$5)</f>
        <v>0.41938267326449807</v>
      </c>
      <c r="F72" s="88">
        <f>SUMIFS(숨김!AX:AX,숨김!$AU:$AU,종합!$C72,숨김!$AT:$AT,종합!$B72,숨김!$AS:$AS,종합!$C$5)</f>
        <v>0.17383845979124624</v>
      </c>
      <c r="G72" s="89">
        <f>SUMIFS(숨김!AY:AY,숨김!$AU:$AU,종합!$C72,숨김!$AT:$AT,종합!$B72,숨김!$AS:$AS,종합!$C$5)</f>
        <v>15.155000000000001</v>
      </c>
      <c r="H72" s="90">
        <f>SUMIFS(숨김!AZ:AZ,숨김!$AU:$AU,종합!$C72,숨김!$AT:$AT,종합!$B72,숨김!$AS:$AS,종합!$C$5)</f>
        <v>0.8844207354608552</v>
      </c>
      <c r="I72" s="90">
        <f>SUMIFS(숨김!BA:BA,숨김!$AU:$AU,종합!$C72,숨김!$AT:$AT,종합!$B72,숨김!$AS:$AS,종합!$C$5)</f>
        <v>34.884833777515588</v>
      </c>
      <c r="J72" s="91">
        <f>SUMIFS(숨김!BB:BB,숨김!$AU:$AU,종합!$C72,숨김!$AT:$AT,종합!$B72,숨김!$AS:$AS,종합!$C$5)</f>
        <v>2.0250065144605607</v>
      </c>
      <c r="K72" s="74"/>
      <c r="O72" s="289"/>
      <c r="P72" s="289"/>
      <c r="Q72" s="289"/>
      <c r="R72" s="289"/>
      <c r="S72" s="289"/>
      <c r="T72" s="289"/>
      <c r="U72" s="289"/>
    </row>
    <row r="73" spans="2:27" ht="20.25" customHeight="1" x14ac:dyDescent="0.25">
      <c r="B73" s="87" t="str">
        <f>P53</f>
        <v>44</v>
      </c>
      <c r="C73" s="66">
        <v>2</v>
      </c>
      <c r="D73" s="88">
        <f>SUMIFS(숨김!AV:AV,숨김!$AU:$AU,종합!$C73,숨김!$AT:$AT,종합!$B73,숨김!$AS:$AS,종합!$C$5)</f>
        <v>9.8515898491922882E-2</v>
      </c>
      <c r="E73" s="88">
        <f>SUMIFS(숨김!AW:AW,숨김!$AU:$AU,종합!$C73,숨김!$AT:$AT,종합!$B73,숨김!$AS:$AS,종합!$C$5)</f>
        <v>0.31672628369081329</v>
      </c>
      <c r="F73" s="88">
        <f>SUMIFS(숨김!AX:AX,숨김!$AU:$AU,종합!$C73,숨김!$AT:$AT,종합!$B73,숨김!$AS:$AS,종합!$C$5)</f>
        <v>0.16398754713773403</v>
      </c>
      <c r="G73" s="89">
        <f>SUMIFS(숨김!AY:AY,숨김!$AU:$AU,종합!$C73,숨김!$AT:$AT,종합!$B73,숨김!$AS:$AS,종합!$C$5)</f>
        <v>10.7346</v>
      </c>
      <c r="H73" s="90">
        <f>SUMIFS(숨김!AZ:AZ,숨김!$AU:$AU,종합!$C73,숨김!$AT:$AT,종합!$B73,숨김!$AS:$AS,종합!$C$5)</f>
        <v>1.9301735774215397E-2</v>
      </c>
      <c r="I73" s="90">
        <f>SUMIFS(숨김!BA:BA,숨김!$AU:$AU,종합!$C73,숨김!$AT:$AT,종합!$B73,숨김!$AS:$AS,종합!$C$5)</f>
        <v>12.109909024742741</v>
      </c>
      <c r="J73" s="91">
        <f>SUMIFS(숨김!BB:BB,숨김!$AU:$AU,종합!$C73,숨김!$AT:$AT,종합!$B73,숨김!$AS:$AS,종합!$C$5)</f>
        <v>2.4188631390700319</v>
      </c>
      <c r="K73" s="74"/>
    </row>
    <row r="74" spans="2:27" ht="20.25" customHeight="1" x14ac:dyDescent="0.25">
      <c r="B74" s="87" t="str">
        <f>P53</f>
        <v>44</v>
      </c>
      <c r="C74" s="66">
        <v>3</v>
      </c>
      <c r="D74" s="88">
        <f>SUMIFS(숨김!AV:AV,숨김!$AU:$AU,종합!$C74,숨김!$AT:$AT,종합!$B74,숨김!$AS:$AS,종합!$C$5)</f>
        <v>3.475118222927856E-2</v>
      </c>
      <c r="E74" s="88">
        <f>SUMIFS(숨김!AW:AW,숨김!$AU:$AU,종합!$C74,숨김!$AT:$AT,종합!$B74,숨김!$AS:$AS,종합!$C$5)</f>
        <v>0.30589501053199591</v>
      </c>
      <c r="F74" s="88">
        <f>SUMIFS(숨김!AX:AX,숨김!$AU:$AU,종합!$C74,숨김!$AT:$AT,종합!$B74,숨김!$AS:$AS,종합!$C$5)</f>
        <v>0.17513932876961028</v>
      </c>
      <c r="G74" s="89">
        <f>SUMIFS(숨김!AY:AY,숨김!$AU:$AU,종합!$C74,숨김!$AT:$AT,종합!$B74,숨김!$AS:$AS,종합!$C$5)</f>
        <v>10.27</v>
      </c>
      <c r="H74" s="90">
        <f>SUMIFS(숨김!AZ:AZ,숨김!$AU:$AU,종합!$C74,숨김!$AT:$AT,종합!$B74,숨김!$AS:$AS,종합!$C$5)</f>
        <v>2.2999255255365763E-2</v>
      </c>
      <c r="I74" s="90">
        <f>SUMIFS(숨김!BA:BA,숨김!$AU:$AU,종합!$C74,숨김!$AT:$AT,종합!$B74,숨김!$AS:$AS,종합!$C$5)</f>
        <v>10.760776552604256</v>
      </c>
      <c r="J74" s="91">
        <f>SUMIFS(숨김!BB:BB,숨김!$AU:$AU,종합!$C74,숨김!$AT:$AT,종합!$B74,숨김!$AS:$AS,종합!$C$5)</f>
        <v>2.4747781867814362</v>
      </c>
      <c r="K74" s="74" t="str">
        <f>INDEX(숨김!$W$3:$AQ$440,MATCH(종합!$C$5&amp;종합!$B74,숨김!$AN$3:$AN$440,0),15)</f>
        <v>A</v>
      </c>
    </row>
    <row r="75" spans="2:27" ht="20.25" customHeight="1" x14ac:dyDescent="0.25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 x14ac:dyDescent="0.25">
      <c r="B76" s="42" t="str">
        <f>C52</f>
        <v>310</v>
      </c>
      <c r="C76" s="54"/>
      <c r="D76" s="67">
        <f>(SUMIFS(D$63:D$74,$B$63:$B$74,$B76,$C$63:$C$74,MAX($C$63:$C$74))/SUMIFS(D$63:D$74,$B$63:$B$74,$B76,$C$63:$C$74,MAX($C$63:$C$74)-1))-1</f>
        <v>-0.61484879988875318</v>
      </c>
      <c r="E76" s="67">
        <f t="shared" ref="E76:J79" si="9">(SUMIFS(E$63:E$74,$B$63:$B$74,$B76,$C$63:$C$74,MAX($C$63:$C$74))/SUMIFS(E$63:E$74,$B$63:$B$74,$B76,$C$63:$C$74,MAX($C$63:$C$74)-1))-1</f>
        <v>-0.12389045499921181</v>
      </c>
      <c r="F76" s="67">
        <f t="shared" si="9"/>
        <v>-2.301654783256013E-2</v>
      </c>
      <c r="G76" s="67">
        <f t="shared" si="9"/>
        <v>-3.101078815364533E-2</v>
      </c>
      <c r="H76" s="67">
        <f t="shared" si="9"/>
        <v>0.30295178444766258</v>
      </c>
      <c r="I76" s="67">
        <f t="shared" si="9"/>
        <v>0.1324846423362116</v>
      </c>
      <c r="J76" s="86">
        <f>(SUMIFS(J$63:J$74,$B$63:$B$74,$B76,$C$63:$C$74,MAX($C$63:$C$74))/SUMIFS(J$63:J$74,$B$63:$B$74,$B76,$C$63:$C$74,MAX($C$63:$C$74)-1))-1</f>
        <v>2.1861587369838009E-2</v>
      </c>
      <c r="K76" s="55"/>
    </row>
    <row r="77" spans="2:27" ht="20.25" customHeight="1" x14ac:dyDescent="0.25">
      <c r="B77" s="42" t="str">
        <f>D52</f>
        <v>43</v>
      </c>
      <c r="C77" s="54"/>
      <c r="D77" s="67">
        <f t="shared" ref="D77:D78" si="10">(SUMIFS(D$63:D$74,$B$63:$B$74,$B77,$C$63:$C$74,MAX($C$63:$C$74))/SUMIFS(D$63:D$74,$B$63:$B$74,$B77,$C$63:$C$74,MAX($C$63:$C$74)-1))-1</f>
        <v>-0.85957538241325437</v>
      </c>
      <c r="E77" s="67">
        <f t="shared" si="9"/>
        <v>3.1112723555243749E-2</v>
      </c>
      <c r="F77" s="67">
        <f t="shared" si="9"/>
        <v>3.5317921170366917E-2</v>
      </c>
      <c r="G77" s="67">
        <f t="shared" si="9"/>
        <v>-4.5898017043192962E-2</v>
      </c>
      <c r="H77" s="67">
        <f t="shared" si="9"/>
        <v>0.88202493018075234</v>
      </c>
      <c r="I77" s="67">
        <f t="shared" si="9"/>
        <v>-3.5145754153566799E-2</v>
      </c>
      <c r="J77" s="86">
        <f t="shared" si="9"/>
        <v>3.6970744862365734E-2</v>
      </c>
      <c r="K77" s="55"/>
    </row>
    <row r="78" spans="2:27" ht="20.25" customHeight="1" x14ac:dyDescent="0.25">
      <c r="B78" s="42" t="str">
        <f>E52</f>
        <v>43-1</v>
      </c>
      <c r="C78" s="54"/>
      <c r="D78" s="67">
        <f t="shared" si="10"/>
        <v>-0.68218303095454036</v>
      </c>
      <c r="E78" s="67">
        <f t="shared" si="9"/>
        <v>5.6995610015033726E-3</v>
      </c>
      <c r="F78" s="67">
        <f t="shared" si="9"/>
        <v>8.5639357694661467E-2</v>
      </c>
      <c r="G78" s="67">
        <f t="shared" si="9"/>
        <v>-6.601210893436793E-2</v>
      </c>
      <c r="H78" s="67">
        <f t="shared" si="9"/>
        <v>0.65049359824777953</v>
      </c>
      <c r="I78" s="67">
        <f t="shared" si="9"/>
        <v>-0.10811836616424331</v>
      </c>
      <c r="J78" s="86">
        <f t="shared" si="9"/>
        <v>2.9982692218539553E-2</v>
      </c>
      <c r="K78" s="55"/>
    </row>
    <row r="79" spans="2:27" ht="20.25" customHeight="1" x14ac:dyDescent="0.25">
      <c r="B79" s="42" t="str">
        <f>F52</f>
        <v>44</v>
      </c>
      <c r="C79" s="54"/>
      <c r="D79" s="67">
        <f t="shared" ref="D79:I79" si="11">(SUMIFS(D$63:D$74,$B$63:$B$74,$B79,$C$63:$C$74,MAX($C$63:$C$74))/SUMIFS(D$63:D$74,$B$63:$B$74,$B79,$C$63:$C$74,MAX($C$63:$C$74)-1))-1</f>
        <v>-0.64725305497642349</v>
      </c>
      <c r="E79" s="67">
        <f t="shared" si="11"/>
        <v>-3.4197582318083897E-2</v>
      </c>
      <c r="F79" s="67">
        <f t="shared" si="11"/>
        <v>6.8003832159949429E-2</v>
      </c>
      <c r="G79" s="67">
        <f t="shared" si="11"/>
        <v>-4.328060663648392E-2</v>
      </c>
      <c r="H79" s="67">
        <f t="shared" si="11"/>
        <v>0.19156409166525679</v>
      </c>
      <c r="I79" s="67">
        <f t="shared" si="11"/>
        <v>-0.11140731688255978</v>
      </c>
      <c r="J79" s="86">
        <f t="shared" si="9"/>
        <v>2.3116251105013585E-2</v>
      </c>
      <c r="K79" s="55"/>
    </row>
    <row r="80" spans="2:27" ht="20.25" customHeight="1" thickBot="1" x14ac:dyDescent="0.3"/>
    <row r="81" spans="2:9" ht="17.25" thickTop="1" x14ac:dyDescent="0.25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 x14ac:dyDescent="0.25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 x14ac:dyDescent="0.25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 x14ac:dyDescent="0.25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 x14ac:dyDescent="0.25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 x14ac:dyDescent="0.25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 x14ac:dyDescent="0.3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 x14ac:dyDescent="0.25"/>
    <row r="89" spans="2:9" ht="6.75" customHeight="1" x14ac:dyDescent="0.25"/>
  </sheetData>
  <sheetProtection algorithmName="SHA-512" hashValue="te+smz8JFYQXI8yg49UHwB0vN9Io0GeOa4TGdYYHIVIDCGwW0nwdWjm07Cxl8uy+frTguqA2OVkh1xHBo17aBg==" saltValue="biRx89duv/tKkbaQT2WfDw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64" priority="1">
      <formula>$B63&lt;&gt;$B64</formula>
    </cfRule>
  </conditionalFormatting>
  <conditionalFormatting sqref="C53:K53">
    <cfRule type="containsText" dxfId="63" priority="2" operator="containsText" text="F">
      <formula>NOT(ISERROR(SEARCH("F",C53)))</formula>
    </cfRule>
    <cfRule type="containsText" dxfId="62" priority="3" operator="containsText" text="D">
      <formula>NOT(ISERROR(SEARCH("D",C53)))</formula>
    </cfRule>
    <cfRule type="containsText" dxfId="61" priority="4" operator="containsText" text="S">
      <formula>NOT(ISERROR(SEARCH("S",C53)))</formula>
    </cfRule>
    <cfRule type="containsText" dxfId="60" priority="5" operator="containsText" text="A">
      <formula>NOT(ISERROR(SEARCH("A",C53)))</formula>
    </cfRule>
  </conditionalFormatting>
  <conditionalFormatting sqref="D40:K40 D42:K43 D44:D49 D50:K51 D60:K60 D75:K75 K76:K79">
    <cfRule type="containsText" dxfId="59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58" priority="59" operator="containsText" text="개선">
      <formula>NOT(ISERROR(SEARCH("개선",D40)))</formula>
    </cfRule>
  </conditionalFormatting>
  <conditionalFormatting sqref="G4:G5">
    <cfRule type="containsText" dxfId="57" priority="10" operator="containsText" text="S">
      <formula>NOT(ISERROR(SEARCH("S",G4)))</formula>
    </cfRule>
    <cfRule type="containsText" dxfId="56" priority="11" operator="containsText" text="A">
      <formula>NOT(ISERROR(SEARCH("A",G4)))</formula>
    </cfRule>
  </conditionalFormatting>
  <conditionalFormatting sqref="G5">
    <cfRule type="containsText" dxfId="55" priority="6" operator="containsText" text="F">
      <formula>NOT(ISERROR(SEARCH("F",G5)))</formula>
    </cfRule>
    <cfRule type="containsText" dxfId="54" priority="7" operator="containsText" text="D">
      <formula>NOT(ISERROR(SEARCH("D",G5)))</formula>
    </cfRule>
  </conditionalFormatting>
  <conditionalFormatting sqref="K1:K14 J15 K17:K21 K23:K52 K54:K1048576">
    <cfRule type="containsText" dxfId="53" priority="12" operator="containsText" text="D">
      <formula>NOT(ISERROR(SEARCH("D",J1)))</formula>
    </cfRule>
    <cfRule type="containsText" dxfId="52" priority="13" operator="containsText" text="F">
      <formula>NOT(ISERROR(SEARCH("F",J1)))</formula>
    </cfRule>
    <cfRule type="containsText" dxfId="51" priority="14" operator="containsText" text="S">
      <formula>NOT(ISERROR(SEARCH("S",J1)))</formula>
    </cfRule>
    <cfRule type="containsText" dxfId="5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 x14ac:dyDescent="0.2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 x14ac:dyDescent="0.25">
      <c r="F2" s="259" t="s">
        <v>130</v>
      </c>
      <c r="G2" s="259"/>
      <c r="L2" s="259" t="s">
        <v>132</v>
      </c>
      <c r="M2" s="259"/>
      <c r="W2" s="259" t="s">
        <v>650</v>
      </c>
      <c r="AA2" s="260">
        <f>SUM(AC2:AH2)</f>
        <v>0</v>
      </c>
      <c r="AO2" s="261" t="s">
        <v>652</v>
      </c>
      <c r="AP2" s="261">
        <f>MAX(AP4:AP440)</f>
        <v>12</v>
      </c>
      <c r="AQ2" s="261"/>
      <c r="AS2" s="259" t="s">
        <v>120</v>
      </c>
    </row>
    <row r="3" spans="2:58" ht="49.5" x14ac:dyDescent="0.25">
      <c r="B3" s="258" t="s">
        <v>75</v>
      </c>
      <c r="C3" s="258" t="s">
        <v>334</v>
      </c>
      <c r="F3" s="258" t="s">
        <v>133</v>
      </c>
      <c r="G3" s="258" t="s">
        <v>134</v>
      </c>
      <c r="H3" s="258" t="s">
        <v>135</v>
      </c>
      <c r="I3" s="258" t="s">
        <v>109</v>
      </c>
      <c r="J3" s="258" t="s">
        <v>121</v>
      </c>
      <c r="L3" s="262" t="s">
        <v>38</v>
      </c>
      <c r="M3" s="262" t="s">
        <v>167</v>
      </c>
      <c r="N3" s="263" t="s">
        <v>168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167</v>
      </c>
      <c r="AA3" s="266" t="s">
        <v>128</v>
      </c>
      <c r="AB3" s="266" t="s">
        <v>339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333</v>
      </c>
      <c r="AJ3" s="265" t="s">
        <v>340</v>
      </c>
      <c r="AK3" s="265" t="s">
        <v>68</v>
      </c>
      <c r="AL3" s="265" t="s">
        <v>341</v>
      </c>
      <c r="AM3" s="265" t="s">
        <v>342</v>
      </c>
      <c r="AN3" s="268" t="s">
        <v>343</v>
      </c>
      <c r="AO3" s="261" t="s">
        <v>651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750</v>
      </c>
      <c r="BF3" s="266" t="s">
        <v>751</v>
      </c>
    </row>
    <row r="4" spans="2:58" ht="16.5" x14ac:dyDescent="0.25">
      <c r="B4" s="264" t="s">
        <v>74</v>
      </c>
      <c r="C4" s="258">
        <v>6</v>
      </c>
      <c r="F4" s="258" t="s">
        <v>136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63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71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71</v>
      </c>
      <c r="AL4" s="260">
        <v>37</v>
      </c>
      <c r="AM4" s="260" t="s">
        <v>601</v>
      </c>
      <c r="AN4" s="272" t="s">
        <v>345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 x14ac:dyDescent="0.25">
      <c r="B5" s="264" t="s">
        <v>69</v>
      </c>
      <c r="C5" s="258">
        <v>5</v>
      </c>
      <c r="F5" s="258" t="s">
        <v>139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136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72</v>
      </c>
      <c r="AL5" s="260">
        <v>21</v>
      </c>
      <c r="AM5" s="260" t="s">
        <v>427</v>
      </c>
      <c r="AN5" s="272" t="s">
        <v>347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136</v>
      </c>
      <c r="BE5" s="266">
        <v>4</v>
      </c>
      <c r="BF5" s="266">
        <v>67</v>
      </c>
    </row>
    <row r="6" spans="2:58" ht="16.5" x14ac:dyDescent="0.25">
      <c r="B6" s="264" t="s">
        <v>71</v>
      </c>
      <c r="C6" s="258">
        <v>4</v>
      </c>
      <c r="F6" s="258" t="s">
        <v>143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154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71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72</v>
      </c>
      <c r="AL6" s="260">
        <v>7</v>
      </c>
      <c r="AM6" s="260" t="s">
        <v>646</v>
      </c>
      <c r="AN6" s="272" t="s">
        <v>348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154</v>
      </c>
      <c r="BE6" s="266">
        <v>6</v>
      </c>
      <c r="BF6" s="266">
        <v>49</v>
      </c>
    </row>
    <row r="7" spans="2:58" ht="16.5" x14ac:dyDescent="0.25">
      <c r="B7" s="264" t="s">
        <v>72</v>
      </c>
      <c r="C7" s="258">
        <v>3</v>
      </c>
      <c r="F7" s="258" t="s">
        <v>141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151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71</v>
      </c>
      <c r="AL7" s="260">
        <v>46</v>
      </c>
      <c r="AM7" s="260" t="s">
        <v>609</v>
      </c>
      <c r="AN7" s="272" t="s">
        <v>349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151</v>
      </c>
      <c r="BE7" s="266">
        <v>12</v>
      </c>
      <c r="BF7" s="266">
        <v>48</v>
      </c>
    </row>
    <row r="8" spans="2:58" ht="16.5" x14ac:dyDescent="0.25">
      <c r="B8" s="264" t="s">
        <v>70</v>
      </c>
      <c r="C8" s="258">
        <v>2</v>
      </c>
      <c r="F8" s="258" t="s">
        <v>149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159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72</v>
      </c>
      <c r="W8" s="266" t="s">
        <v>136</v>
      </c>
      <c r="X8" s="266" t="s">
        <v>169</v>
      </c>
      <c r="Y8" s="267" t="s">
        <v>169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71</v>
      </c>
      <c r="AL8" s="260">
        <v>3</v>
      </c>
      <c r="AM8" s="260" t="s">
        <v>463</v>
      </c>
      <c r="AN8" s="272" t="s">
        <v>350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159</v>
      </c>
      <c r="BE8" s="266">
        <v>7</v>
      </c>
      <c r="BF8" s="266">
        <v>46</v>
      </c>
    </row>
    <row r="9" spans="2:58" ht="16.5" x14ac:dyDescent="0.25">
      <c r="B9" s="264" t="s">
        <v>73</v>
      </c>
      <c r="C9" s="258">
        <v>1</v>
      </c>
      <c r="F9" s="258" t="s">
        <v>138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137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71</v>
      </c>
      <c r="W9" s="266" t="s">
        <v>136</v>
      </c>
      <c r="X9" s="266" t="s">
        <v>170</v>
      </c>
      <c r="Y9" s="267" t="s">
        <v>170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69</v>
      </c>
      <c r="AL9" s="260">
        <v>5</v>
      </c>
      <c r="AM9" s="260" t="s">
        <v>400</v>
      </c>
      <c r="AN9" s="272" t="s">
        <v>352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137</v>
      </c>
      <c r="BE9" s="266">
        <v>6</v>
      </c>
      <c r="BF9" s="266">
        <v>57</v>
      </c>
    </row>
    <row r="10" spans="2:58" ht="16.5" x14ac:dyDescent="0.25">
      <c r="C10" s="258">
        <v>0</v>
      </c>
      <c r="F10" s="258" t="s">
        <v>145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144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71</v>
      </c>
      <c r="W10" s="266" t="s">
        <v>136</v>
      </c>
      <c r="X10" s="266" t="s">
        <v>171</v>
      </c>
      <c r="Y10" s="267" t="s">
        <v>171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71</v>
      </c>
      <c r="AL10" s="260">
        <v>64</v>
      </c>
      <c r="AM10" s="260" t="s">
        <v>712</v>
      </c>
      <c r="AN10" s="272" t="s">
        <v>353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136</v>
      </c>
      <c r="AT10" s="270" t="s">
        <v>169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144</v>
      </c>
      <c r="BE10" s="266">
        <v>5</v>
      </c>
      <c r="BF10" s="266">
        <v>106</v>
      </c>
    </row>
    <row r="11" spans="2:58" ht="16.5" x14ac:dyDescent="0.25">
      <c r="F11" s="258" t="s">
        <v>144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160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71</v>
      </c>
      <c r="W11" s="266" t="s">
        <v>136</v>
      </c>
      <c r="X11" s="266" t="s">
        <v>172</v>
      </c>
      <c r="Y11" s="267" t="s">
        <v>172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74</v>
      </c>
      <c r="AL11" s="260">
        <v>6</v>
      </c>
      <c r="AM11" s="260" t="s">
        <v>579</v>
      </c>
      <c r="AN11" s="272" t="s">
        <v>355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136</v>
      </c>
      <c r="AT11" s="270" t="s">
        <v>170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160</v>
      </c>
      <c r="BE11" s="266">
        <v>4</v>
      </c>
      <c r="BF11" s="266">
        <v>26</v>
      </c>
    </row>
    <row r="12" spans="2:58" ht="16.5" x14ac:dyDescent="0.25">
      <c r="F12" s="258" t="s">
        <v>150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149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69</v>
      </c>
      <c r="W12" s="266" t="s">
        <v>154</v>
      </c>
      <c r="X12" s="266" t="s">
        <v>173</v>
      </c>
      <c r="Y12" s="267" t="s">
        <v>173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71</v>
      </c>
      <c r="AL12" s="260">
        <v>30</v>
      </c>
      <c r="AM12" s="260" t="s">
        <v>444</v>
      </c>
      <c r="AN12" s="272" t="s">
        <v>356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136</v>
      </c>
      <c r="AT12" s="270" t="s">
        <v>171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149</v>
      </c>
      <c r="BE12" s="266">
        <v>8</v>
      </c>
      <c r="BF12" s="266">
        <v>60</v>
      </c>
    </row>
    <row r="13" spans="2:58" ht="16.5" x14ac:dyDescent="0.25">
      <c r="F13" s="258" t="s">
        <v>137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152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71</v>
      </c>
      <c r="W13" s="266" t="s">
        <v>154</v>
      </c>
      <c r="X13" s="266" t="s">
        <v>174</v>
      </c>
      <c r="Y13" s="267" t="s">
        <v>174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71</v>
      </c>
      <c r="AL13" s="260">
        <v>53</v>
      </c>
      <c r="AM13" s="260" t="s">
        <v>642</v>
      </c>
      <c r="AN13" s="272" t="s">
        <v>358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136</v>
      </c>
      <c r="AT13" s="270" t="s">
        <v>172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152</v>
      </c>
      <c r="BE13" s="266">
        <v>4</v>
      </c>
      <c r="BF13" s="266">
        <v>48</v>
      </c>
    </row>
    <row r="14" spans="2:58" ht="16.5" x14ac:dyDescent="0.25">
      <c r="F14" s="258" t="s">
        <v>146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147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71</v>
      </c>
      <c r="W14" s="266" t="s">
        <v>154</v>
      </c>
      <c r="X14" s="266" t="s">
        <v>175</v>
      </c>
      <c r="Y14" s="267" t="s">
        <v>175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71</v>
      </c>
      <c r="AL14" s="260">
        <v>35</v>
      </c>
      <c r="AM14" s="260" t="s">
        <v>448</v>
      </c>
      <c r="AN14" s="272" t="s">
        <v>359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136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147</v>
      </c>
      <c r="BE14" s="266">
        <v>4</v>
      </c>
      <c r="BF14" s="266">
        <v>44</v>
      </c>
    </row>
    <row r="15" spans="2:58" ht="16.5" x14ac:dyDescent="0.25">
      <c r="F15" s="258" t="s">
        <v>156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139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71</v>
      </c>
      <c r="W15" s="266" t="s">
        <v>154</v>
      </c>
      <c r="X15" s="266" t="s">
        <v>176</v>
      </c>
      <c r="Y15" s="267" t="s">
        <v>176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72</v>
      </c>
      <c r="AL15" s="260">
        <v>27</v>
      </c>
      <c r="AM15" s="260" t="s">
        <v>713</v>
      </c>
      <c r="AN15" s="272" t="s">
        <v>361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136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139</v>
      </c>
      <c r="BE15" s="266">
        <v>3</v>
      </c>
      <c r="BF15" s="266">
        <v>62</v>
      </c>
    </row>
    <row r="16" spans="2:58" ht="16.5" x14ac:dyDescent="0.25">
      <c r="F16" s="258" t="s">
        <v>153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157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72</v>
      </c>
      <c r="W16" s="266" t="s">
        <v>154</v>
      </c>
      <c r="X16" s="266" t="s">
        <v>177</v>
      </c>
      <c r="Y16" s="267" t="s">
        <v>177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72</v>
      </c>
      <c r="AL16" s="260">
        <v>20</v>
      </c>
      <c r="AM16" s="260" t="s">
        <v>572</v>
      </c>
      <c r="AN16" s="272" t="s">
        <v>363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154</v>
      </c>
      <c r="AT16" s="270" t="s">
        <v>173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 x14ac:dyDescent="0.25">
      <c r="F17" s="258" t="s">
        <v>151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143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71</v>
      </c>
      <c r="W17" s="266" t="s">
        <v>154</v>
      </c>
      <c r="X17" s="266" t="s">
        <v>328</v>
      </c>
      <c r="Y17" s="267" t="s">
        <v>328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74</v>
      </c>
      <c r="AL17" s="260">
        <v>2</v>
      </c>
      <c r="AM17" s="260" t="s">
        <v>372</v>
      </c>
      <c r="AN17" s="272" t="s">
        <v>364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154</v>
      </c>
      <c r="AT17" s="270" t="s">
        <v>174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157</v>
      </c>
      <c r="BE17" s="266">
        <v>7</v>
      </c>
      <c r="BF17" s="266">
        <v>127</v>
      </c>
    </row>
    <row r="18" spans="6:58" ht="16.5" x14ac:dyDescent="0.25">
      <c r="F18" s="258" t="s">
        <v>147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162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72</v>
      </c>
      <c r="W18" s="266" t="s">
        <v>151</v>
      </c>
      <c r="X18" s="266" t="s">
        <v>178</v>
      </c>
      <c r="Y18" s="267" t="s">
        <v>178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71</v>
      </c>
      <c r="AL18" s="260">
        <v>44</v>
      </c>
      <c r="AM18" s="260" t="s">
        <v>615</v>
      </c>
      <c r="AN18" s="272" t="s">
        <v>366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154</v>
      </c>
      <c r="AT18" s="270" t="s">
        <v>175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143</v>
      </c>
      <c r="BE18" s="266">
        <v>6</v>
      </c>
      <c r="BF18" s="266">
        <v>49</v>
      </c>
    </row>
    <row r="19" spans="6:58" ht="16.5" x14ac:dyDescent="0.25">
      <c r="F19" s="258" t="s">
        <v>148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163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72</v>
      </c>
      <c r="W19" s="266" t="s">
        <v>151</v>
      </c>
      <c r="X19" s="266" t="s">
        <v>179</v>
      </c>
      <c r="Y19" s="267" t="s">
        <v>179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69</v>
      </c>
      <c r="AL19" s="260">
        <v>6</v>
      </c>
      <c r="AM19" s="260" t="s">
        <v>605</v>
      </c>
      <c r="AN19" s="272" t="s">
        <v>368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154</v>
      </c>
      <c r="AT19" s="270" t="s">
        <v>176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162</v>
      </c>
      <c r="BE19" s="266">
        <v>5</v>
      </c>
      <c r="BF19" s="266">
        <v>79</v>
      </c>
    </row>
    <row r="20" spans="6:58" ht="16.5" x14ac:dyDescent="0.25">
      <c r="F20" s="258" t="s">
        <v>140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161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71</v>
      </c>
      <c r="W20" s="266" t="s">
        <v>151</v>
      </c>
      <c r="X20" s="266" t="s">
        <v>180</v>
      </c>
      <c r="Y20" s="267" t="s">
        <v>180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74</v>
      </c>
      <c r="AL20" s="260">
        <v>7</v>
      </c>
      <c r="AM20" s="260" t="s">
        <v>354</v>
      </c>
      <c r="AN20" s="272" t="s">
        <v>370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154</v>
      </c>
      <c r="AT20" s="270" t="s">
        <v>177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 x14ac:dyDescent="0.25">
      <c r="F21" s="258" t="s">
        <v>155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145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71</v>
      </c>
      <c r="W21" s="266" t="s">
        <v>151</v>
      </c>
      <c r="X21" s="266" t="s">
        <v>181</v>
      </c>
      <c r="Y21" s="267" t="s">
        <v>181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74</v>
      </c>
      <c r="AL21" s="260">
        <v>5</v>
      </c>
      <c r="AM21" s="260" t="s">
        <v>587</v>
      </c>
      <c r="AN21" s="272" t="s">
        <v>371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154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163</v>
      </c>
      <c r="BE21" s="266">
        <v>4</v>
      </c>
      <c r="BF21" s="266">
        <v>43</v>
      </c>
    </row>
    <row r="22" spans="6:58" ht="16.5" x14ac:dyDescent="0.25">
      <c r="F22" s="258" t="s">
        <v>152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142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72</v>
      </c>
      <c r="W22" s="266" t="s">
        <v>151</v>
      </c>
      <c r="X22" s="266" t="s">
        <v>182</v>
      </c>
      <c r="Y22" s="267" t="s">
        <v>182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74</v>
      </c>
      <c r="AL22" s="260">
        <v>1</v>
      </c>
      <c r="AM22" s="260" t="s">
        <v>622</v>
      </c>
      <c r="AN22" s="272" t="s">
        <v>373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151</v>
      </c>
      <c r="AT22" s="270" t="s">
        <v>178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161</v>
      </c>
      <c r="BE22" s="266">
        <v>6</v>
      </c>
      <c r="BF22" s="266">
        <v>51</v>
      </c>
    </row>
    <row r="23" spans="6:58" ht="16.5" x14ac:dyDescent="0.25">
      <c r="F23" s="258" t="s">
        <v>160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155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71</v>
      </c>
      <c r="W23" s="266" t="s">
        <v>151</v>
      </c>
      <c r="X23" s="266" t="s">
        <v>183</v>
      </c>
      <c r="Y23" s="267" t="s">
        <v>183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69</v>
      </c>
      <c r="AL23" s="260">
        <v>25</v>
      </c>
      <c r="AM23" s="260" t="s">
        <v>556</v>
      </c>
      <c r="AN23" s="272" t="s">
        <v>375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151</v>
      </c>
      <c r="AT23" s="270" t="s">
        <v>179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145</v>
      </c>
      <c r="BE23" s="266">
        <v>5</v>
      </c>
      <c r="BF23" s="266">
        <v>70</v>
      </c>
    </row>
    <row r="24" spans="6:58" ht="16.5" x14ac:dyDescent="0.25">
      <c r="F24" s="258" t="s">
        <v>159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148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71</v>
      </c>
      <c r="W24" s="266" t="s">
        <v>151</v>
      </c>
      <c r="X24" s="266" t="s">
        <v>184</v>
      </c>
      <c r="Y24" s="267" t="s">
        <v>184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71</v>
      </c>
      <c r="AL24" s="260">
        <v>17</v>
      </c>
      <c r="AM24" s="260" t="s">
        <v>545</v>
      </c>
      <c r="AN24" s="272" t="s">
        <v>377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151</v>
      </c>
      <c r="AT24" s="270" t="s">
        <v>180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142</v>
      </c>
      <c r="BE24" s="266">
        <v>2</v>
      </c>
      <c r="BF24" s="266">
        <v>61</v>
      </c>
    </row>
    <row r="25" spans="6:58" ht="16.5" x14ac:dyDescent="0.25">
      <c r="F25" s="258" t="s">
        <v>142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141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69</v>
      </c>
      <c r="W25" s="266" t="s">
        <v>151</v>
      </c>
      <c r="X25" s="266" t="s">
        <v>185</v>
      </c>
      <c r="Y25" s="267" t="s">
        <v>185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74</v>
      </c>
      <c r="AL25" s="260">
        <v>11</v>
      </c>
      <c r="AM25" s="260" t="s">
        <v>603</v>
      </c>
      <c r="AN25" s="272" t="s">
        <v>379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151</v>
      </c>
      <c r="AT25" s="270" t="s">
        <v>181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155</v>
      </c>
      <c r="BE25" s="266">
        <v>3</v>
      </c>
      <c r="BF25" s="266">
        <v>33</v>
      </c>
    </row>
    <row r="26" spans="6:58" ht="16.5" x14ac:dyDescent="0.25">
      <c r="F26" s="258" t="s">
        <v>154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150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71</v>
      </c>
      <c r="W26" s="266" t="s">
        <v>151</v>
      </c>
      <c r="X26" s="266" t="s">
        <v>186</v>
      </c>
      <c r="Y26" s="267" t="s">
        <v>186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69</v>
      </c>
      <c r="AL26" s="260">
        <v>28</v>
      </c>
      <c r="AM26" s="260" t="s">
        <v>435</v>
      </c>
      <c r="AN26" s="272" t="s">
        <v>380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151</v>
      </c>
      <c r="AT26" s="270" t="s">
        <v>182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148</v>
      </c>
      <c r="BE26" s="266">
        <v>4</v>
      </c>
      <c r="BF26" s="266">
        <v>47</v>
      </c>
    </row>
    <row r="27" spans="6:58" ht="16.5" x14ac:dyDescent="0.25">
      <c r="F27" s="258" t="s">
        <v>63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153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71</v>
      </c>
      <c r="W27" s="266" t="s">
        <v>151</v>
      </c>
      <c r="X27" s="266" t="s">
        <v>187</v>
      </c>
      <c r="Y27" s="267" t="s">
        <v>187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71</v>
      </c>
      <c r="AL27" s="260">
        <v>51</v>
      </c>
      <c r="AM27" s="260" t="s">
        <v>492</v>
      </c>
      <c r="AN27" s="272" t="s">
        <v>382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151</v>
      </c>
      <c r="AT27" s="270" t="s">
        <v>183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141</v>
      </c>
      <c r="BE27" s="266">
        <v>4</v>
      </c>
      <c r="BF27" s="266">
        <v>52</v>
      </c>
    </row>
    <row r="28" spans="6:58" ht="16.5" x14ac:dyDescent="0.25">
      <c r="F28" s="258" t="s">
        <v>157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164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70</v>
      </c>
      <c r="W28" s="266" t="s">
        <v>151</v>
      </c>
      <c r="X28" s="266" t="s">
        <v>188</v>
      </c>
      <c r="Y28" s="267" t="s">
        <v>188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71</v>
      </c>
      <c r="AL28" s="260">
        <v>40</v>
      </c>
      <c r="AM28" s="260" t="s">
        <v>360</v>
      </c>
      <c r="AN28" s="272" t="s">
        <v>383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151</v>
      </c>
      <c r="AT28" s="270" t="s">
        <v>184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150</v>
      </c>
      <c r="BE28" s="266">
        <v>6</v>
      </c>
      <c r="BF28" s="266">
        <v>61</v>
      </c>
    </row>
    <row r="29" spans="6:58" ht="16.5" x14ac:dyDescent="0.25">
      <c r="F29" s="258" t="s">
        <v>161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166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70</v>
      </c>
      <c r="W29" s="266" t="s">
        <v>151</v>
      </c>
      <c r="X29" s="266" t="s">
        <v>189</v>
      </c>
      <c r="Y29" s="267" t="s">
        <v>189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71</v>
      </c>
      <c r="AL29" s="260">
        <v>55</v>
      </c>
      <c r="AM29" s="260" t="s">
        <v>392</v>
      </c>
      <c r="AN29" s="272" t="s">
        <v>385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151</v>
      </c>
      <c r="AT29" s="270" t="s">
        <v>185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153</v>
      </c>
      <c r="BE29" s="266">
        <v>7</v>
      </c>
      <c r="BF29" s="266">
        <v>34</v>
      </c>
    </row>
    <row r="30" spans="6:58" ht="16.5" x14ac:dyDescent="0.25">
      <c r="F30" s="258" t="s">
        <v>158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138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71</v>
      </c>
      <c r="W30" s="266" t="s">
        <v>159</v>
      </c>
      <c r="X30" s="266" t="s">
        <v>190</v>
      </c>
      <c r="Y30" s="267" t="s">
        <v>190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70</v>
      </c>
      <c r="AL30" s="260">
        <v>11</v>
      </c>
      <c r="AM30" s="260" t="s">
        <v>714</v>
      </c>
      <c r="AN30" s="272" t="s">
        <v>387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151</v>
      </c>
      <c r="AT30" s="270" t="s">
        <v>186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164</v>
      </c>
      <c r="BE30" s="266">
        <v>3</v>
      </c>
      <c r="BF30" s="266">
        <v>45</v>
      </c>
    </row>
    <row r="31" spans="6:58" ht="16.5" x14ac:dyDescent="0.25">
      <c r="F31" s="258" t="s">
        <v>165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158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72</v>
      </c>
      <c r="W31" s="266" t="s">
        <v>159</v>
      </c>
      <c r="X31" s="266" t="s">
        <v>191</v>
      </c>
      <c r="Y31" s="267" t="s">
        <v>191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71</v>
      </c>
      <c r="AL31" s="260">
        <v>61</v>
      </c>
      <c r="AM31" s="260" t="s">
        <v>715</v>
      </c>
      <c r="AN31" s="272" t="s">
        <v>389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151</v>
      </c>
      <c r="AT31" s="270" t="s">
        <v>187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166</v>
      </c>
      <c r="BE31" s="266">
        <v>5</v>
      </c>
      <c r="BF31" s="266">
        <v>42</v>
      </c>
    </row>
    <row r="32" spans="6:58" ht="16.5" x14ac:dyDescent="0.25">
      <c r="F32" s="258" t="s">
        <v>163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140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71</v>
      </c>
      <c r="W32" s="266" t="s">
        <v>159</v>
      </c>
      <c r="X32" s="266" t="s">
        <v>192</v>
      </c>
      <c r="Y32" s="267" t="s">
        <v>192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71</v>
      </c>
      <c r="AL32" s="260">
        <v>48</v>
      </c>
      <c r="AM32" s="260" t="s">
        <v>480</v>
      </c>
      <c r="AN32" s="272" t="s">
        <v>391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151</v>
      </c>
      <c r="AT32" s="270" t="s">
        <v>188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138</v>
      </c>
      <c r="BE32" s="266">
        <v>6</v>
      </c>
      <c r="BF32" s="266">
        <v>73</v>
      </c>
    </row>
    <row r="33" spans="6:58" ht="16.5" x14ac:dyDescent="0.25">
      <c r="F33" s="258" t="s">
        <v>162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146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71</v>
      </c>
      <c r="W33" s="266" t="s">
        <v>159</v>
      </c>
      <c r="X33" s="266" t="s">
        <v>193</v>
      </c>
      <c r="Y33" s="267" t="s">
        <v>193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71</v>
      </c>
      <c r="AL33" s="260">
        <v>45</v>
      </c>
      <c r="AM33" s="260" t="s">
        <v>521</v>
      </c>
      <c r="AN33" s="272" t="s">
        <v>393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151</v>
      </c>
      <c r="AT33" s="270" t="s">
        <v>189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158</v>
      </c>
      <c r="BE33" s="266">
        <v>3</v>
      </c>
      <c r="BF33" s="266">
        <v>54</v>
      </c>
    </row>
    <row r="34" spans="6:58" ht="16.5" x14ac:dyDescent="0.25">
      <c r="F34" s="258" t="s">
        <v>164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156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71</v>
      </c>
      <c r="W34" s="266" t="s">
        <v>159</v>
      </c>
      <c r="X34" s="266" t="s">
        <v>329</v>
      </c>
      <c r="Y34" s="267" t="s">
        <v>329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71</v>
      </c>
      <c r="AL34" s="260">
        <v>50</v>
      </c>
      <c r="AM34" s="260" t="s">
        <v>388</v>
      </c>
      <c r="AN34" s="272" t="s">
        <v>395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151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140</v>
      </c>
      <c r="BE34" s="266">
        <v>4</v>
      </c>
      <c r="BF34" s="266">
        <v>55</v>
      </c>
    </row>
    <row r="35" spans="6:58" ht="16.5" x14ac:dyDescent="0.25">
      <c r="F35" s="258" t="s">
        <v>166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165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71</v>
      </c>
      <c r="W35" s="266" t="s">
        <v>159</v>
      </c>
      <c r="X35" s="266" t="s">
        <v>194</v>
      </c>
      <c r="Y35" s="267" t="s">
        <v>194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71</v>
      </c>
      <c r="AL35" s="260">
        <v>38</v>
      </c>
      <c r="AM35" s="260" t="s">
        <v>398</v>
      </c>
      <c r="AN35" s="272" t="s">
        <v>397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151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146</v>
      </c>
      <c r="BE35" s="266">
        <v>4</v>
      </c>
      <c r="BF35" s="266">
        <v>34</v>
      </c>
    </row>
    <row r="36" spans="6:58" ht="16.5" x14ac:dyDescent="0.25">
      <c r="L36" s="276" t="s">
        <v>100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71</v>
      </c>
      <c r="W36" s="266" t="s">
        <v>159</v>
      </c>
      <c r="X36" s="266" t="s">
        <v>195</v>
      </c>
      <c r="Y36" s="267" t="s">
        <v>195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70</v>
      </c>
      <c r="AL36" s="260">
        <v>1</v>
      </c>
      <c r="AM36" s="260" t="s">
        <v>634</v>
      </c>
      <c r="AN36" s="272" t="s">
        <v>399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159</v>
      </c>
      <c r="AT36" s="270" t="s">
        <v>190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156</v>
      </c>
      <c r="BE36" s="266">
        <v>10</v>
      </c>
      <c r="BF36" s="266">
        <v>52</v>
      </c>
    </row>
    <row r="37" spans="6:58" ht="16.5" x14ac:dyDescent="0.25">
      <c r="W37" s="266" t="s">
        <v>137</v>
      </c>
      <c r="X37" s="266" t="s">
        <v>196</v>
      </c>
      <c r="Y37" s="267" t="s">
        <v>196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69</v>
      </c>
      <c r="AL37" s="260">
        <v>33</v>
      </c>
      <c r="AM37" s="260" t="s">
        <v>378</v>
      </c>
      <c r="AN37" s="272" t="s">
        <v>401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159</v>
      </c>
      <c r="AT37" s="270" t="s">
        <v>191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165</v>
      </c>
      <c r="BE37" s="266">
        <v>11</v>
      </c>
      <c r="BF37" s="266">
        <v>74</v>
      </c>
    </row>
    <row r="38" spans="6:58" ht="16.5" x14ac:dyDescent="0.25">
      <c r="W38" s="266" t="s">
        <v>137</v>
      </c>
      <c r="X38" s="266" t="s">
        <v>197</v>
      </c>
      <c r="Y38" s="267" t="s">
        <v>197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71</v>
      </c>
      <c r="AL38" s="260">
        <v>68</v>
      </c>
      <c r="AM38" s="260" t="s">
        <v>716</v>
      </c>
      <c r="AN38" s="272" t="s">
        <v>403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159</v>
      </c>
      <c r="AT38" s="270" t="s">
        <v>192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 x14ac:dyDescent="0.25">
      <c r="W39" s="266" t="s">
        <v>137</v>
      </c>
      <c r="X39" s="266" t="s">
        <v>198</v>
      </c>
      <c r="Y39" s="267" t="s">
        <v>198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69</v>
      </c>
      <c r="AL39" s="260">
        <v>1</v>
      </c>
      <c r="AM39" s="260" t="s">
        <v>552</v>
      </c>
      <c r="AN39" s="272" t="s">
        <v>405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159</v>
      </c>
      <c r="AT39" s="270" t="s">
        <v>193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 x14ac:dyDescent="0.25">
      <c r="W40" s="266" t="s">
        <v>137</v>
      </c>
      <c r="X40" s="266" t="s">
        <v>199</v>
      </c>
      <c r="Y40" s="267" t="s">
        <v>199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71</v>
      </c>
      <c r="AL40" s="260">
        <v>20</v>
      </c>
      <c r="AM40" s="260" t="s">
        <v>452</v>
      </c>
      <c r="AN40" s="272" t="s">
        <v>406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159</v>
      </c>
      <c r="AT40" s="270" t="s">
        <v>194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 x14ac:dyDescent="0.25">
      <c r="W41" s="266" t="s">
        <v>137</v>
      </c>
      <c r="X41" s="266" t="s">
        <v>200</v>
      </c>
      <c r="Y41" s="267" t="s">
        <v>200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72</v>
      </c>
      <c r="AL41" s="260">
        <v>17</v>
      </c>
      <c r="AM41" s="260" t="s">
        <v>513</v>
      </c>
      <c r="AN41" s="272" t="s">
        <v>407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159</v>
      </c>
      <c r="AT41" s="270" t="s">
        <v>195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 x14ac:dyDescent="0.25">
      <c r="W42" s="266" t="s">
        <v>137</v>
      </c>
      <c r="X42" s="266" t="s">
        <v>201</v>
      </c>
      <c r="Y42" s="267" t="s">
        <v>201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72</v>
      </c>
      <c r="AL42" s="260">
        <v>31</v>
      </c>
      <c r="AM42" s="260" t="s">
        <v>717</v>
      </c>
      <c r="AN42" s="272" t="s">
        <v>409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159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 x14ac:dyDescent="0.25">
      <c r="W43" s="266" t="s">
        <v>144</v>
      </c>
      <c r="X43" s="266" t="s">
        <v>202</v>
      </c>
      <c r="Y43" s="267" t="s">
        <v>202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71</v>
      </c>
      <c r="AL43" s="260">
        <v>18</v>
      </c>
      <c r="AM43" s="260" t="s">
        <v>638</v>
      </c>
      <c r="AN43" s="272" t="s">
        <v>410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159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 x14ac:dyDescent="0.25">
      <c r="W44" s="266" t="s">
        <v>144</v>
      </c>
      <c r="X44" s="266" t="s">
        <v>203</v>
      </c>
      <c r="Y44" s="267" t="s">
        <v>203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71</v>
      </c>
      <c r="AL44" s="260">
        <v>10</v>
      </c>
      <c r="AM44" s="260" t="s">
        <v>415</v>
      </c>
      <c r="AN44" s="272" t="s">
        <v>412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137</v>
      </c>
      <c r="AT44" s="270" t="s">
        <v>196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 x14ac:dyDescent="0.25">
      <c r="W45" s="266" t="s">
        <v>144</v>
      </c>
      <c r="X45" s="266" t="s">
        <v>204</v>
      </c>
      <c r="Y45" s="267" t="s">
        <v>204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69</v>
      </c>
      <c r="AL45" s="260">
        <v>19</v>
      </c>
      <c r="AM45" s="260" t="s">
        <v>500</v>
      </c>
      <c r="AN45" s="272" t="s">
        <v>413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137</v>
      </c>
      <c r="AT45" s="270" t="s">
        <v>197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 x14ac:dyDescent="0.25">
      <c r="W46" s="266" t="s">
        <v>144</v>
      </c>
      <c r="X46" s="266" t="s">
        <v>205</v>
      </c>
      <c r="Y46" s="267" t="s">
        <v>205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69</v>
      </c>
      <c r="AL46" s="260">
        <v>35</v>
      </c>
      <c r="AM46" s="260" t="s">
        <v>517</v>
      </c>
      <c r="AN46" s="272" t="s">
        <v>414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137</v>
      </c>
      <c r="AT46" s="270" t="s">
        <v>198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 x14ac:dyDescent="0.25">
      <c r="W47" s="266" t="s">
        <v>144</v>
      </c>
      <c r="X47" s="266" t="s">
        <v>206</v>
      </c>
      <c r="Y47" s="267" t="s">
        <v>206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71</v>
      </c>
      <c r="AL47" s="260">
        <v>57</v>
      </c>
      <c r="AM47" s="260" t="s">
        <v>576</v>
      </c>
      <c r="AN47" s="272" t="s">
        <v>416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137</v>
      </c>
      <c r="AT47" s="270" t="s">
        <v>199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 x14ac:dyDescent="0.25">
      <c r="W48" s="266" t="s">
        <v>160</v>
      </c>
      <c r="X48" s="266" t="s">
        <v>207</v>
      </c>
      <c r="Y48" s="267" t="s">
        <v>207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70</v>
      </c>
      <c r="AL48" s="260">
        <v>8</v>
      </c>
      <c r="AM48" s="260" t="s">
        <v>718</v>
      </c>
      <c r="AN48" s="272" t="s">
        <v>418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137</v>
      </c>
      <c r="AT48" s="270" t="s">
        <v>200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 x14ac:dyDescent="0.25">
      <c r="W49" s="266" t="s">
        <v>160</v>
      </c>
      <c r="X49" s="266" t="s">
        <v>208</v>
      </c>
      <c r="Y49" s="267" t="s">
        <v>208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72</v>
      </c>
      <c r="AL49" s="260">
        <v>30</v>
      </c>
      <c r="AM49" s="260" t="s">
        <v>719</v>
      </c>
      <c r="AN49" s="272" t="s">
        <v>420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137</v>
      </c>
      <c r="AT49" s="270" t="s">
        <v>201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 x14ac:dyDescent="0.25">
      <c r="W50" s="266" t="s">
        <v>160</v>
      </c>
      <c r="X50" s="266" t="s">
        <v>209</v>
      </c>
      <c r="Y50" s="267" t="s">
        <v>209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69</v>
      </c>
      <c r="AL50" s="260">
        <v>15</v>
      </c>
      <c r="AM50" s="260" t="s">
        <v>585</v>
      </c>
      <c r="AN50" s="272" t="s">
        <v>422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137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 x14ac:dyDescent="0.25">
      <c r="W51" s="266" t="s">
        <v>160</v>
      </c>
      <c r="X51" s="266" t="s">
        <v>210</v>
      </c>
      <c r="Y51" s="267" t="s">
        <v>210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71</v>
      </c>
      <c r="AL51" s="260">
        <v>62</v>
      </c>
      <c r="AM51" s="260" t="s">
        <v>720</v>
      </c>
      <c r="AN51" s="272" t="s">
        <v>424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144</v>
      </c>
      <c r="AT51" s="270" t="s">
        <v>202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 x14ac:dyDescent="0.25">
      <c r="W52" s="266" t="s">
        <v>149</v>
      </c>
      <c r="X52" s="266" t="s">
        <v>211</v>
      </c>
      <c r="Y52" s="267" t="s">
        <v>211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71</v>
      </c>
      <c r="AL52" s="260">
        <v>23</v>
      </c>
      <c r="AM52" s="260" t="s">
        <v>617</v>
      </c>
      <c r="AN52" s="272" t="s">
        <v>426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144</v>
      </c>
      <c r="AT52" s="270" t="s">
        <v>203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 x14ac:dyDescent="0.25">
      <c r="W53" s="266" t="s">
        <v>149</v>
      </c>
      <c r="X53" s="266" t="s">
        <v>212</v>
      </c>
      <c r="Y53" s="267" t="s">
        <v>212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69</v>
      </c>
      <c r="AL53" s="260">
        <v>10</v>
      </c>
      <c r="AM53" s="260" t="s">
        <v>536</v>
      </c>
      <c r="AN53" s="272" t="s">
        <v>428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144</v>
      </c>
      <c r="AT53" s="270" t="s">
        <v>204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 x14ac:dyDescent="0.25">
      <c r="W54" s="266" t="s">
        <v>149</v>
      </c>
      <c r="X54" s="266" t="s">
        <v>213</v>
      </c>
      <c r="Y54" s="267" t="s">
        <v>213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69</v>
      </c>
      <c r="AL54" s="260">
        <v>9</v>
      </c>
      <c r="AM54" s="260" t="s">
        <v>367</v>
      </c>
      <c r="AN54" s="272" t="s">
        <v>430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144</v>
      </c>
      <c r="AT54" s="270" t="s">
        <v>205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 x14ac:dyDescent="0.25">
      <c r="W55" s="266" t="s">
        <v>149</v>
      </c>
      <c r="X55" s="266" t="s">
        <v>214</v>
      </c>
      <c r="Y55" s="267" t="s">
        <v>214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69</v>
      </c>
      <c r="AL55" s="260">
        <v>12</v>
      </c>
      <c r="AM55" s="260" t="s">
        <v>473</v>
      </c>
      <c r="AN55" s="272" t="s">
        <v>431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144</v>
      </c>
      <c r="AT55" s="270" t="s">
        <v>206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 x14ac:dyDescent="0.25">
      <c r="W56" s="266" t="s">
        <v>149</v>
      </c>
      <c r="X56" s="266" t="s">
        <v>215</v>
      </c>
      <c r="Y56" s="267" t="s">
        <v>215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69</v>
      </c>
      <c r="AL56" s="260">
        <v>23</v>
      </c>
      <c r="AM56" s="260" t="s">
        <v>595</v>
      </c>
      <c r="AN56" s="272" t="s">
        <v>432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144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 x14ac:dyDescent="0.25">
      <c r="W57" s="266" t="s">
        <v>149</v>
      </c>
      <c r="X57" s="266" t="s">
        <v>216</v>
      </c>
      <c r="Y57" s="267" t="s">
        <v>216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69</v>
      </c>
      <c r="AL57" s="260">
        <v>36</v>
      </c>
      <c r="AM57" s="260" t="s">
        <v>450</v>
      </c>
      <c r="AN57" s="272" t="s">
        <v>433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160</v>
      </c>
      <c r="AT57" s="270" t="s">
        <v>207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 x14ac:dyDescent="0.25">
      <c r="W58" s="266" t="s">
        <v>149</v>
      </c>
      <c r="X58" s="266" t="s">
        <v>217</v>
      </c>
      <c r="Y58" s="267" t="s">
        <v>217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71</v>
      </c>
      <c r="AL58" s="260">
        <v>13</v>
      </c>
      <c r="AM58" s="260" t="s">
        <v>648</v>
      </c>
      <c r="AN58" s="272" t="s">
        <v>434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160</v>
      </c>
      <c r="AT58" s="270" t="s">
        <v>208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 x14ac:dyDescent="0.25">
      <c r="W59" s="266" t="s">
        <v>152</v>
      </c>
      <c r="X59" s="266" t="s">
        <v>218</v>
      </c>
      <c r="Y59" s="267" t="s">
        <v>218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71</v>
      </c>
      <c r="AL59" s="260">
        <v>7</v>
      </c>
      <c r="AM59" s="260" t="s">
        <v>530</v>
      </c>
      <c r="AN59" s="272" t="s">
        <v>436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160</v>
      </c>
      <c r="AT59" s="270" t="s">
        <v>209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 x14ac:dyDescent="0.25">
      <c r="W60" s="266" t="s">
        <v>152</v>
      </c>
      <c r="X60" s="266" t="s">
        <v>219</v>
      </c>
      <c r="Y60" s="267" t="s">
        <v>219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71</v>
      </c>
      <c r="AL60" s="260">
        <v>65</v>
      </c>
      <c r="AM60" s="260" t="s">
        <v>721</v>
      </c>
      <c r="AN60" s="272" t="s">
        <v>437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160</v>
      </c>
      <c r="AT60" s="270" t="s">
        <v>210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 x14ac:dyDescent="0.25">
      <c r="W61" s="266" t="s">
        <v>152</v>
      </c>
      <c r="X61" s="266" t="s">
        <v>220</v>
      </c>
      <c r="Y61" s="267" t="s">
        <v>220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69</v>
      </c>
      <c r="AL61" s="260">
        <v>32</v>
      </c>
      <c r="AM61" s="260" t="s">
        <v>541</v>
      </c>
      <c r="AN61" s="272" t="s">
        <v>438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160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 x14ac:dyDescent="0.25">
      <c r="W62" s="266" t="s">
        <v>152</v>
      </c>
      <c r="X62" s="266" t="s">
        <v>98</v>
      </c>
      <c r="Y62" s="267" t="s">
        <v>98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72</v>
      </c>
      <c r="AL62" s="260">
        <v>15</v>
      </c>
      <c r="AM62" s="260" t="s">
        <v>570</v>
      </c>
      <c r="AN62" s="272" t="s">
        <v>440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160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 x14ac:dyDescent="0.25">
      <c r="W63" s="266" t="s">
        <v>147</v>
      </c>
      <c r="X63" s="266" t="s">
        <v>221</v>
      </c>
      <c r="Y63" s="267" t="s">
        <v>221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71</v>
      </c>
      <c r="AL63" s="260">
        <v>28</v>
      </c>
      <c r="AM63" s="260" t="s">
        <v>384</v>
      </c>
      <c r="AN63" s="272" t="s">
        <v>442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149</v>
      </c>
      <c r="AT63" s="270" t="s">
        <v>211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 x14ac:dyDescent="0.25">
      <c r="W64" s="266" t="s">
        <v>147</v>
      </c>
      <c r="X64" s="266" t="s">
        <v>222</v>
      </c>
      <c r="Y64" s="267" t="s">
        <v>222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69</v>
      </c>
      <c r="AL64" s="260">
        <v>18</v>
      </c>
      <c r="AM64" s="260" t="s">
        <v>402</v>
      </c>
      <c r="AN64" s="272" t="s">
        <v>443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149</v>
      </c>
      <c r="AT64" s="270" t="s">
        <v>212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 x14ac:dyDescent="0.25">
      <c r="W65" s="266" t="s">
        <v>147</v>
      </c>
      <c r="X65" s="266" t="s">
        <v>223</v>
      </c>
      <c r="Y65" s="267" t="s">
        <v>223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71</v>
      </c>
      <c r="AL65" s="260">
        <v>54</v>
      </c>
      <c r="AM65" s="260" t="s">
        <v>362</v>
      </c>
      <c r="AN65" s="272" t="s">
        <v>445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149</v>
      </c>
      <c r="AT65" s="270" t="s">
        <v>213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 x14ac:dyDescent="0.25">
      <c r="W66" s="266" t="s">
        <v>147</v>
      </c>
      <c r="X66" s="266" t="s">
        <v>224</v>
      </c>
      <c r="Y66" s="267" t="s">
        <v>224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72</v>
      </c>
      <c r="AL66" s="260">
        <v>25</v>
      </c>
      <c r="AM66" s="260" t="s">
        <v>722</v>
      </c>
      <c r="AN66" s="272" t="s">
        <v>447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149</v>
      </c>
      <c r="AT66" s="270" t="s">
        <v>214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 x14ac:dyDescent="0.25">
      <c r="W67" s="266" t="s">
        <v>139</v>
      </c>
      <c r="X67" s="266" t="s">
        <v>225</v>
      </c>
      <c r="Y67" s="267" t="s">
        <v>225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71</v>
      </c>
      <c r="AL67" s="260">
        <v>60</v>
      </c>
      <c r="AM67" s="260" t="s">
        <v>723</v>
      </c>
      <c r="AN67" s="272" t="s">
        <v>449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149</v>
      </c>
      <c r="AT67" s="270" t="s">
        <v>215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 x14ac:dyDescent="0.25">
      <c r="W68" s="266" t="s">
        <v>139</v>
      </c>
      <c r="X68" s="266" t="s">
        <v>226</v>
      </c>
      <c r="Y68" s="267" t="s">
        <v>226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71</v>
      </c>
      <c r="AL68" s="260">
        <v>24</v>
      </c>
      <c r="AM68" s="260" t="s">
        <v>470</v>
      </c>
      <c r="AN68" s="272" t="s">
        <v>451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149</v>
      </c>
      <c r="AT68" s="270" t="s">
        <v>216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 x14ac:dyDescent="0.25">
      <c r="W69" s="266" t="s">
        <v>139</v>
      </c>
      <c r="X69" s="266" t="s">
        <v>227</v>
      </c>
      <c r="Y69" s="267" t="s">
        <v>227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71</v>
      </c>
      <c r="AL69" s="260">
        <v>4</v>
      </c>
      <c r="AM69" s="260" t="s">
        <v>468</v>
      </c>
      <c r="AN69" s="272" t="s">
        <v>453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149</v>
      </c>
      <c r="AT69" s="270" t="s">
        <v>217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 x14ac:dyDescent="0.25">
      <c r="W70" s="266" t="s">
        <v>157</v>
      </c>
      <c r="X70" s="266" t="s">
        <v>228</v>
      </c>
      <c r="Y70" s="267" t="s">
        <v>228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71</v>
      </c>
      <c r="AL70" s="260">
        <v>47</v>
      </c>
      <c r="AM70" s="260" t="s">
        <v>396</v>
      </c>
      <c r="AN70" s="272" t="s">
        <v>454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149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 x14ac:dyDescent="0.25">
      <c r="W71" s="266" t="s">
        <v>157</v>
      </c>
      <c r="X71" s="266" t="s">
        <v>229</v>
      </c>
      <c r="Y71" s="267" t="s">
        <v>229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72</v>
      </c>
      <c r="AL71" s="260">
        <v>16</v>
      </c>
      <c r="AM71" s="260" t="s">
        <v>484</v>
      </c>
      <c r="AN71" s="272" t="s">
        <v>456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149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 x14ac:dyDescent="0.25">
      <c r="W72" s="266" t="s">
        <v>157</v>
      </c>
      <c r="X72" s="266" t="s">
        <v>230</v>
      </c>
      <c r="Y72" s="267" t="s">
        <v>230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72</v>
      </c>
      <c r="AL72" s="260">
        <v>2</v>
      </c>
      <c r="AM72" s="260" t="s">
        <v>417</v>
      </c>
      <c r="AN72" s="272" t="s">
        <v>458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152</v>
      </c>
      <c r="AT72" s="270" t="s">
        <v>218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 x14ac:dyDescent="0.25">
      <c r="W73" s="266" t="s">
        <v>157</v>
      </c>
      <c r="X73" s="266" t="s">
        <v>231</v>
      </c>
      <c r="Y73" s="267" t="s">
        <v>231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72</v>
      </c>
      <c r="AL73" s="260">
        <v>29</v>
      </c>
      <c r="AM73" s="260" t="s">
        <v>724</v>
      </c>
      <c r="AN73" s="272" t="s">
        <v>460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152</v>
      </c>
      <c r="AT73" s="270" t="s">
        <v>219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 x14ac:dyDescent="0.25">
      <c r="W74" s="266" t="s">
        <v>157</v>
      </c>
      <c r="X74" s="266" t="s">
        <v>232</v>
      </c>
      <c r="Y74" s="267" t="s">
        <v>232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72</v>
      </c>
      <c r="AL74" s="260">
        <v>8</v>
      </c>
      <c r="AM74" s="260" t="s">
        <v>408</v>
      </c>
      <c r="AN74" s="272" t="s">
        <v>462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152</v>
      </c>
      <c r="AT74" s="270" t="s">
        <v>220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 x14ac:dyDescent="0.25">
      <c r="W75" s="266" t="s">
        <v>157</v>
      </c>
      <c r="X75" s="266" t="s">
        <v>233</v>
      </c>
      <c r="Y75" s="267" t="s">
        <v>233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72</v>
      </c>
      <c r="AL75" s="260">
        <v>1</v>
      </c>
      <c r="AM75" s="260" t="s">
        <v>644</v>
      </c>
      <c r="AN75" s="272" t="s">
        <v>464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152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 x14ac:dyDescent="0.25">
      <c r="W76" s="266" t="s">
        <v>157</v>
      </c>
      <c r="X76" s="266" t="s">
        <v>234</v>
      </c>
      <c r="Y76" s="267" t="s">
        <v>234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71</v>
      </c>
      <c r="AL76" s="260">
        <v>67</v>
      </c>
      <c r="AM76" s="260" t="s">
        <v>725</v>
      </c>
      <c r="AN76" s="272" t="s">
        <v>465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152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 x14ac:dyDescent="0.25">
      <c r="W77" s="266" t="s">
        <v>143</v>
      </c>
      <c r="X77" s="266" t="s">
        <v>235</v>
      </c>
      <c r="Y77" s="267" t="s">
        <v>235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71</v>
      </c>
      <c r="AL77" s="260">
        <v>39</v>
      </c>
      <c r="AM77" s="260" t="s">
        <v>459</v>
      </c>
      <c r="AN77" s="272" t="s">
        <v>467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152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 x14ac:dyDescent="0.25">
      <c r="W78" s="266" t="s">
        <v>143</v>
      </c>
      <c r="X78" s="266" t="s">
        <v>236</v>
      </c>
      <c r="Y78" s="267" t="s">
        <v>236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71</v>
      </c>
      <c r="AL78" s="260">
        <v>32</v>
      </c>
      <c r="AM78" s="260" t="s">
        <v>564</v>
      </c>
      <c r="AN78" s="272" t="s">
        <v>469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147</v>
      </c>
      <c r="AT78" s="270" t="s">
        <v>221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 x14ac:dyDescent="0.25">
      <c r="W79" s="266" t="s">
        <v>143</v>
      </c>
      <c r="X79" s="266" t="s">
        <v>237</v>
      </c>
      <c r="Y79" s="267" t="s">
        <v>237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71</v>
      </c>
      <c r="AL79" s="260">
        <v>42</v>
      </c>
      <c r="AM79" s="260" t="s">
        <v>624</v>
      </c>
      <c r="AN79" s="272" t="s">
        <v>471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147</v>
      </c>
      <c r="AT79" s="270" t="s">
        <v>222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 x14ac:dyDescent="0.25">
      <c r="W80" s="266" t="s">
        <v>143</v>
      </c>
      <c r="X80" s="266" t="s">
        <v>238</v>
      </c>
      <c r="Y80" s="267" t="s">
        <v>238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69</v>
      </c>
      <c r="AL80" s="260">
        <v>4</v>
      </c>
      <c r="AM80" s="260" t="s">
        <v>620</v>
      </c>
      <c r="AN80" s="272" t="s">
        <v>472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147</v>
      </c>
      <c r="AT80" s="270" t="s">
        <v>223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 x14ac:dyDescent="0.25">
      <c r="W81" s="266" t="s">
        <v>143</v>
      </c>
      <c r="X81" s="266" t="s">
        <v>239</v>
      </c>
      <c r="Y81" s="267" t="s">
        <v>239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69</v>
      </c>
      <c r="AL81" s="260">
        <v>3</v>
      </c>
      <c r="AM81" s="260" t="s">
        <v>560</v>
      </c>
      <c r="AN81" s="272" t="s">
        <v>474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147</v>
      </c>
      <c r="AT81" s="270" t="s">
        <v>224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 x14ac:dyDescent="0.25">
      <c r="W82" s="266" t="s">
        <v>143</v>
      </c>
      <c r="X82" s="266" t="s">
        <v>240</v>
      </c>
      <c r="Y82" s="267" t="s">
        <v>240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69</v>
      </c>
      <c r="AL82" s="260">
        <v>38</v>
      </c>
      <c r="AM82" s="260" t="s">
        <v>597</v>
      </c>
      <c r="AN82" s="272" t="s">
        <v>475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147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 x14ac:dyDescent="0.25">
      <c r="W83" s="266" t="s">
        <v>162</v>
      </c>
      <c r="X83" s="266" t="s">
        <v>241</v>
      </c>
      <c r="Y83" s="267" t="s">
        <v>241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70</v>
      </c>
      <c r="AL83" s="260">
        <v>14</v>
      </c>
      <c r="AM83" s="260" t="s">
        <v>726</v>
      </c>
      <c r="AN83" s="272" t="s">
        <v>477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139</v>
      </c>
      <c r="AT83" s="270" t="s">
        <v>225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 x14ac:dyDescent="0.25">
      <c r="W84" s="266" t="s">
        <v>162</v>
      </c>
      <c r="X84" s="266" t="s">
        <v>242</v>
      </c>
      <c r="Y84" s="267" t="s">
        <v>242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71</v>
      </c>
      <c r="AL84" s="260">
        <v>63</v>
      </c>
      <c r="AM84" s="260" t="s">
        <v>727</v>
      </c>
      <c r="AN84" s="272" t="s">
        <v>479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139</v>
      </c>
      <c r="AT84" s="270" t="s">
        <v>226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 x14ac:dyDescent="0.25">
      <c r="W85" s="266" t="s">
        <v>162</v>
      </c>
      <c r="X85" s="266" t="s">
        <v>243</v>
      </c>
      <c r="Y85" s="267" t="s">
        <v>243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72</v>
      </c>
      <c r="AL85" s="260">
        <v>26</v>
      </c>
      <c r="AM85" s="260" t="s">
        <v>728</v>
      </c>
      <c r="AN85" s="272" t="s">
        <v>481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139</v>
      </c>
      <c r="AT85" s="270" t="s">
        <v>227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 x14ac:dyDescent="0.25">
      <c r="W86" s="266" t="s">
        <v>162</v>
      </c>
      <c r="X86" s="266" t="s">
        <v>244</v>
      </c>
      <c r="Y86" s="267" t="s">
        <v>244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71</v>
      </c>
      <c r="AL86" s="260">
        <v>2</v>
      </c>
      <c r="AM86" s="260" t="s">
        <v>476</v>
      </c>
      <c r="AN86" s="272" t="s">
        <v>483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139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 x14ac:dyDescent="0.25">
      <c r="W87" s="266" t="s">
        <v>162</v>
      </c>
      <c r="X87" s="266" t="s">
        <v>245</v>
      </c>
      <c r="Y87" s="267" t="s">
        <v>245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70</v>
      </c>
      <c r="AL87" s="260">
        <v>3</v>
      </c>
      <c r="AM87" s="260" t="s">
        <v>636</v>
      </c>
      <c r="AN87" s="272" t="s">
        <v>485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139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 x14ac:dyDescent="0.25">
      <c r="W88" s="266" t="s">
        <v>163</v>
      </c>
      <c r="X88" s="266" t="s">
        <v>246</v>
      </c>
      <c r="Y88" s="267" t="s">
        <v>246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71</v>
      </c>
      <c r="AL88" s="260">
        <v>25</v>
      </c>
      <c r="AM88" s="260" t="s">
        <v>630</v>
      </c>
      <c r="AN88" s="272" t="s">
        <v>487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157</v>
      </c>
      <c r="AT88" s="270" t="s">
        <v>228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 x14ac:dyDescent="0.25">
      <c r="W89" s="266" t="s">
        <v>163</v>
      </c>
      <c r="X89" s="266" t="s">
        <v>247</v>
      </c>
      <c r="Y89" s="267" t="s">
        <v>247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72</v>
      </c>
      <c r="AL89" s="260">
        <v>34</v>
      </c>
      <c r="AM89" s="260" t="s">
        <v>729</v>
      </c>
      <c r="AN89" s="272" t="s">
        <v>489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157</v>
      </c>
      <c r="AT89" s="270" t="s">
        <v>229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 x14ac:dyDescent="0.25">
      <c r="W90" s="266" t="s">
        <v>163</v>
      </c>
      <c r="X90" s="266" t="s">
        <v>248</v>
      </c>
      <c r="Y90" s="267" t="s">
        <v>248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70</v>
      </c>
      <c r="AL90" s="260">
        <v>6</v>
      </c>
      <c r="AM90" s="260" t="s">
        <v>730</v>
      </c>
      <c r="AN90" s="272" t="s">
        <v>491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157</v>
      </c>
      <c r="AT90" s="270" t="s">
        <v>230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 x14ac:dyDescent="0.25">
      <c r="W91" s="266" t="s">
        <v>163</v>
      </c>
      <c r="X91" s="266" t="s">
        <v>249</v>
      </c>
      <c r="Y91" s="267" t="s">
        <v>249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72</v>
      </c>
      <c r="AL91" s="260">
        <v>13</v>
      </c>
      <c r="AM91" s="260" t="s">
        <v>490</v>
      </c>
      <c r="AN91" s="272" t="s">
        <v>493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157</v>
      </c>
      <c r="AT91" s="270" t="s">
        <v>231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 x14ac:dyDescent="0.25">
      <c r="W92" s="266" t="s">
        <v>161</v>
      </c>
      <c r="X92" s="266" t="s">
        <v>250</v>
      </c>
      <c r="Y92" s="267" t="s">
        <v>250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71</v>
      </c>
      <c r="AL92" s="260">
        <v>11</v>
      </c>
      <c r="AM92" s="260" t="s">
        <v>482</v>
      </c>
      <c r="AN92" s="272" t="s">
        <v>495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157</v>
      </c>
      <c r="AT92" s="270" t="s">
        <v>232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 x14ac:dyDescent="0.25">
      <c r="W93" s="266" t="s">
        <v>161</v>
      </c>
      <c r="X93" s="266" t="s">
        <v>251</v>
      </c>
      <c r="Y93" s="267" t="s">
        <v>251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71</v>
      </c>
      <c r="AL93" s="260">
        <v>29</v>
      </c>
      <c r="AM93" s="260" t="s">
        <v>461</v>
      </c>
      <c r="AN93" s="272" t="s">
        <v>497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157</v>
      </c>
      <c r="AT93" s="270" t="s">
        <v>233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 x14ac:dyDescent="0.25">
      <c r="W94" s="266" t="s">
        <v>161</v>
      </c>
      <c r="X94" s="266" t="s">
        <v>252</v>
      </c>
      <c r="Y94" s="267" t="s">
        <v>252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71</v>
      </c>
      <c r="AL94" s="260">
        <v>69</v>
      </c>
      <c r="AM94" s="260" t="s">
        <v>731</v>
      </c>
      <c r="AN94" s="272" t="s">
        <v>499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157</v>
      </c>
      <c r="AT94" s="270" t="s">
        <v>234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 x14ac:dyDescent="0.25">
      <c r="W95" s="266" t="s">
        <v>161</v>
      </c>
      <c r="X95" s="266" t="s">
        <v>253</v>
      </c>
      <c r="Y95" s="267" t="s">
        <v>253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71</v>
      </c>
      <c r="AL95" s="260">
        <v>8</v>
      </c>
      <c r="AM95" s="260" t="s">
        <v>374</v>
      </c>
      <c r="AN95" s="272" t="s">
        <v>501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157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 x14ac:dyDescent="0.25">
      <c r="W96" s="266" t="s">
        <v>161</v>
      </c>
      <c r="X96" s="266" t="s">
        <v>254</v>
      </c>
      <c r="Y96" s="267" t="s">
        <v>254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72</v>
      </c>
      <c r="AL96" s="260">
        <v>24</v>
      </c>
      <c r="AM96" s="260" t="s">
        <v>732</v>
      </c>
      <c r="AN96" s="272" t="s">
        <v>503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157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 x14ac:dyDescent="0.25">
      <c r="W97" s="266" t="s">
        <v>161</v>
      </c>
      <c r="X97" s="266" t="s">
        <v>255</v>
      </c>
      <c r="Y97" s="267" t="s">
        <v>255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72</v>
      </c>
      <c r="AL97" s="260">
        <v>35</v>
      </c>
      <c r="AM97" s="260" t="s">
        <v>733</v>
      </c>
      <c r="AN97" s="272" t="s">
        <v>505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143</v>
      </c>
      <c r="AT97" s="270" t="s">
        <v>235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 x14ac:dyDescent="0.25">
      <c r="W98" s="266" t="s">
        <v>145</v>
      </c>
      <c r="X98" s="266" t="s">
        <v>256</v>
      </c>
      <c r="Y98" s="267" t="s">
        <v>256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71</v>
      </c>
      <c r="AL98" s="260">
        <v>31</v>
      </c>
      <c r="AM98" s="260" t="s">
        <v>548</v>
      </c>
      <c r="AN98" s="272" t="s">
        <v>507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143</v>
      </c>
      <c r="AT98" s="270" t="s">
        <v>236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 x14ac:dyDescent="0.25">
      <c r="W99" s="266" t="s">
        <v>145</v>
      </c>
      <c r="X99" s="266" t="s">
        <v>257</v>
      </c>
      <c r="Y99" s="267" t="s">
        <v>257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71</v>
      </c>
      <c r="AL99" s="260">
        <v>15</v>
      </c>
      <c r="AM99" s="260" t="s">
        <v>525</v>
      </c>
      <c r="AN99" s="272" t="s">
        <v>508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143</v>
      </c>
      <c r="AT99" s="270" t="s">
        <v>237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 x14ac:dyDescent="0.25">
      <c r="W100" s="266" t="s">
        <v>145</v>
      </c>
      <c r="X100" s="266" t="s">
        <v>258</v>
      </c>
      <c r="Y100" s="267" t="s">
        <v>258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71</v>
      </c>
      <c r="AL100" s="260">
        <v>58</v>
      </c>
      <c r="AM100" s="260" t="s">
        <v>734</v>
      </c>
      <c r="AN100" s="272" t="s">
        <v>510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143</v>
      </c>
      <c r="AT100" s="270" t="s">
        <v>238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 x14ac:dyDescent="0.25">
      <c r="W101" s="266" t="s">
        <v>145</v>
      </c>
      <c r="X101" s="266" t="s">
        <v>259</v>
      </c>
      <c r="Y101" s="267" t="s">
        <v>259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69</v>
      </c>
      <c r="AL101" s="260">
        <v>27</v>
      </c>
      <c r="AM101" s="260" t="s">
        <v>365</v>
      </c>
      <c r="AN101" s="272" t="s">
        <v>512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143</v>
      </c>
      <c r="AT101" s="270" t="s">
        <v>239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 x14ac:dyDescent="0.25">
      <c r="W102" s="266" t="s">
        <v>145</v>
      </c>
      <c r="X102" s="266" t="s">
        <v>260</v>
      </c>
      <c r="Y102" s="267" t="s">
        <v>260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70</v>
      </c>
      <c r="AL102" s="260">
        <v>2</v>
      </c>
      <c r="AM102" s="260" t="s">
        <v>386</v>
      </c>
      <c r="AN102" s="272" t="s">
        <v>514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143</v>
      </c>
      <c r="AT102" s="270" t="s">
        <v>240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 x14ac:dyDescent="0.25">
      <c r="W103" s="266" t="s">
        <v>142</v>
      </c>
      <c r="X103" s="266" t="s">
        <v>261</v>
      </c>
      <c r="Y103" s="267" t="s">
        <v>261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71</v>
      </c>
      <c r="AL103" s="260">
        <v>36</v>
      </c>
      <c r="AM103" s="260" t="s">
        <v>543</v>
      </c>
      <c r="AN103" s="272" t="s">
        <v>516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143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 x14ac:dyDescent="0.25">
      <c r="W104" s="266" t="s">
        <v>142</v>
      </c>
      <c r="X104" s="266" t="s">
        <v>262</v>
      </c>
      <c r="Y104" s="267" t="s">
        <v>262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72</v>
      </c>
      <c r="AL104" s="260">
        <v>18</v>
      </c>
      <c r="AM104" s="260" t="s">
        <v>554</v>
      </c>
      <c r="AN104" s="272" t="s">
        <v>518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162</v>
      </c>
      <c r="AT104" s="270" t="s">
        <v>241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 x14ac:dyDescent="0.25">
      <c r="W105" s="266" t="s">
        <v>155</v>
      </c>
      <c r="X105" s="266" t="s">
        <v>263</v>
      </c>
      <c r="Y105" s="267" t="s">
        <v>263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71</v>
      </c>
      <c r="AL105" s="260">
        <v>33</v>
      </c>
      <c r="AM105" s="260" t="s">
        <v>455</v>
      </c>
      <c r="AN105" s="272" t="s">
        <v>520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162</v>
      </c>
      <c r="AT105" s="270" t="s">
        <v>242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 x14ac:dyDescent="0.25">
      <c r="W106" s="266" t="s">
        <v>155</v>
      </c>
      <c r="X106" s="266" t="s">
        <v>264</v>
      </c>
      <c r="Y106" s="267" t="s">
        <v>264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72</v>
      </c>
      <c r="AL106" s="260">
        <v>11</v>
      </c>
      <c r="AM106" s="260" t="s">
        <v>394</v>
      </c>
      <c r="AN106" s="272" t="s">
        <v>522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162</v>
      </c>
      <c r="AT106" s="270" t="s">
        <v>243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 x14ac:dyDescent="0.25">
      <c r="W107" s="266" t="s">
        <v>155</v>
      </c>
      <c r="X107" s="266" t="s">
        <v>265</v>
      </c>
      <c r="Y107" s="267" t="s">
        <v>265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74</v>
      </c>
      <c r="AL107" s="260">
        <v>4</v>
      </c>
      <c r="AM107" s="260" t="s">
        <v>351</v>
      </c>
      <c r="AN107" s="272" t="s">
        <v>524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162</v>
      </c>
      <c r="AT107" s="270" t="s">
        <v>244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 x14ac:dyDescent="0.25">
      <c r="W108" s="266" t="s">
        <v>148</v>
      </c>
      <c r="X108" s="266" t="s">
        <v>266</v>
      </c>
      <c r="Y108" s="267" t="s">
        <v>266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72</v>
      </c>
      <c r="AL108" s="260">
        <v>6</v>
      </c>
      <c r="AM108" s="260" t="s">
        <v>421</v>
      </c>
      <c r="AN108" s="272" t="s">
        <v>526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162</v>
      </c>
      <c r="AT108" s="270" t="s">
        <v>245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 x14ac:dyDescent="0.25">
      <c r="W109" s="266" t="s">
        <v>148</v>
      </c>
      <c r="X109" s="266" t="s">
        <v>267</v>
      </c>
      <c r="Y109" s="267" t="s">
        <v>267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69</v>
      </c>
      <c r="AL109" s="260">
        <v>31</v>
      </c>
      <c r="AM109" s="260" t="s">
        <v>425</v>
      </c>
      <c r="AN109" s="272" t="s">
        <v>528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162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 x14ac:dyDescent="0.25">
      <c r="W110" s="266" t="s">
        <v>148</v>
      </c>
      <c r="X110" s="266" t="s">
        <v>268</v>
      </c>
      <c r="Y110" s="267" t="s">
        <v>268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69</v>
      </c>
      <c r="AL110" s="260">
        <v>22</v>
      </c>
      <c r="AM110" s="260" t="s">
        <v>411</v>
      </c>
      <c r="AN110" s="272" t="s">
        <v>529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162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 x14ac:dyDescent="0.25">
      <c r="W111" s="266" t="s">
        <v>148</v>
      </c>
      <c r="X111" s="266" t="s">
        <v>269</v>
      </c>
      <c r="Y111" s="267" t="s">
        <v>269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71</v>
      </c>
      <c r="AL111" s="260">
        <v>16</v>
      </c>
      <c r="AM111" s="260" t="s">
        <v>539</v>
      </c>
      <c r="AN111" s="272" t="s">
        <v>531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163</v>
      </c>
      <c r="AT111" s="270" t="s">
        <v>246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 x14ac:dyDescent="0.25">
      <c r="W112" s="266" t="s">
        <v>141</v>
      </c>
      <c r="X112" s="266" t="s">
        <v>270</v>
      </c>
      <c r="Y112" s="267" t="s">
        <v>270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71</v>
      </c>
      <c r="AL112" s="260">
        <v>1</v>
      </c>
      <c r="AM112" s="260" t="s">
        <v>506</v>
      </c>
      <c r="AN112" s="272" t="s">
        <v>533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163</v>
      </c>
      <c r="AT112" s="270" t="s">
        <v>247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 x14ac:dyDescent="0.25">
      <c r="W113" s="266" t="s">
        <v>141</v>
      </c>
      <c r="X113" s="266" t="s">
        <v>271</v>
      </c>
      <c r="Y113" s="267" t="s">
        <v>271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69</v>
      </c>
      <c r="AL113" s="260">
        <v>14</v>
      </c>
      <c r="AM113" s="260" t="s">
        <v>446</v>
      </c>
      <c r="AN113" s="272" t="s">
        <v>534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163</v>
      </c>
      <c r="AT113" s="270" t="s">
        <v>248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 x14ac:dyDescent="0.25">
      <c r="W114" s="266" t="s">
        <v>141</v>
      </c>
      <c r="X114" s="266" t="s">
        <v>272</v>
      </c>
      <c r="Y114" s="267" t="s">
        <v>272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71</v>
      </c>
      <c r="AL114" s="260">
        <v>41</v>
      </c>
      <c r="AM114" s="260" t="s">
        <v>498</v>
      </c>
      <c r="AN114" s="272" t="s">
        <v>535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163</v>
      </c>
      <c r="AT114" s="270" t="s">
        <v>249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 x14ac:dyDescent="0.25">
      <c r="W115" s="266" t="s">
        <v>141</v>
      </c>
      <c r="X115" s="266" t="s">
        <v>273</v>
      </c>
      <c r="Y115" s="267" t="s">
        <v>273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69</v>
      </c>
      <c r="AL115" s="260">
        <v>17</v>
      </c>
      <c r="AM115" s="260" t="s">
        <v>550</v>
      </c>
      <c r="AN115" s="272" t="s">
        <v>537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163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 x14ac:dyDescent="0.25">
      <c r="W116" s="266" t="s">
        <v>150</v>
      </c>
      <c r="X116" s="266" t="s">
        <v>274</v>
      </c>
      <c r="Y116" s="267" t="s">
        <v>274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71</v>
      </c>
      <c r="AL116" s="260">
        <v>12</v>
      </c>
      <c r="AM116" s="260" t="s">
        <v>376</v>
      </c>
      <c r="AN116" s="272" t="s">
        <v>538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161</v>
      </c>
      <c r="AT116" s="270" t="s">
        <v>250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 x14ac:dyDescent="0.25">
      <c r="W117" s="266" t="s">
        <v>150</v>
      </c>
      <c r="X117" s="266" t="s">
        <v>275</v>
      </c>
      <c r="Y117" s="267" t="s">
        <v>275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71</v>
      </c>
      <c r="AL117" s="260">
        <v>43</v>
      </c>
      <c r="AM117" s="260" t="s">
        <v>486</v>
      </c>
      <c r="AN117" s="272" t="s">
        <v>540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161</v>
      </c>
      <c r="AT117" s="270" t="s">
        <v>251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 x14ac:dyDescent="0.25">
      <c r="W118" s="266" t="s">
        <v>150</v>
      </c>
      <c r="X118" s="266" t="s">
        <v>276</v>
      </c>
      <c r="Y118" s="267" t="s">
        <v>276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71</v>
      </c>
      <c r="AL118" s="260">
        <v>9</v>
      </c>
      <c r="AM118" s="260" t="s">
        <v>346</v>
      </c>
      <c r="AN118" s="272" t="s">
        <v>542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161</v>
      </c>
      <c r="AT118" s="270" t="s">
        <v>252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 x14ac:dyDescent="0.25">
      <c r="W119" s="266" t="s">
        <v>150</v>
      </c>
      <c r="X119" s="266" t="s">
        <v>277</v>
      </c>
      <c r="Y119" s="267" t="s">
        <v>277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71</v>
      </c>
      <c r="AL119" s="260">
        <v>59</v>
      </c>
      <c r="AM119" s="260" t="s">
        <v>735</v>
      </c>
      <c r="AN119" s="272" t="s">
        <v>544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161</v>
      </c>
      <c r="AT119" s="270" t="s">
        <v>253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 x14ac:dyDescent="0.25">
      <c r="W120" s="266" t="s">
        <v>150</v>
      </c>
      <c r="X120" s="266" t="s">
        <v>278</v>
      </c>
      <c r="Y120" s="267" t="s">
        <v>278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71</v>
      </c>
      <c r="AL120" s="260">
        <v>26</v>
      </c>
      <c r="AM120" s="260" t="s">
        <v>457</v>
      </c>
      <c r="AN120" s="272" t="s">
        <v>546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161</v>
      </c>
      <c r="AT120" s="270" t="s">
        <v>254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 x14ac:dyDescent="0.25">
      <c r="W121" s="266" t="s">
        <v>150</v>
      </c>
      <c r="X121" s="266" t="s">
        <v>279</v>
      </c>
      <c r="Y121" s="267" t="s">
        <v>279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74</v>
      </c>
      <c r="AL121" s="260">
        <v>10</v>
      </c>
      <c r="AM121" s="260" t="s">
        <v>593</v>
      </c>
      <c r="AN121" s="272" t="s">
        <v>547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161</v>
      </c>
      <c r="AT121" s="270" t="s">
        <v>255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 x14ac:dyDescent="0.25">
      <c r="W122" s="266" t="s">
        <v>153</v>
      </c>
      <c r="X122" s="266" t="s">
        <v>280</v>
      </c>
      <c r="Y122" s="267" t="s">
        <v>280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71</v>
      </c>
      <c r="AL122" s="260">
        <v>49</v>
      </c>
      <c r="AM122" s="260" t="s">
        <v>478</v>
      </c>
      <c r="AN122" s="272" t="s">
        <v>549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161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 x14ac:dyDescent="0.25">
      <c r="W123" s="266" t="s">
        <v>153</v>
      </c>
      <c r="X123" s="266" t="s">
        <v>281</v>
      </c>
      <c r="Y123" s="267" t="s">
        <v>281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69</v>
      </c>
      <c r="AL123" s="260">
        <v>37</v>
      </c>
      <c r="AM123" s="260" t="s">
        <v>511</v>
      </c>
      <c r="AN123" s="272" t="s">
        <v>551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145</v>
      </c>
      <c r="AT123" s="270" t="s">
        <v>256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 x14ac:dyDescent="0.25">
      <c r="W124" s="266" t="s">
        <v>153</v>
      </c>
      <c r="X124" s="266" t="s">
        <v>282</v>
      </c>
      <c r="Y124" s="267" t="s">
        <v>282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69</v>
      </c>
      <c r="AL124" s="260">
        <v>7</v>
      </c>
      <c r="AM124" s="260" t="s">
        <v>581</v>
      </c>
      <c r="AN124" s="272" t="s">
        <v>553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145</v>
      </c>
      <c r="AT124" s="270" t="s">
        <v>257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 x14ac:dyDescent="0.25">
      <c r="W125" s="266" t="s">
        <v>153</v>
      </c>
      <c r="X125" s="266" t="s">
        <v>283</v>
      </c>
      <c r="Y125" s="267" t="s">
        <v>283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72</v>
      </c>
      <c r="AL125" s="260">
        <v>14</v>
      </c>
      <c r="AM125" s="260" t="s">
        <v>574</v>
      </c>
      <c r="AN125" s="272" t="s">
        <v>555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145</v>
      </c>
      <c r="AT125" s="270" t="s">
        <v>258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 x14ac:dyDescent="0.25">
      <c r="W126" s="266" t="s">
        <v>153</v>
      </c>
      <c r="X126" s="266" t="s">
        <v>284</v>
      </c>
      <c r="Y126" s="267" t="s">
        <v>284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72</v>
      </c>
      <c r="AL126" s="260">
        <v>3</v>
      </c>
      <c r="AM126" s="260" t="s">
        <v>419</v>
      </c>
      <c r="AN126" s="272" t="s">
        <v>557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145</v>
      </c>
      <c r="AT126" s="270" t="s">
        <v>259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 x14ac:dyDescent="0.25">
      <c r="W127" s="266" t="s">
        <v>153</v>
      </c>
      <c r="X127" s="266" t="s">
        <v>330</v>
      </c>
      <c r="Y127" s="267" t="s">
        <v>330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73</v>
      </c>
      <c r="AL127" s="260">
        <v>4</v>
      </c>
      <c r="AM127" s="260" t="s">
        <v>736</v>
      </c>
      <c r="AN127" s="272" t="s">
        <v>559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145</v>
      </c>
      <c r="AT127" s="270" t="s">
        <v>260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 x14ac:dyDescent="0.25">
      <c r="W128" s="266" t="s">
        <v>153</v>
      </c>
      <c r="X128" s="266" t="s">
        <v>338</v>
      </c>
      <c r="Y128" s="267" t="s">
        <v>338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74</v>
      </c>
      <c r="AL128" s="260">
        <v>8</v>
      </c>
      <c r="AM128" s="260" t="s">
        <v>628</v>
      </c>
      <c r="AN128" s="272" t="s">
        <v>561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145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 x14ac:dyDescent="0.25">
      <c r="W129" s="266" t="s">
        <v>164</v>
      </c>
      <c r="X129" s="266" t="s">
        <v>285</v>
      </c>
      <c r="Y129" s="267" t="s">
        <v>285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70</v>
      </c>
      <c r="AL129" s="260">
        <v>7</v>
      </c>
      <c r="AM129" s="260" t="s">
        <v>737</v>
      </c>
      <c r="AN129" s="272" t="s">
        <v>563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145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 x14ac:dyDescent="0.25">
      <c r="W130" s="266" t="s">
        <v>164</v>
      </c>
      <c r="X130" s="266" t="s">
        <v>190</v>
      </c>
      <c r="Y130" s="267" t="s">
        <v>190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72</v>
      </c>
      <c r="AL130" s="260">
        <v>32</v>
      </c>
      <c r="AM130" s="260" t="s">
        <v>738</v>
      </c>
      <c r="AN130" s="272" t="s">
        <v>565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142</v>
      </c>
      <c r="AT130" s="270" t="s">
        <v>261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 x14ac:dyDescent="0.25">
      <c r="W131" s="266" t="s">
        <v>164</v>
      </c>
      <c r="X131" s="266" t="s">
        <v>286</v>
      </c>
      <c r="Y131" s="267" t="s">
        <v>286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70</v>
      </c>
      <c r="AL131" s="260">
        <v>13</v>
      </c>
      <c r="AM131" s="260" t="s">
        <v>739</v>
      </c>
      <c r="AN131" s="272" t="s">
        <v>567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142</v>
      </c>
      <c r="AT131" s="270" t="s">
        <v>262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 x14ac:dyDescent="0.25">
      <c r="W132" s="266" t="s">
        <v>166</v>
      </c>
      <c r="X132" s="266" t="s">
        <v>287</v>
      </c>
      <c r="Y132" s="267" t="s">
        <v>287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70</v>
      </c>
      <c r="AL132" s="260">
        <v>5</v>
      </c>
      <c r="AM132" s="260" t="s">
        <v>640</v>
      </c>
      <c r="AN132" s="272" t="s">
        <v>569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142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 x14ac:dyDescent="0.25">
      <c r="W133" s="266" t="s">
        <v>166</v>
      </c>
      <c r="X133" s="266" t="s">
        <v>288</v>
      </c>
      <c r="Y133" s="267" t="s">
        <v>288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70</v>
      </c>
      <c r="AL133" s="260">
        <v>9</v>
      </c>
      <c r="AM133" s="260" t="s">
        <v>740</v>
      </c>
      <c r="AN133" s="272" t="s">
        <v>571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155</v>
      </c>
      <c r="AT133" s="270" t="s">
        <v>263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 x14ac:dyDescent="0.25">
      <c r="W134" s="266" t="s">
        <v>166</v>
      </c>
      <c r="X134" s="266" t="s">
        <v>289</v>
      </c>
      <c r="Y134" s="267" t="s">
        <v>289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70</v>
      </c>
      <c r="AL134" s="260">
        <v>10</v>
      </c>
      <c r="AM134" s="260" t="s">
        <v>741</v>
      </c>
      <c r="AN134" s="272" t="s">
        <v>573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155</v>
      </c>
      <c r="AT134" s="270" t="s">
        <v>264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 x14ac:dyDescent="0.25">
      <c r="W135" s="266" t="s">
        <v>166</v>
      </c>
      <c r="X135" s="266" t="s">
        <v>290</v>
      </c>
      <c r="Y135" s="267" t="s">
        <v>290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73</v>
      </c>
      <c r="AL135" s="260">
        <v>2</v>
      </c>
      <c r="AM135" s="260" t="s">
        <v>742</v>
      </c>
      <c r="AN135" s="272" t="s">
        <v>575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155</v>
      </c>
      <c r="AT135" s="270" t="s">
        <v>265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 x14ac:dyDescent="0.25">
      <c r="W136" s="266" t="s">
        <v>166</v>
      </c>
      <c r="X136" s="266" t="s">
        <v>291</v>
      </c>
      <c r="Y136" s="267" t="s">
        <v>291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72</v>
      </c>
      <c r="AL136" s="260">
        <v>19</v>
      </c>
      <c r="AM136" s="260" t="s">
        <v>566</v>
      </c>
      <c r="AN136" s="272" t="s">
        <v>577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155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 x14ac:dyDescent="0.25">
      <c r="W137" s="266" t="s">
        <v>138</v>
      </c>
      <c r="X137" s="266" t="s">
        <v>292</v>
      </c>
      <c r="Y137" s="267" t="s">
        <v>292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69</v>
      </c>
      <c r="AL137" s="260">
        <v>30</v>
      </c>
      <c r="AM137" s="260" t="s">
        <v>613</v>
      </c>
      <c r="AN137" s="272" t="s">
        <v>578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155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 x14ac:dyDescent="0.25">
      <c r="W138" s="266" t="s">
        <v>138</v>
      </c>
      <c r="X138" s="266" t="s">
        <v>293</v>
      </c>
      <c r="Y138" s="267" t="s">
        <v>293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69</v>
      </c>
      <c r="AL138" s="260">
        <v>24</v>
      </c>
      <c r="AM138" s="260" t="s">
        <v>344</v>
      </c>
      <c r="AN138" s="272" t="s">
        <v>580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148</v>
      </c>
      <c r="AT138" s="270" t="s">
        <v>266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 x14ac:dyDescent="0.25">
      <c r="W139" s="266" t="s">
        <v>138</v>
      </c>
      <c r="X139" s="266" t="s">
        <v>294</v>
      </c>
      <c r="Y139" s="267" t="s">
        <v>294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71</v>
      </c>
      <c r="AL139" s="260">
        <v>27</v>
      </c>
      <c r="AM139" s="260" t="s">
        <v>357</v>
      </c>
      <c r="AN139" s="272" t="s">
        <v>582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148</v>
      </c>
      <c r="AT139" s="270" t="s">
        <v>267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 x14ac:dyDescent="0.25">
      <c r="W140" s="266" t="s">
        <v>138</v>
      </c>
      <c r="X140" s="266" t="s">
        <v>295</v>
      </c>
      <c r="Y140" s="267" t="s">
        <v>295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71</v>
      </c>
      <c r="AL140" s="260">
        <v>6</v>
      </c>
      <c r="AM140" s="260" t="s">
        <v>504</v>
      </c>
      <c r="AN140" s="272" t="s">
        <v>584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148</v>
      </c>
      <c r="AT140" s="270" t="s">
        <v>268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 x14ac:dyDescent="0.25">
      <c r="W141" s="266" t="s">
        <v>138</v>
      </c>
      <c r="X141" s="266" t="s">
        <v>296</v>
      </c>
      <c r="Y141" s="267" t="s">
        <v>296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71</v>
      </c>
      <c r="AL141" s="260">
        <v>5</v>
      </c>
      <c r="AM141" s="260" t="s">
        <v>591</v>
      </c>
      <c r="AN141" s="272" t="s">
        <v>586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148</v>
      </c>
      <c r="AT141" s="270" t="s">
        <v>269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 x14ac:dyDescent="0.25">
      <c r="W142" s="266" t="s">
        <v>138</v>
      </c>
      <c r="X142" s="266" t="s">
        <v>331</v>
      </c>
      <c r="Y142" s="267" t="s">
        <v>331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69</v>
      </c>
      <c r="AL142" s="260">
        <v>2</v>
      </c>
      <c r="AM142" s="260" t="s">
        <v>429</v>
      </c>
      <c r="AN142" s="272" t="s">
        <v>588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148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 x14ac:dyDescent="0.25">
      <c r="W143" s="266" t="s">
        <v>158</v>
      </c>
      <c r="X143" s="266" t="s">
        <v>297</v>
      </c>
      <c r="Y143" s="267" t="s">
        <v>297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72</v>
      </c>
      <c r="AL143" s="260">
        <v>22</v>
      </c>
      <c r="AM143" s="260" t="s">
        <v>562</v>
      </c>
      <c r="AN143" s="272" t="s">
        <v>589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148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 x14ac:dyDescent="0.25">
      <c r="W144" s="266" t="s">
        <v>158</v>
      </c>
      <c r="X144" s="266" t="s">
        <v>298</v>
      </c>
      <c r="Y144" s="267" t="s">
        <v>298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71</v>
      </c>
      <c r="AL144" s="260">
        <v>19</v>
      </c>
      <c r="AM144" s="260" t="s">
        <v>439</v>
      </c>
      <c r="AN144" s="272" t="s">
        <v>590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141</v>
      </c>
      <c r="AT144" s="270" t="s">
        <v>270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 x14ac:dyDescent="0.25">
      <c r="W145" s="266" t="s">
        <v>158</v>
      </c>
      <c r="X145" s="266" t="s">
        <v>299</v>
      </c>
      <c r="Y145" s="267" t="s">
        <v>299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72</v>
      </c>
      <c r="AL145" s="260">
        <v>9</v>
      </c>
      <c r="AM145" s="260" t="s">
        <v>488</v>
      </c>
      <c r="AN145" s="272" t="s">
        <v>592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141</v>
      </c>
      <c r="AT145" s="270" t="s">
        <v>271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 x14ac:dyDescent="0.25">
      <c r="W146" s="266" t="s">
        <v>140</v>
      </c>
      <c r="X146" s="266" t="s">
        <v>300</v>
      </c>
      <c r="Y146" s="267" t="s">
        <v>300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71</v>
      </c>
      <c r="AL146" s="260">
        <v>14</v>
      </c>
      <c r="AM146" s="260" t="s">
        <v>519</v>
      </c>
      <c r="AN146" s="272" t="s">
        <v>594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141</v>
      </c>
      <c r="AT146" s="270" t="s">
        <v>272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 x14ac:dyDescent="0.25">
      <c r="W147" s="266" t="s">
        <v>140</v>
      </c>
      <c r="X147" s="266" t="s">
        <v>301</v>
      </c>
      <c r="Y147" s="267" t="s">
        <v>301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71</v>
      </c>
      <c r="AL147" s="260">
        <v>66</v>
      </c>
      <c r="AM147" s="260" t="s">
        <v>743</v>
      </c>
      <c r="AN147" s="272" t="s">
        <v>596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141</v>
      </c>
      <c r="AT147" s="270" t="s">
        <v>273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 x14ac:dyDescent="0.25">
      <c r="W148" s="266" t="s">
        <v>140</v>
      </c>
      <c r="X148" s="266" t="s">
        <v>302</v>
      </c>
      <c r="Y148" s="267" t="s">
        <v>302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71</v>
      </c>
      <c r="AL148" s="260">
        <v>56</v>
      </c>
      <c r="AM148" s="260" t="s">
        <v>502</v>
      </c>
      <c r="AN148" s="272" t="s">
        <v>598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141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 x14ac:dyDescent="0.25">
      <c r="W149" s="266" t="s">
        <v>140</v>
      </c>
      <c r="X149" s="266" t="s">
        <v>303</v>
      </c>
      <c r="Y149" s="267" t="s">
        <v>303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70</v>
      </c>
      <c r="AL149" s="260">
        <v>4</v>
      </c>
      <c r="AM149" s="260" t="s">
        <v>632</v>
      </c>
      <c r="AN149" s="272" t="s">
        <v>600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150</v>
      </c>
      <c r="AT149" s="270" t="s">
        <v>274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 x14ac:dyDescent="0.25">
      <c r="W150" s="266" t="s">
        <v>146</v>
      </c>
      <c r="X150" s="266" t="s">
        <v>304</v>
      </c>
      <c r="Y150" s="267" t="s">
        <v>304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72</v>
      </c>
      <c r="AL150" s="260">
        <v>23</v>
      </c>
      <c r="AM150" s="260" t="s">
        <v>611</v>
      </c>
      <c r="AN150" s="272" t="s">
        <v>602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150</v>
      </c>
      <c r="AT150" s="270" t="s">
        <v>275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 x14ac:dyDescent="0.25">
      <c r="W151" s="266" t="s">
        <v>146</v>
      </c>
      <c r="X151" s="266" t="s">
        <v>305</v>
      </c>
      <c r="Y151" s="267" t="s">
        <v>305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69</v>
      </c>
      <c r="AL151" s="260">
        <v>13</v>
      </c>
      <c r="AM151" s="260" t="s">
        <v>583</v>
      </c>
      <c r="AN151" s="272" t="s">
        <v>604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150</v>
      </c>
      <c r="AT151" s="270" t="s">
        <v>276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 x14ac:dyDescent="0.25">
      <c r="W152" s="266" t="s">
        <v>146</v>
      </c>
      <c r="X152" s="266" t="s">
        <v>306</v>
      </c>
      <c r="Y152" s="267" t="s">
        <v>306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69</v>
      </c>
      <c r="AL152" s="260">
        <v>29</v>
      </c>
      <c r="AM152" s="260" t="s">
        <v>441</v>
      </c>
      <c r="AN152" s="272" t="s">
        <v>606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150</v>
      </c>
      <c r="AT152" s="270" t="s">
        <v>277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 x14ac:dyDescent="0.25">
      <c r="W153" s="266" t="s">
        <v>146</v>
      </c>
      <c r="X153" s="266" t="s">
        <v>307</v>
      </c>
      <c r="Y153" s="267" t="s">
        <v>307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69</v>
      </c>
      <c r="AL153" s="260">
        <v>34</v>
      </c>
      <c r="AM153" s="260" t="s">
        <v>466</v>
      </c>
      <c r="AN153" s="272" t="s">
        <v>608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150</v>
      </c>
      <c r="AT153" s="270" t="s">
        <v>278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 x14ac:dyDescent="0.25">
      <c r="W154" s="266" t="s">
        <v>156</v>
      </c>
      <c r="X154" s="266" t="s">
        <v>308</v>
      </c>
      <c r="Y154" s="267" t="s">
        <v>308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72</v>
      </c>
      <c r="AL154" s="260">
        <v>4</v>
      </c>
      <c r="AM154" s="260" t="s">
        <v>626</v>
      </c>
      <c r="AN154" s="272" t="s">
        <v>610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150</v>
      </c>
      <c r="AT154" s="270" t="s">
        <v>279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 x14ac:dyDescent="0.25">
      <c r="W155" s="266" t="s">
        <v>156</v>
      </c>
      <c r="X155" s="266" t="s">
        <v>309</v>
      </c>
      <c r="Y155" s="267" t="s">
        <v>309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72</v>
      </c>
      <c r="AL155" s="260">
        <v>33</v>
      </c>
      <c r="AM155" s="260" t="s">
        <v>744</v>
      </c>
      <c r="AN155" s="272" t="s">
        <v>612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150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 x14ac:dyDescent="0.25">
      <c r="W156" s="266" t="s">
        <v>156</v>
      </c>
      <c r="X156" s="266" t="s">
        <v>310</v>
      </c>
      <c r="Y156" s="267" t="s">
        <v>310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69</v>
      </c>
      <c r="AL156" s="260">
        <v>21</v>
      </c>
      <c r="AM156" s="260" t="s">
        <v>494</v>
      </c>
      <c r="AN156" s="272" t="s">
        <v>614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153</v>
      </c>
      <c r="AT156" s="270" t="s">
        <v>280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 x14ac:dyDescent="0.25">
      <c r="W157" s="266" t="s">
        <v>156</v>
      </c>
      <c r="X157" s="266" t="s">
        <v>311</v>
      </c>
      <c r="Y157" s="267" t="s">
        <v>311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72</v>
      </c>
      <c r="AL157" s="260">
        <v>5</v>
      </c>
      <c r="AM157" s="260" t="s">
        <v>381</v>
      </c>
      <c r="AN157" s="272" t="s">
        <v>616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153</v>
      </c>
      <c r="AT157" s="270" t="s">
        <v>281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 x14ac:dyDescent="0.25">
      <c r="W158" s="266" t="s">
        <v>156</v>
      </c>
      <c r="X158" s="266" t="s">
        <v>312</v>
      </c>
      <c r="Y158" s="267" t="s">
        <v>312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71</v>
      </c>
      <c r="AL158" s="260">
        <v>34</v>
      </c>
      <c r="AM158" s="260" t="s">
        <v>423</v>
      </c>
      <c r="AN158" s="272" t="s">
        <v>618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153</v>
      </c>
      <c r="AT158" s="270" t="s">
        <v>282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 x14ac:dyDescent="0.25">
      <c r="W159" s="266" t="s">
        <v>156</v>
      </c>
      <c r="X159" s="266" t="s">
        <v>313</v>
      </c>
      <c r="Y159" s="267" t="s">
        <v>313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69</v>
      </c>
      <c r="AL159" s="260">
        <v>20</v>
      </c>
      <c r="AM159" s="260" t="s">
        <v>527</v>
      </c>
      <c r="AN159" s="272" t="s">
        <v>619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153</v>
      </c>
      <c r="AT159" s="270" t="s">
        <v>283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 x14ac:dyDescent="0.25">
      <c r="W160" s="266" t="s">
        <v>156</v>
      </c>
      <c r="X160" s="266" t="s">
        <v>314</v>
      </c>
      <c r="Y160" s="267" t="s">
        <v>314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74</v>
      </c>
      <c r="AL160" s="260">
        <v>9</v>
      </c>
      <c r="AM160" s="260" t="s">
        <v>523</v>
      </c>
      <c r="AN160" s="272" t="s">
        <v>621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153</v>
      </c>
      <c r="AT160" s="270" t="s">
        <v>284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 x14ac:dyDescent="0.25">
      <c r="W161" s="266" t="s">
        <v>156</v>
      </c>
      <c r="X161" s="266" t="s">
        <v>315</v>
      </c>
      <c r="Y161" s="267" t="s">
        <v>315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74</v>
      </c>
      <c r="AL161" s="260">
        <v>3</v>
      </c>
      <c r="AM161" s="260" t="s">
        <v>404</v>
      </c>
      <c r="AN161" s="272" t="s">
        <v>623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153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 x14ac:dyDescent="0.25">
      <c r="W162" s="266" t="s">
        <v>156</v>
      </c>
      <c r="X162" s="266" t="s">
        <v>316</v>
      </c>
      <c r="Y162" s="267" t="s">
        <v>316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72</v>
      </c>
      <c r="AL162" s="260">
        <v>10</v>
      </c>
      <c r="AM162" s="260" t="s">
        <v>599</v>
      </c>
      <c r="AN162" s="272" t="s">
        <v>625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164</v>
      </c>
      <c r="AT162" s="270" t="s">
        <v>285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 x14ac:dyDescent="0.25">
      <c r="W163" s="266" t="s">
        <v>156</v>
      </c>
      <c r="X163" s="266" t="s">
        <v>317</v>
      </c>
      <c r="Y163" s="267" t="s">
        <v>317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71</v>
      </c>
      <c r="AL163" s="260">
        <v>22</v>
      </c>
      <c r="AM163" s="260" t="s">
        <v>509</v>
      </c>
      <c r="AN163" s="272" t="s">
        <v>627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164</v>
      </c>
      <c r="AT163" s="270" t="s">
        <v>190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 x14ac:dyDescent="0.25">
      <c r="W164" s="266" t="s">
        <v>165</v>
      </c>
      <c r="X164" s="266" t="s">
        <v>318</v>
      </c>
      <c r="Y164" s="267" t="s">
        <v>318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69</v>
      </c>
      <c r="AL164" s="260">
        <v>8</v>
      </c>
      <c r="AM164" s="260" t="s">
        <v>607</v>
      </c>
      <c r="AN164" s="272" t="s">
        <v>629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164</v>
      </c>
      <c r="AT164" s="270" t="s">
        <v>286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 x14ac:dyDescent="0.25">
      <c r="W165" s="266" t="s">
        <v>165</v>
      </c>
      <c r="X165" s="266" t="s">
        <v>319</v>
      </c>
      <c r="Y165" s="267" t="s">
        <v>319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72</v>
      </c>
      <c r="AL165" s="260">
        <v>12</v>
      </c>
      <c r="AM165" s="260" t="s">
        <v>568</v>
      </c>
      <c r="AN165" s="272" t="s">
        <v>631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164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 x14ac:dyDescent="0.25">
      <c r="W166" s="266" t="s">
        <v>165</v>
      </c>
      <c r="X166" s="266" t="s">
        <v>320</v>
      </c>
      <c r="Y166" s="267" t="s">
        <v>320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73</v>
      </c>
      <c r="AL166" s="260">
        <v>3</v>
      </c>
      <c r="AM166" s="260" t="s">
        <v>745</v>
      </c>
      <c r="AN166" s="272" t="s">
        <v>633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166</v>
      </c>
      <c r="AT166" s="270" t="s">
        <v>287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 x14ac:dyDescent="0.25">
      <c r="W167" s="266" t="s">
        <v>165</v>
      </c>
      <c r="X167" s="266" t="s">
        <v>321</v>
      </c>
      <c r="Y167" s="267" t="s">
        <v>321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70</v>
      </c>
      <c r="AL167" s="260">
        <v>12</v>
      </c>
      <c r="AM167" s="260" t="s">
        <v>746</v>
      </c>
      <c r="AN167" s="272" t="s">
        <v>635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166</v>
      </c>
      <c r="AT167" s="270" t="s">
        <v>288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 x14ac:dyDescent="0.25">
      <c r="W168" s="266" t="s">
        <v>165</v>
      </c>
      <c r="X168" s="266" t="s">
        <v>322</v>
      </c>
      <c r="Y168" s="267" t="s">
        <v>322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73</v>
      </c>
      <c r="AL168" s="260">
        <v>1</v>
      </c>
      <c r="AM168" s="260" t="s">
        <v>558</v>
      </c>
      <c r="AN168" s="272" t="s">
        <v>637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166</v>
      </c>
      <c r="AT168" s="270" t="s">
        <v>289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 x14ac:dyDescent="0.25">
      <c r="W169" s="266" t="s">
        <v>165</v>
      </c>
      <c r="X169" s="266" t="s">
        <v>323</v>
      </c>
      <c r="Y169" s="267" t="s">
        <v>323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69</v>
      </c>
      <c r="AL169" s="260">
        <v>16</v>
      </c>
      <c r="AM169" s="260" t="s">
        <v>532</v>
      </c>
      <c r="AN169" s="272" t="s">
        <v>639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166</v>
      </c>
      <c r="AT169" s="270" t="s">
        <v>290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 x14ac:dyDescent="0.25">
      <c r="W170" s="266" t="s">
        <v>165</v>
      </c>
      <c r="X170" s="266" t="s">
        <v>324</v>
      </c>
      <c r="Y170" s="267" t="s">
        <v>324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71</v>
      </c>
      <c r="AL170" s="260">
        <v>21</v>
      </c>
      <c r="AM170" s="260" t="s">
        <v>496</v>
      </c>
      <c r="AN170" s="272" t="s">
        <v>641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166</v>
      </c>
      <c r="AT170" s="270" t="s">
        <v>291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 x14ac:dyDescent="0.25">
      <c r="W171" s="266" t="s">
        <v>165</v>
      </c>
      <c r="X171" s="266" t="s">
        <v>325</v>
      </c>
      <c r="Y171" s="267" t="s">
        <v>325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71</v>
      </c>
      <c r="AL171" s="260">
        <v>52</v>
      </c>
      <c r="AM171" s="260" t="s">
        <v>390</v>
      </c>
      <c r="AN171" s="272" t="s">
        <v>643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166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 x14ac:dyDescent="0.25">
      <c r="W172" s="266" t="s">
        <v>165</v>
      </c>
      <c r="X172" s="266" t="s">
        <v>326</v>
      </c>
      <c r="Y172" s="267" t="s">
        <v>326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69</v>
      </c>
      <c r="AL172" s="260">
        <v>11</v>
      </c>
      <c r="AM172" s="260" t="s">
        <v>369</v>
      </c>
      <c r="AN172" s="272" t="s">
        <v>645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166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 x14ac:dyDescent="0.25">
      <c r="W173" s="266" t="s">
        <v>165</v>
      </c>
      <c r="X173" s="266" t="s">
        <v>327</v>
      </c>
      <c r="Y173" s="267" t="s">
        <v>327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72</v>
      </c>
      <c r="AL173" s="260">
        <v>28</v>
      </c>
      <c r="AM173" s="260" t="s">
        <v>747</v>
      </c>
      <c r="AN173" s="272" t="s">
        <v>647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138</v>
      </c>
      <c r="AT173" s="270" t="s">
        <v>292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 x14ac:dyDescent="0.25">
      <c r="W174" s="266" t="s">
        <v>165</v>
      </c>
      <c r="X174" s="266" t="s">
        <v>332</v>
      </c>
      <c r="Y174" s="267" t="s">
        <v>332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69</v>
      </c>
      <c r="AL174" s="260">
        <v>26</v>
      </c>
      <c r="AM174" s="260" t="s">
        <v>515</v>
      </c>
      <c r="AN174" s="272" t="s">
        <v>649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138</v>
      </c>
      <c r="AT174" s="270" t="s">
        <v>293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 x14ac:dyDescent="0.2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138</v>
      </c>
      <c r="AT175" s="270" t="s">
        <v>294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 x14ac:dyDescent="0.2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138</v>
      </c>
      <c r="AT176" s="270" t="s">
        <v>295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 x14ac:dyDescent="0.2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138</v>
      </c>
      <c r="AT177" s="270" t="s">
        <v>296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 x14ac:dyDescent="0.2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138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 x14ac:dyDescent="0.2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138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 x14ac:dyDescent="0.2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158</v>
      </c>
      <c r="AT180" s="270" t="s">
        <v>297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 x14ac:dyDescent="0.2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158</v>
      </c>
      <c r="AT181" s="270" t="s">
        <v>298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 x14ac:dyDescent="0.2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158</v>
      </c>
      <c r="AT182" s="270" t="s">
        <v>299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 x14ac:dyDescent="0.2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158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 x14ac:dyDescent="0.2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140</v>
      </c>
      <c r="AT184" s="270" t="s">
        <v>300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 x14ac:dyDescent="0.2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140</v>
      </c>
      <c r="AT185" s="270" t="s">
        <v>301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 x14ac:dyDescent="0.2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140</v>
      </c>
      <c r="AT186" s="270" t="s">
        <v>302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 x14ac:dyDescent="0.2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140</v>
      </c>
      <c r="AT187" s="270" t="s">
        <v>303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 x14ac:dyDescent="0.2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140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 x14ac:dyDescent="0.2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140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 x14ac:dyDescent="0.2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146</v>
      </c>
      <c r="AT190" s="270" t="s">
        <v>304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 x14ac:dyDescent="0.2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146</v>
      </c>
      <c r="AT191" s="270" t="s">
        <v>305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 x14ac:dyDescent="0.2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146</v>
      </c>
      <c r="AT192" s="270" t="s">
        <v>306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 x14ac:dyDescent="0.2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146</v>
      </c>
      <c r="AT193" s="270" t="s">
        <v>307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 x14ac:dyDescent="0.2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146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 x14ac:dyDescent="0.2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146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 x14ac:dyDescent="0.2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156</v>
      </c>
      <c r="AT196" s="270" t="s">
        <v>308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 x14ac:dyDescent="0.2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156</v>
      </c>
      <c r="AT197" s="270" t="s">
        <v>309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 x14ac:dyDescent="0.2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156</v>
      </c>
      <c r="AT198" s="270" t="s">
        <v>310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 x14ac:dyDescent="0.2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156</v>
      </c>
      <c r="AT199" s="270" t="s">
        <v>311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 x14ac:dyDescent="0.2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156</v>
      </c>
      <c r="AT200" s="270" t="s">
        <v>312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 x14ac:dyDescent="0.2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156</v>
      </c>
      <c r="AT201" s="270" t="s">
        <v>313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 x14ac:dyDescent="0.2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156</v>
      </c>
      <c r="AT202" s="270" t="s">
        <v>314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 x14ac:dyDescent="0.2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156</v>
      </c>
      <c r="AT203" s="270" t="s">
        <v>315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 x14ac:dyDescent="0.2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156</v>
      </c>
      <c r="AT204" s="270" t="s">
        <v>316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 x14ac:dyDescent="0.2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156</v>
      </c>
      <c r="AT205" s="270" t="s">
        <v>317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 x14ac:dyDescent="0.2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156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 x14ac:dyDescent="0.2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165</v>
      </c>
      <c r="AT207" s="270" t="s">
        <v>318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 x14ac:dyDescent="0.2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165</v>
      </c>
      <c r="AT208" s="270" t="s">
        <v>319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 x14ac:dyDescent="0.2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165</v>
      </c>
      <c r="AT209" s="270" t="s">
        <v>320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 x14ac:dyDescent="0.2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165</v>
      </c>
      <c r="AT210" s="270" t="s">
        <v>321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 x14ac:dyDescent="0.2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165</v>
      </c>
      <c r="AT211" s="270" t="s">
        <v>322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 x14ac:dyDescent="0.2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165</v>
      </c>
      <c r="AT212" s="270" t="s">
        <v>323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 x14ac:dyDescent="0.2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165</v>
      </c>
      <c r="AT213" s="270" t="s">
        <v>324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 x14ac:dyDescent="0.2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165</v>
      </c>
      <c r="AT214" s="270" t="s">
        <v>325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 x14ac:dyDescent="0.2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165</v>
      </c>
      <c r="AT215" s="270" t="s">
        <v>326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 x14ac:dyDescent="0.2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165</v>
      </c>
      <c r="AT216" s="270" t="s">
        <v>327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 x14ac:dyDescent="0.2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165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 x14ac:dyDescent="0.2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165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 x14ac:dyDescent="0.2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 x14ac:dyDescent="0.2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 x14ac:dyDescent="0.2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 x14ac:dyDescent="0.2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 x14ac:dyDescent="0.2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 x14ac:dyDescent="0.2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 x14ac:dyDescent="0.2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136</v>
      </c>
      <c r="AT225" s="270" t="s">
        <v>169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 x14ac:dyDescent="0.2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136</v>
      </c>
      <c r="AT226" s="270" t="s">
        <v>170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 x14ac:dyDescent="0.2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136</v>
      </c>
      <c r="AT227" s="270" t="s">
        <v>171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 x14ac:dyDescent="0.2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136</v>
      </c>
      <c r="AT228" s="270" t="s">
        <v>172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 x14ac:dyDescent="0.2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136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 x14ac:dyDescent="0.2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136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 x14ac:dyDescent="0.2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154</v>
      </c>
      <c r="AT231" s="270" t="s">
        <v>173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 x14ac:dyDescent="0.2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154</v>
      </c>
      <c r="AT232" s="270" t="s">
        <v>174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 x14ac:dyDescent="0.2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154</v>
      </c>
      <c r="AT233" s="270" t="s">
        <v>175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 x14ac:dyDescent="0.2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154</v>
      </c>
      <c r="AT234" s="270" t="s">
        <v>176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 x14ac:dyDescent="0.2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154</v>
      </c>
      <c r="AT235" s="270" t="s">
        <v>177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 x14ac:dyDescent="0.2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154</v>
      </c>
      <c r="AT236" s="270" t="s">
        <v>328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 x14ac:dyDescent="0.2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154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 x14ac:dyDescent="0.2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151</v>
      </c>
      <c r="AT238" s="270" t="s">
        <v>178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 x14ac:dyDescent="0.2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151</v>
      </c>
      <c r="AT239" s="270" t="s">
        <v>179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 x14ac:dyDescent="0.2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151</v>
      </c>
      <c r="AT240" s="270" t="s">
        <v>180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 x14ac:dyDescent="0.2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151</v>
      </c>
      <c r="AT241" s="270" t="s">
        <v>181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 x14ac:dyDescent="0.2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151</v>
      </c>
      <c r="AT242" s="270" t="s">
        <v>182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 x14ac:dyDescent="0.2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151</v>
      </c>
      <c r="AT243" s="270" t="s">
        <v>183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 x14ac:dyDescent="0.2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151</v>
      </c>
      <c r="AT244" s="270" t="s">
        <v>184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 x14ac:dyDescent="0.2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151</v>
      </c>
      <c r="AT245" s="270" t="s">
        <v>185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 x14ac:dyDescent="0.2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151</v>
      </c>
      <c r="AT246" s="270" t="s">
        <v>186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 x14ac:dyDescent="0.2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151</v>
      </c>
      <c r="AT247" s="270" t="s">
        <v>187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 x14ac:dyDescent="0.2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151</v>
      </c>
      <c r="AT248" s="270" t="s">
        <v>188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 x14ac:dyDescent="0.2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151</v>
      </c>
      <c r="AT249" s="270" t="s">
        <v>189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 x14ac:dyDescent="0.2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151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 x14ac:dyDescent="0.2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151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 x14ac:dyDescent="0.2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159</v>
      </c>
      <c r="AT252" s="270" t="s">
        <v>190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 x14ac:dyDescent="0.2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159</v>
      </c>
      <c r="AT253" s="270" t="s">
        <v>191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 x14ac:dyDescent="0.2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159</v>
      </c>
      <c r="AT254" s="270" t="s">
        <v>192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 x14ac:dyDescent="0.2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159</v>
      </c>
      <c r="AT255" s="270" t="s">
        <v>193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 x14ac:dyDescent="0.2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159</v>
      </c>
      <c r="AT256" s="270" t="s">
        <v>329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 x14ac:dyDescent="0.2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159</v>
      </c>
      <c r="AT257" s="270" t="s">
        <v>194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 x14ac:dyDescent="0.2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159</v>
      </c>
      <c r="AT258" s="270" t="s">
        <v>195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 x14ac:dyDescent="0.2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159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 x14ac:dyDescent="0.2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159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 x14ac:dyDescent="0.2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137</v>
      </c>
      <c r="AT261" s="270" t="s">
        <v>196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 x14ac:dyDescent="0.2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137</v>
      </c>
      <c r="AT262" s="270" t="s">
        <v>197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 x14ac:dyDescent="0.2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137</v>
      </c>
      <c r="AT263" s="270" t="s">
        <v>198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 x14ac:dyDescent="0.2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137</v>
      </c>
      <c r="AT264" s="270" t="s">
        <v>199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 x14ac:dyDescent="0.2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137</v>
      </c>
      <c r="AT265" s="270" t="s">
        <v>200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 x14ac:dyDescent="0.2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137</v>
      </c>
      <c r="AT266" s="270" t="s">
        <v>201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 x14ac:dyDescent="0.2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137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 x14ac:dyDescent="0.2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137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 x14ac:dyDescent="0.2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144</v>
      </c>
      <c r="AT269" s="270" t="s">
        <v>202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 x14ac:dyDescent="0.2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144</v>
      </c>
      <c r="AT270" s="270" t="s">
        <v>203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 x14ac:dyDescent="0.2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144</v>
      </c>
      <c r="AT271" s="270" t="s">
        <v>204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 x14ac:dyDescent="0.2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144</v>
      </c>
      <c r="AT272" s="270" t="s">
        <v>205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 x14ac:dyDescent="0.2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144</v>
      </c>
      <c r="AT273" s="270" t="s">
        <v>206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 x14ac:dyDescent="0.2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144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 x14ac:dyDescent="0.2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160</v>
      </c>
      <c r="AT275" s="270" t="s">
        <v>207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 x14ac:dyDescent="0.2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160</v>
      </c>
      <c r="AT276" s="270" t="s">
        <v>208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 x14ac:dyDescent="0.2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160</v>
      </c>
      <c r="AT277" s="270" t="s">
        <v>209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 x14ac:dyDescent="0.2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160</v>
      </c>
      <c r="AT278" s="270" t="s">
        <v>210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 x14ac:dyDescent="0.2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160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 x14ac:dyDescent="0.2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160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 x14ac:dyDescent="0.2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149</v>
      </c>
      <c r="AT281" s="270" t="s">
        <v>211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 x14ac:dyDescent="0.2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149</v>
      </c>
      <c r="AT282" s="270" t="s">
        <v>212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 x14ac:dyDescent="0.2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149</v>
      </c>
      <c r="AT283" s="270" t="s">
        <v>213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 x14ac:dyDescent="0.2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149</v>
      </c>
      <c r="AT284" s="270" t="s">
        <v>214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 x14ac:dyDescent="0.2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149</v>
      </c>
      <c r="AT285" s="270" t="s">
        <v>215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 x14ac:dyDescent="0.2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149</v>
      </c>
      <c r="AT286" s="270" t="s">
        <v>216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 x14ac:dyDescent="0.2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149</v>
      </c>
      <c r="AT287" s="270" t="s">
        <v>217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 x14ac:dyDescent="0.2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149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 x14ac:dyDescent="0.2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149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 x14ac:dyDescent="0.2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152</v>
      </c>
      <c r="AT290" s="270" t="s">
        <v>218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 x14ac:dyDescent="0.2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152</v>
      </c>
      <c r="AT291" s="270" t="s">
        <v>219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 x14ac:dyDescent="0.2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152</v>
      </c>
      <c r="AT292" s="270" t="s">
        <v>220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 x14ac:dyDescent="0.2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152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 x14ac:dyDescent="0.2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152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 x14ac:dyDescent="0.2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152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 x14ac:dyDescent="0.2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147</v>
      </c>
      <c r="AT296" s="270" t="s">
        <v>221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 x14ac:dyDescent="0.2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147</v>
      </c>
      <c r="AT297" s="270" t="s">
        <v>222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 x14ac:dyDescent="0.2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147</v>
      </c>
      <c r="AT298" s="270" t="s">
        <v>223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 x14ac:dyDescent="0.2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147</v>
      </c>
      <c r="AT299" s="270" t="s">
        <v>224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 x14ac:dyDescent="0.2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147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 x14ac:dyDescent="0.2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139</v>
      </c>
      <c r="AT301" s="270" t="s">
        <v>225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 x14ac:dyDescent="0.2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139</v>
      </c>
      <c r="AT302" s="270" t="s">
        <v>226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 x14ac:dyDescent="0.2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139</v>
      </c>
      <c r="AT303" s="270" t="s">
        <v>227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 x14ac:dyDescent="0.2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139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 x14ac:dyDescent="0.2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139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 x14ac:dyDescent="0.2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157</v>
      </c>
      <c r="AT306" s="270" t="s">
        <v>228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 x14ac:dyDescent="0.2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157</v>
      </c>
      <c r="AT307" s="270" t="s">
        <v>229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 x14ac:dyDescent="0.2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157</v>
      </c>
      <c r="AT308" s="270" t="s">
        <v>230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 x14ac:dyDescent="0.2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157</v>
      </c>
      <c r="AT309" s="270" t="s">
        <v>231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 x14ac:dyDescent="0.2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157</v>
      </c>
      <c r="AT310" s="270" t="s">
        <v>232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 x14ac:dyDescent="0.2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157</v>
      </c>
      <c r="AT311" s="270" t="s">
        <v>233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 x14ac:dyDescent="0.2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157</v>
      </c>
      <c r="AT312" s="270" t="s">
        <v>234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 x14ac:dyDescent="0.2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157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 x14ac:dyDescent="0.2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157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 x14ac:dyDescent="0.2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143</v>
      </c>
      <c r="AT315" s="270" t="s">
        <v>235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 x14ac:dyDescent="0.2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143</v>
      </c>
      <c r="AT316" s="270" t="s">
        <v>236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 x14ac:dyDescent="0.2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143</v>
      </c>
      <c r="AT317" s="270" t="s">
        <v>237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 x14ac:dyDescent="0.2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143</v>
      </c>
      <c r="AT318" s="270" t="s">
        <v>238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 x14ac:dyDescent="0.2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143</v>
      </c>
      <c r="AT319" s="270" t="s">
        <v>239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 x14ac:dyDescent="0.2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143</v>
      </c>
      <c r="AT320" s="270" t="s">
        <v>240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 x14ac:dyDescent="0.2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143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 x14ac:dyDescent="0.2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162</v>
      </c>
      <c r="AT322" s="270" t="s">
        <v>241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 x14ac:dyDescent="0.2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162</v>
      </c>
      <c r="AT323" s="270" t="s">
        <v>242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 x14ac:dyDescent="0.2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162</v>
      </c>
      <c r="AT324" s="270" t="s">
        <v>243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 x14ac:dyDescent="0.2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162</v>
      </c>
      <c r="AT325" s="270" t="s">
        <v>244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 x14ac:dyDescent="0.2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162</v>
      </c>
      <c r="AT326" s="270" t="s">
        <v>245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 x14ac:dyDescent="0.2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162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 x14ac:dyDescent="0.2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162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 x14ac:dyDescent="0.2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163</v>
      </c>
      <c r="AT329" s="270" t="s">
        <v>246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 x14ac:dyDescent="0.2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163</v>
      </c>
      <c r="AT330" s="270" t="s">
        <v>247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 x14ac:dyDescent="0.2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163</v>
      </c>
      <c r="AT331" s="270" t="s">
        <v>248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 x14ac:dyDescent="0.2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163</v>
      </c>
      <c r="AT332" s="270" t="s">
        <v>249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 x14ac:dyDescent="0.2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163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 x14ac:dyDescent="0.2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161</v>
      </c>
      <c r="AT334" s="270" t="s">
        <v>250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 x14ac:dyDescent="0.2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161</v>
      </c>
      <c r="AT335" s="270" t="s">
        <v>251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 x14ac:dyDescent="0.2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161</v>
      </c>
      <c r="AT336" s="270" t="s">
        <v>252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 x14ac:dyDescent="0.2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161</v>
      </c>
      <c r="AT337" s="270" t="s">
        <v>253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 x14ac:dyDescent="0.2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161</v>
      </c>
      <c r="AT338" s="270" t="s">
        <v>254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 x14ac:dyDescent="0.2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161</v>
      </c>
      <c r="AT339" s="270" t="s">
        <v>255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 x14ac:dyDescent="0.2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161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 x14ac:dyDescent="0.2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145</v>
      </c>
      <c r="AT341" s="270" t="s">
        <v>256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 x14ac:dyDescent="0.2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145</v>
      </c>
      <c r="AT342" s="270" t="s">
        <v>257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 x14ac:dyDescent="0.2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145</v>
      </c>
      <c r="AT343" s="270" t="s">
        <v>258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 x14ac:dyDescent="0.2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145</v>
      </c>
      <c r="AT344" s="270" t="s">
        <v>259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 x14ac:dyDescent="0.2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145</v>
      </c>
      <c r="AT345" s="270" t="s">
        <v>260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 x14ac:dyDescent="0.2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145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 x14ac:dyDescent="0.2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145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 x14ac:dyDescent="0.2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142</v>
      </c>
      <c r="AT348" s="270" t="s">
        <v>261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 x14ac:dyDescent="0.2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142</v>
      </c>
      <c r="AT349" s="270" t="s">
        <v>262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 x14ac:dyDescent="0.2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142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 x14ac:dyDescent="0.2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155</v>
      </c>
      <c r="AT351" s="270" t="s">
        <v>263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 x14ac:dyDescent="0.2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155</v>
      </c>
      <c r="AT352" s="270" t="s">
        <v>264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 x14ac:dyDescent="0.2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155</v>
      </c>
      <c r="AT353" s="270" t="s">
        <v>265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 x14ac:dyDescent="0.2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155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 x14ac:dyDescent="0.2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155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 x14ac:dyDescent="0.2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148</v>
      </c>
      <c r="AT356" s="270" t="s">
        <v>266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 x14ac:dyDescent="0.2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148</v>
      </c>
      <c r="AT357" s="270" t="s">
        <v>267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 x14ac:dyDescent="0.2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148</v>
      </c>
      <c r="AT358" s="270" t="s">
        <v>268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 x14ac:dyDescent="0.2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148</v>
      </c>
      <c r="AT359" s="270" t="s">
        <v>269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 x14ac:dyDescent="0.2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148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 x14ac:dyDescent="0.2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148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 x14ac:dyDescent="0.2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141</v>
      </c>
      <c r="AT362" s="270" t="s">
        <v>270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 x14ac:dyDescent="0.2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141</v>
      </c>
      <c r="AT363" s="270" t="s">
        <v>271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 x14ac:dyDescent="0.2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141</v>
      </c>
      <c r="AT364" s="270" t="s">
        <v>272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 x14ac:dyDescent="0.2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141</v>
      </c>
      <c r="AT365" s="270" t="s">
        <v>273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 x14ac:dyDescent="0.2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141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 x14ac:dyDescent="0.2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150</v>
      </c>
      <c r="AT367" s="270" t="s">
        <v>274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 x14ac:dyDescent="0.2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150</v>
      </c>
      <c r="AT368" s="270" t="s">
        <v>275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 x14ac:dyDescent="0.2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150</v>
      </c>
      <c r="AT369" s="270" t="s">
        <v>276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 x14ac:dyDescent="0.2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150</v>
      </c>
      <c r="AT370" s="270" t="s">
        <v>277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 x14ac:dyDescent="0.2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150</v>
      </c>
      <c r="AT371" s="270" t="s">
        <v>278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 x14ac:dyDescent="0.2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150</v>
      </c>
      <c r="AT372" s="270" t="s">
        <v>279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 x14ac:dyDescent="0.2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150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 x14ac:dyDescent="0.2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153</v>
      </c>
      <c r="AT374" s="270" t="s">
        <v>280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 x14ac:dyDescent="0.2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153</v>
      </c>
      <c r="AT375" s="270" t="s">
        <v>281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 x14ac:dyDescent="0.2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153</v>
      </c>
      <c r="AT376" s="270" t="s">
        <v>282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 x14ac:dyDescent="0.2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153</v>
      </c>
      <c r="AT377" s="270" t="s">
        <v>283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 x14ac:dyDescent="0.2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153</v>
      </c>
      <c r="AT378" s="270" t="s">
        <v>284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 x14ac:dyDescent="0.2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153</v>
      </c>
      <c r="AT379" s="270" t="s">
        <v>330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 x14ac:dyDescent="0.2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153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 x14ac:dyDescent="0.2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164</v>
      </c>
      <c r="AT381" s="270" t="s">
        <v>285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 x14ac:dyDescent="0.2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164</v>
      </c>
      <c r="AT382" s="270" t="s">
        <v>190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 x14ac:dyDescent="0.2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164</v>
      </c>
      <c r="AT383" s="270" t="s">
        <v>286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 x14ac:dyDescent="0.2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164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 x14ac:dyDescent="0.2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164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 x14ac:dyDescent="0.2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166</v>
      </c>
      <c r="AT386" s="270" t="s">
        <v>287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 x14ac:dyDescent="0.2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166</v>
      </c>
      <c r="AT387" s="270" t="s">
        <v>288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 x14ac:dyDescent="0.2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166</v>
      </c>
      <c r="AT388" s="270" t="s">
        <v>289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 x14ac:dyDescent="0.2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166</v>
      </c>
      <c r="AT389" s="270" t="s">
        <v>290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 x14ac:dyDescent="0.2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166</v>
      </c>
      <c r="AT390" s="270" t="s">
        <v>291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 x14ac:dyDescent="0.2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166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 x14ac:dyDescent="0.2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166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 x14ac:dyDescent="0.2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138</v>
      </c>
      <c r="AT393" s="270" t="s">
        <v>292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 x14ac:dyDescent="0.2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138</v>
      </c>
      <c r="AT394" s="270" t="s">
        <v>293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 x14ac:dyDescent="0.2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138</v>
      </c>
      <c r="AT395" s="270" t="s">
        <v>294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 x14ac:dyDescent="0.2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138</v>
      </c>
      <c r="AT396" s="270" t="s">
        <v>295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 x14ac:dyDescent="0.2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138</v>
      </c>
      <c r="AT397" s="270" t="s">
        <v>296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 x14ac:dyDescent="0.2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138</v>
      </c>
      <c r="AT398" s="270" t="s">
        <v>331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 x14ac:dyDescent="0.2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138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 x14ac:dyDescent="0.2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138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 x14ac:dyDescent="0.2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158</v>
      </c>
      <c r="AT401" s="270" t="s">
        <v>297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 x14ac:dyDescent="0.2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158</v>
      </c>
      <c r="AT402" s="270" t="s">
        <v>298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 x14ac:dyDescent="0.2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158</v>
      </c>
      <c r="AT403" s="270" t="s">
        <v>299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 x14ac:dyDescent="0.2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158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 x14ac:dyDescent="0.2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140</v>
      </c>
      <c r="AT405" s="270" t="s">
        <v>300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 x14ac:dyDescent="0.2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140</v>
      </c>
      <c r="AT406" s="270" t="s">
        <v>301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 x14ac:dyDescent="0.2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140</v>
      </c>
      <c r="AT407" s="270" t="s">
        <v>302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 x14ac:dyDescent="0.2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140</v>
      </c>
      <c r="AT408" s="270" t="s">
        <v>303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 x14ac:dyDescent="0.2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140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 x14ac:dyDescent="0.2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140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 x14ac:dyDescent="0.2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146</v>
      </c>
      <c r="AT411" s="270" t="s">
        <v>304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 x14ac:dyDescent="0.2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146</v>
      </c>
      <c r="AT412" s="270" t="s">
        <v>305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 x14ac:dyDescent="0.2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146</v>
      </c>
      <c r="AT413" s="270" t="s">
        <v>306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 x14ac:dyDescent="0.2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146</v>
      </c>
      <c r="AT414" s="270" t="s">
        <v>307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 x14ac:dyDescent="0.2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146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 x14ac:dyDescent="0.2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146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 x14ac:dyDescent="0.2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156</v>
      </c>
      <c r="AT417" s="270" t="s">
        <v>308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 x14ac:dyDescent="0.2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156</v>
      </c>
      <c r="AT418" s="270" t="s">
        <v>309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 x14ac:dyDescent="0.2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156</v>
      </c>
      <c r="AT419" s="270" t="s">
        <v>310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 x14ac:dyDescent="0.2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156</v>
      </c>
      <c r="AT420" s="270" t="s">
        <v>311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 x14ac:dyDescent="0.2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156</v>
      </c>
      <c r="AT421" s="270" t="s">
        <v>312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 x14ac:dyDescent="0.2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156</v>
      </c>
      <c r="AT422" s="270" t="s">
        <v>313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 x14ac:dyDescent="0.2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156</v>
      </c>
      <c r="AT423" s="270" t="s">
        <v>314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 x14ac:dyDescent="0.2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156</v>
      </c>
      <c r="AT424" s="270" t="s">
        <v>315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 x14ac:dyDescent="0.2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156</v>
      </c>
      <c r="AT425" s="270" t="s">
        <v>316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 x14ac:dyDescent="0.2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156</v>
      </c>
      <c r="AT426" s="270" t="s">
        <v>317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 x14ac:dyDescent="0.2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156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 x14ac:dyDescent="0.2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165</v>
      </c>
      <c r="AT428" s="270" t="s">
        <v>318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 x14ac:dyDescent="0.2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165</v>
      </c>
      <c r="AT429" s="270" t="s">
        <v>319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 x14ac:dyDescent="0.2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165</v>
      </c>
      <c r="AT430" s="270" t="s">
        <v>320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 x14ac:dyDescent="0.2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165</v>
      </c>
      <c r="AT431" s="270" t="s">
        <v>321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 x14ac:dyDescent="0.2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165</v>
      </c>
      <c r="AT432" s="270" t="s">
        <v>322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 x14ac:dyDescent="0.2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165</v>
      </c>
      <c r="AT433" s="270" t="s">
        <v>323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 x14ac:dyDescent="0.2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165</v>
      </c>
      <c r="AT434" s="270" t="s">
        <v>324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 x14ac:dyDescent="0.2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165</v>
      </c>
      <c r="AT435" s="270" t="s">
        <v>325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 x14ac:dyDescent="0.2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165</v>
      </c>
      <c r="AT436" s="270" t="s">
        <v>326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 x14ac:dyDescent="0.2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165</v>
      </c>
      <c r="AT437" s="270" t="s">
        <v>327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 x14ac:dyDescent="0.2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165</v>
      </c>
      <c r="AT438" s="270" t="s">
        <v>332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 x14ac:dyDescent="0.2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165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 x14ac:dyDescent="0.2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165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 x14ac:dyDescent="0.2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 x14ac:dyDescent="0.25">
      <c r="AS442" s="282" t="s">
        <v>63</v>
      </c>
      <c r="AT442" s="283" t="s">
        <v>96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 x14ac:dyDescent="0.25">
      <c r="AS443" s="282" t="s">
        <v>63</v>
      </c>
      <c r="AT443" s="283" t="s">
        <v>97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 x14ac:dyDescent="0.25">
      <c r="AS444" s="282" t="s">
        <v>63</v>
      </c>
      <c r="AT444" s="283" t="s">
        <v>98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 x14ac:dyDescent="0.2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 x14ac:dyDescent="0.25">
      <c r="AS446" s="282" t="s">
        <v>63</v>
      </c>
      <c r="AT446" s="283" t="s">
        <v>100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 x14ac:dyDescent="0.25">
      <c r="AS447" s="282" t="s">
        <v>136</v>
      </c>
      <c r="AT447" s="283" t="s">
        <v>169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 x14ac:dyDescent="0.25">
      <c r="AS448" s="282" t="s">
        <v>136</v>
      </c>
      <c r="AT448" s="283" t="s">
        <v>170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 x14ac:dyDescent="0.25">
      <c r="AS449" s="282" t="s">
        <v>136</v>
      </c>
      <c r="AT449" s="283" t="s">
        <v>171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 x14ac:dyDescent="0.25">
      <c r="AS450" s="282" t="s">
        <v>136</v>
      </c>
      <c r="AT450" s="283" t="s">
        <v>172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 x14ac:dyDescent="0.25">
      <c r="AS451" s="282" t="s">
        <v>136</v>
      </c>
      <c r="AT451" s="283" t="s">
        <v>99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 x14ac:dyDescent="0.25">
      <c r="AS452" s="282" t="s">
        <v>136</v>
      </c>
      <c r="AT452" s="283" t="s">
        <v>100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 x14ac:dyDescent="0.25">
      <c r="AS453" s="282" t="s">
        <v>154</v>
      </c>
      <c r="AT453" s="283" t="s">
        <v>173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 x14ac:dyDescent="0.25">
      <c r="AS454" s="282" t="s">
        <v>154</v>
      </c>
      <c r="AT454" s="283" t="s">
        <v>174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 x14ac:dyDescent="0.25">
      <c r="AS455" s="282" t="s">
        <v>154</v>
      </c>
      <c r="AT455" s="283" t="s">
        <v>175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 x14ac:dyDescent="0.25">
      <c r="AS456" s="282" t="s">
        <v>154</v>
      </c>
      <c r="AT456" s="283" t="s">
        <v>176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 x14ac:dyDescent="0.25">
      <c r="AS457" s="282" t="s">
        <v>154</v>
      </c>
      <c r="AT457" s="283" t="s">
        <v>177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 x14ac:dyDescent="0.25">
      <c r="AS458" s="282" t="s">
        <v>154</v>
      </c>
      <c r="AT458" s="283" t="s">
        <v>328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 x14ac:dyDescent="0.25">
      <c r="AS459" s="282" t="s">
        <v>154</v>
      </c>
      <c r="AT459" s="283" t="s">
        <v>100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 x14ac:dyDescent="0.25">
      <c r="AS460" s="282" t="s">
        <v>151</v>
      </c>
      <c r="AT460" s="283" t="s">
        <v>178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 x14ac:dyDescent="0.25">
      <c r="AS461" s="282" t="s">
        <v>151</v>
      </c>
      <c r="AT461" s="283" t="s">
        <v>179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 x14ac:dyDescent="0.25">
      <c r="AS462" s="282" t="s">
        <v>151</v>
      </c>
      <c r="AT462" s="283" t="s">
        <v>180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 x14ac:dyDescent="0.25">
      <c r="AS463" s="282" t="s">
        <v>151</v>
      </c>
      <c r="AT463" s="283" t="s">
        <v>181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 x14ac:dyDescent="0.25">
      <c r="AS464" s="282" t="s">
        <v>151</v>
      </c>
      <c r="AT464" s="283" t="s">
        <v>182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 x14ac:dyDescent="0.25">
      <c r="AS465" s="282" t="s">
        <v>151</v>
      </c>
      <c r="AT465" s="283" t="s">
        <v>183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 x14ac:dyDescent="0.25">
      <c r="AS466" s="282" t="s">
        <v>151</v>
      </c>
      <c r="AT466" s="283" t="s">
        <v>184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 x14ac:dyDescent="0.25">
      <c r="AS467" s="282" t="s">
        <v>151</v>
      </c>
      <c r="AT467" s="283" t="s">
        <v>185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 x14ac:dyDescent="0.25">
      <c r="AS468" s="282" t="s">
        <v>151</v>
      </c>
      <c r="AT468" s="283" t="s">
        <v>186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 x14ac:dyDescent="0.25">
      <c r="AS469" s="282" t="s">
        <v>151</v>
      </c>
      <c r="AT469" s="283" t="s">
        <v>187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 x14ac:dyDescent="0.25">
      <c r="AS470" s="282" t="s">
        <v>151</v>
      </c>
      <c r="AT470" s="283" t="s">
        <v>188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 x14ac:dyDescent="0.25">
      <c r="AS471" s="282" t="s">
        <v>151</v>
      </c>
      <c r="AT471" s="283" t="s">
        <v>189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 x14ac:dyDescent="0.25">
      <c r="AS472" s="282" t="s">
        <v>151</v>
      </c>
      <c r="AT472" s="283" t="s">
        <v>99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 x14ac:dyDescent="0.25">
      <c r="AS473" s="282" t="s">
        <v>151</v>
      </c>
      <c r="AT473" s="283" t="s">
        <v>100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 x14ac:dyDescent="0.25">
      <c r="AS474" s="282" t="s">
        <v>159</v>
      </c>
      <c r="AT474" s="283" t="s">
        <v>190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 x14ac:dyDescent="0.25">
      <c r="AS475" s="282" t="s">
        <v>159</v>
      </c>
      <c r="AT475" s="283" t="s">
        <v>191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 x14ac:dyDescent="0.25">
      <c r="AS476" s="282" t="s">
        <v>159</v>
      </c>
      <c r="AT476" s="283" t="s">
        <v>192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 x14ac:dyDescent="0.25">
      <c r="AS477" s="282" t="s">
        <v>159</v>
      </c>
      <c r="AT477" s="283" t="s">
        <v>193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 x14ac:dyDescent="0.25">
      <c r="AS478" s="282" t="s">
        <v>159</v>
      </c>
      <c r="AT478" s="283" t="s">
        <v>329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 x14ac:dyDescent="0.25">
      <c r="AS479" s="282" t="s">
        <v>159</v>
      </c>
      <c r="AT479" s="283" t="s">
        <v>194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 x14ac:dyDescent="0.25">
      <c r="AS480" s="282" t="s">
        <v>159</v>
      </c>
      <c r="AT480" s="283" t="s">
        <v>195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 x14ac:dyDescent="0.25">
      <c r="AS481" s="282" t="s">
        <v>159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 x14ac:dyDescent="0.25">
      <c r="AS482" s="282" t="s">
        <v>159</v>
      </c>
      <c r="AT482" s="283" t="s">
        <v>100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 x14ac:dyDescent="0.25">
      <c r="AS483" s="282" t="s">
        <v>137</v>
      </c>
      <c r="AT483" s="283" t="s">
        <v>196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 x14ac:dyDescent="0.25">
      <c r="AS484" s="282" t="s">
        <v>137</v>
      </c>
      <c r="AT484" s="283" t="s">
        <v>197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 x14ac:dyDescent="0.25">
      <c r="AS485" s="282" t="s">
        <v>137</v>
      </c>
      <c r="AT485" s="283" t="s">
        <v>198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 x14ac:dyDescent="0.25">
      <c r="AS486" s="282" t="s">
        <v>137</v>
      </c>
      <c r="AT486" s="283" t="s">
        <v>199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 x14ac:dyDescent="0.25">
      <c r="AS487" s="282" t="s">
        <v>137</v>
      </c>
      <c r="AT487" s="283" t="s">
        <v>200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 x14ac:dyDescent="0.25">
      <c r="AS488" s="282" t="s">
        <v>137</v>
      </c>
      <c r="AT488" s="283" t="s">
        <v>201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 x14ac:dyDescent="0.25">
      <c r="AS489" s="282" t="s">
        <v>137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 x14ac:dyDescent="0.25">
      <c r="AS490" s="282" t="s">
        <v>137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 x14ac:dyDescent="0.25">
      <c r="AS491" s="282" t="s">
        <v>144</v>
      </c>
      <c r="AT491" s="283" t="s">
        <v>202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 x14ac:dyDescent="0.25">
      <c r="AS492" s="282" t="s">
        <v>144</v>
      </c>
      <c r="AT492" s="283" t="s">
        <v>203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 x14ac:dyDescent="0.25">
      <c r="AS493" s="282" t="s">
        <v>144</v>
      </c>
      <c r="AT493" s="283" t="s">
        <v>204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 x14ac:dyDescent="0.25">
      <c r="AS494" s="282" t="s">
        <v>144</v>
      </c>
      <c r="AT494" s="283" t="s">
        <v>205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 x14ac:dyDescent="0.25">
      <c r="AS495" s="282" t="s">
        <v>144</v>
      </c>
      <c r="AT495" s="283" t="s">
        <v>206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 x14ac:dyDescent="0.25">
      <c r="AS496" s="282" t="s">
        <v>144</v>
      </c>
      <c r="AT496" s="283" t="s">
        <v>100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 x14ac:dyDescent="0.25">
      <c r="AS497" s="282" t="s">
        <v>160</v>
      </c>
      <c r="AT497" s="283" t="s">
        <v>207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 x14ac:dyDescent="0.25">
      <c r="AS498" s="282" t="s">
        <v>160</v>
      </c>
      <c r="AT498" s="283" t="s">
        <v>208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 x14ac:dyDescent="0.25">
      <c r="AS499" s="282" t="s">
        <v>160</v>
      </c>
      <c r="AT499" s="283" t="s">
        <v>209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 x14ac:dyDescent="0.25">
      <c r="AS500" s="282" t="s">
        <v>160</v>
      </c>
      <c r="AT500" s="283" t="s">
        <v>210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 x14ac:dyDescent="0.25">
      <c r="AS501" s="282" t="s">
        <v>160</v>
      </c>
      <c r="AT501" s="283" t="s">
        <v>99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 x14ac:dyDescent="0.25">
      <c r="AS502" s="282" t="s">
        <v>160</v>
      </c>
      <c r="AT502" s="283" t="s">
        <v>100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 x14ac:dyDescent="0.25">
      <c r="AS503" s="282" t="s">
        <v>149</v>
      </c>
      <c r="AT503" s="283" t="s">
        <v>211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 x14ac:dyDescent="0.25">
      <c r="AS504" s="282" t="s">
        <v>149</v>
      </c>
      <c r="AT504" s="283" t="s">
        <v>212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 x14ac:dyDescent="0.25">
      <c r="AS505" s="282" t="s">
        <v>149</v>
      </c>
      <c r="AT505" s="283" t="s">
        <v>213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 x14ac:dyDescent="0.25">
      <c r="AS506" s="282" t="s">
        <v>149</v>
      </c>
      <c r="AT506" s="283" t="s">
        <v>214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 x14ac:dyDescent="0.25">
      <c r="AS507" s="282" t="s">
        <v>149</v>
      </c>
      <c r="AT507" s="283" t="s">
        <v>215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 x14ac:dyDescent="0.25">
      <c r="AS508" s="282" t="s">
        <v>149</v>
      </c>
      <c r="AT508" s="283" t="s">
        <v>216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 x14ac:dyDescent="0.25">
      <c r="AS509" s="282" t="s">
        <v>149</v>
      </c>
      <c r="AT509" s="283" t="s">
        <v>217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 x14ac:dyDescent="0.25">
      <c r="AS510" s="282" t="s">
        <v>149</v>
      </c>
      <c r="AT510" s="283" t="s">
        <v>99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 x14ac:dyDescent="0.25">
      <c r="AS511" s="282" t="s">
        <v>149</v>
      </c>
      <c r="AT511" s="283" t="s">
        <v>100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 x14ac:dyDescent="0.25">
      <c r="AS512" s="282" t="s">
        <v>152</v>
      </c>
      <c r="AT512" s="283" t="s">
        <v>218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 x14ac:dyDescent="0.25">
      <c r="AS513" s="282" t="s">
        <v>152</v>
      </c>
      <c r="AT513" s="283" t="s">
        <v>219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 x14ac:dyDescent="0.25">
      <c r="AS514" s="282" t="s">
        <v>152</v>
      </c>
      <c r="AT514" s="283" t="s">
        <v>220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 x14ac:dyDescent="0.25">
      <c r="AS515" s="282" t="s">
        <v>152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 x14ac:dyDescent="0.25">
      <c r="AS516" s="282" t="s">
        <v>152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 x14ac:dyDescent="0.25">
      <c r="AS517" s="282" t="s">
        <v>152</v>
      </c>
      <c r="AT517" s="283" t="s">
        <v>100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 x14ac:dyDescent="0.25">
      <c r="AS518" s="282" t="s">
        <v>147</v>
      </c>
      <c r="AT518" s="283" t="s">
        <v>221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 x14ac:dyDescent="0.25">
      <c r="AS519" s="282" t="s">
        <v>147</v>
      </c>
      <c r="AT519" s="283" t="s">
        <v>222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 x14ac:dyDescent="0.25">
      <c r="AS520" s="282" t="s">
        <v>147</v>
      </c>
      <c r="AT520" s="283" t="s">
        <v>223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 x14ac:dyDescent="0.25">
      <c r="AS521" s="282" t="s">
        <v>147</v>
      </c>
      <c r="AT521" s="283" t="s">
        <v>224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 x14ac:dyDescent="0.25">
      <c r="AS522" s="282" t="s">
        <v>147</v>
      </c>
      <c r="AT522" s="283" t="s">
        <v>100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 x14ac:dyDescent="0.25">
      <c r="AS523" s="282" t="s">
        <v>139</v>
      </c>
      <c r="AT523" s="283" t="s">
        <v>225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 x14ac:dyDescent="0.25">
      <c r="AS524" s="282" t="s">
        <v>139</v>
      </c>
      <c r="AT524" s="283" t="s">
        <v>226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 x14ac:dyDescent="0.25">
      <c r="AS525" s="282" t="s">
        <v>139</v>
      </c>
      <c r="AT525" s="283" t="s">
        <v>227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 x14ac:dyDescent="0.25">
      <c r="AS526" s="282" t="s">
        <v>139</v>
      </c>
      <c r="AT526" s="283" t="s">
        <v>99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 x14ac:dyDescent="0.25">
      <c r="AS527" s="282" t="s">
        <v>139</v>
      </c>
      <c r="AT527" s="283" t="s">
        <v>100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 x14ac:dyDescent="0.25">
      <c r="AS528" s="282" t="s">
        <v>157</v>
      </c>
      <c r="AT528" s="283" t="s">
        <v>228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 x14ac:dyDescent="0.25">
      <c r="AS529" s="282" t="s">
        <v>157</v>
      </c>
      <c r="AT529" s="283" t="s">
        <v>229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 x14ac:dyDescent="0.25">
      <c r="AS530" s="282" t="s">
        <v>157</v>
      </c>
      <c r="AT530" s="283" t="s">
        <v>230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 x14ac:dyDescent="0.25">
      <c r="AS531" s="282" t="s">
        <v>157</v>
      </c>
      <c r="AT531" s="283" t="s">
        <v>231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 x14ac:dyDescent="0.25">
      <c r="AS532" s="282" t="s">
        <v>157</v>
      </c>
      <c r="AT532" s="283" t="s">
        <v>232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 x14ac:dyDescent="0.25">
      <c r="AS533" s="282" t="s">
        <v>157</v>
      </c>
      <c r="AT533" s="283" t="s">
        <v>233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 x14ac:dyDescent="0.25">
      <c r="AS534" s="282" t="s">
        <v>157</v>
      </c>
      <c r="AT534" s="283" t="s">
        <v>234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 x14ac:dyDescent="0.25">
      <c r="AS535" s="282" t="s">
        <v>157</v>
      </c>
      <c r="AT535" s="283" t="s">
        <v>99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 x14ac:dyDescent="0.25">
      <c r="AS536" s="282" t="s">
        <v>157</v>
      </c>
      <c r="AT536" s="283" t="s">
        <v>100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 x14ac:dyDescent="0.25">
      <c r="AS537" s="282" t="s">
        <v>143</v>
      </c>
      <c r="AT537" s="283" t="s">
        <v>235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 x14ac:dyDescent="0.25">
      <c r="AS538" s="282" t="s">
        <v>143</v>
      </c>
      <c r="AT538" s="283" t="s">
        <v>236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 x14ac:dyDescent="0.25">
      <c r="AS539" s="282" t="s">
        <v>143</v>
      </c>
      <c r="AT539" s="283" t="s">
        <v>237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 x14ac:dyDescent="0.25">
      <c r="AS540" s="282" t="s">
        <v>143</v>
      </c>
      <c r="AT540" s="283" t="s">
        <v>238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 x14ac:dyDescent="0.25">
      <c r="AS541" s="282" t="s">
        <v>143</v>
      </c>
      <c r="AT541" s="283" t="s">
        <v>239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 x14ac:dyDescent="0.25">
      <c r="AS542" s="282" t="s">
        <v>143</v>
      </c>
      <c r="AT542" s="283" t="s">
        <v>240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 x14ac:dyDescent="0.25">
      <c r="AS543" s="282" t="s">
        <v>143</v>
      </c>
      <c r="AT543" s="283" t="s">
        <v>100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 x14ac:dyDescent="0.25">
      <c r="AS544" s="282" t="s">
        <v>162</v>
      </c>
      <c r="AT544" s="283" t="s">
        <v>241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 x14ac:dyDescent="0.25">
      <c r="AS545" s="282" t="s">
        <v>162</v>
      </c>
      <c r="AT545" s="283" t="s">
        <v>242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 x14ac:dyDescent="0.25">
      <c r="AS546" s="282" t="s">
        <v>162</v>
      </c>
      <c r="AT546" s="283" t="s">
        <v>243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 x14ac:dyDescent="0.25">
      <c r="AS547" s="282" t="s">
        <v>162</v>
      </c>
      <c r="AT547" s="283" t="s">
        <v>244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 x14ac:dyDescent="0.25">
      <c r="AS548" s="282" t="s">
        <v>162</v>
      </c>
      <c r="AT548" s="283" t="s">
        <v>245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 x14ac:dyDescent="0.25">
      <c r="AS549" s="282" t="s">
        <v>162</v>
      </c>
      <c r="AT549" s="283" t="s">
        <v>99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 x14ac:dyDescent="0.25">
      <c r="AS550" s="282" t="s">
        <v>162</v>
      </c>
      <c r="AT550" s="283" t="s">
        <v>100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 x14ac:dyDescent="0.25">
      <c r="AS551" s="282" t="s">
        <v>163</v>
      </c>
      <c r="AT551" s="283" t="s">
        <v>246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 x14ac:dyDescent="0.25">
      <c r="AS552" s="282" t="s">
        <v>163</v>
      </c>
      <c r="AT552" s="283" t="s">
        <v>247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 x14ac:dyDescent="0.25">
      <c r="AS553" s="282" t="s">
        <v>163</v>
      </c>
      <c r="AT553" s="283" t="s">
        <v>248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 x14ac:dyDescent="0.25">
      <c r="AS554" s="282" t="s">
        <v>163</v>
      </c>
      <c r="AT554" s="283" t="s">
        <v>249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 x14ac:dyDescent="0.25">
      <c r="AS555" s="282" t="s">
        <v>163</v>
      </c>
      <c r="AT555" s="283" t="s">
        <v>100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 x14ac:dyDescent="0.25">
      <c r="AS556" s="282" t="s">
        <v>161</v>
      </c>
      <c r="AT556" s="283" t="s">
        <v>250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 x14ac:dyDescent="0.25">
      <c r="AS557" s="282" t="s">
        <v>161</v>
      </c>
      <c r="AT557" s="283" t="s">
        <v>251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 x14ac:dyDescent="0.25">
      <c r="AS558" s="282" t="s">
        <v>161</v>
      </c>
      <c r="AT558" s="283" t="s">
        <v>252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 x14ac:dyDescent="0.25">
      <c r="AS559" s="282" t="s">
        <v>161</v>
      </c>
      <c r="AT559" s="283" t="s">
        <v>253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 x14ac:dyDescent="0.25">
      <c r="AS560" s="282" t="s">
        <v>161</v>
      </c>
      <c r="AT560" s="283" t="s">
        <v>254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 x14ac:dyDescent="0.25">
      <c r="AS561" s="282" t="s">
        <v>161</v>
      </c>
      <c r="AT561" s="283" t="s">
        <v>255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 x14ac:dyDescent="0.25">
      <c r="AS562" s="282" t="s">
        <v>161</v>
      </c>
      <c r="AT562" s="283" t="s">
        <v>100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 x14ac:dyDescent="0.25">
      <c r="AS563" s="282" t="s">
        <v>145</v>
      </c>
      <c r="AT563" s="283" t="s">
        <v>256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 x14ac:dyDescent="0.25">
      <c r="AS564" s="282" t="s">
        <v>145</v>
      </c>
      <c r="AT564" s="283" t="s">
        <v>257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 x14ac:dyDescent="0.25">
      <c r="AS565" s="282" t="s">
        <v>145</v>
      </c>
      <c r="AT565" s="283" t="s">
        <v>258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 x14ac:dyDescent="0.25">
      <c r="AS566" s="282" t="s">
        <v>145</v>
      </c>
      <c r="AT566" s="283" t="s">
        <v>259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 x14ac:dyDescent="0.25">
      <c r="AS567" s="282" t="s">
        <v>145</v>
      </c>
      <c r="AT567" s="283" t="s">
        <v>260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 x14ac:dyDescent="0.25">
      <c r="AS568" s="282" t="s">
        <v>145</v>
      </c>
      <c r="AT568" s="283" t="s">
        <v>99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 x14ac:dyDescent="0.25">
      <c r="AS569" s="282" t="s">
        <v>145</v>
      </c>
      <c r="AT569" s="283" t="s">
        <v>100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 x14ac:dyDescent="0.25">
      <c r="AS570" s="282" t="s">
        <v>142</v>
      </c>
      <c r="AT570" s="283" t="s">
        <v>261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 x14ac:dyDescent="0.25">
      <c r="AS571" s="282" t="s">
        <v>142</v>
      </c>
      <c r="AT571" s="283" t="s">
        <v>262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 x14ac:dyDescent="0.25">
      <c r="AS572" s="282" t="s">
        <v>142</v>
      </c>
      <c r="AT572" s="283" t="s">
        <v>100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 x14ac:dyDescent="0.25">
      <c r="AS573" s="282" t="s">
        <v>155</v>
      </c>
      <c r="AT573" s="283" t="s">
        <v>263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 x14ac:dyDescent="0.25">
      <c r="AS574" s="282" t="s">
        <v>155</v>
      </c>
      <c r="AT574" s="283" t="s">
        <v>264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 x14ac:dyDescent="0.25">
      <c r="AS575" s="282" t="s">
        <v>155</v>
      </c>
      <c r="AT575" s="283" t="s">
        <v>265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 x14ac:dyDescent="0.25">
      <c r="AS576" s="282" t="s">
        <v>155</v>
      </c>
      <c r="AT576" s="283" t="s">
        <v>99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 x14ac:dyDescent="0.25">
      <c r="AS577" s="282" t="s">
        <v>155</v>
      </c>
      <c r="AT577" s="283" t="s">
        <v>100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 x14ac:dyDescent="0.25">
      <c r="AS578" s="282" t="s">
        <v>148</v>
      </c>
      <c r="AT578" s="283" t="s">
        <v>266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 x14ac:dyDescent="0.25">
      <c r="AS579" s="282" t="s">
        <v>148</v>
      </c>
      <c r="AT579" s="283" t="s">
        <v>267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 x14ac:dyDescent="0.25">
      <c r="AS580" s="282" t="s">
        <v>148</v>
      </c>
      <c r="AT580" s="283" t="s">
        <v>268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 x14ac:dyDescent="0.25">
      <c r="AS581" s="282" t="s">
        <v>148</v>
      </c>
      <c r="AT581" s="283" t="s">
        <v>269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 x14ac:dyDescent="0.25">
      <c r="AS582" s="282" t="s">
        <v>148</v>
      </c>
      <c r="AT582" s="283" t="s">
        <v>99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 x14ac:dyDescent="0.25">
      <c r="AS583" s="282" t="s">
        <v>148</v>
      </c>
      <c r="AT583" s="283" t="s">
        <v>100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 x14ac:dyDescent="0.25">
      <c r="AS584" s="282" t="s">
        <v>141</v>
      </c>
      <c r="AT584" s="283" t="s">
        <v>270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 x14ac:dyDescent="0.25">
      <c r="AS585" s="282" t="s">
        <v>141</v>
      </c>
      <c r="AT585" s="283" t="s">
        <v>271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 x14ac:dyDescent="0.25">
      <c r="AS586" s="282" t="s">
        <v>141</v>
      </c>
      <c r="AT586" s="283" t="s">
        <v>272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 x14ac:dyDescent="0.25">
      <c r="AS587" s="282" t="s">
        <v>141</v>
      </c>
      <c r="AT587" s="283" t="s">
        <v>273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 x14ac:dyDescent="0.25">
      <c r="AS588" s="282" t="s">
        <v>141</v>
      </c>
      <c r="AT588" s="283" t="s">
        <v>100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 x14ac:dyDescent="0.25">
      <c r="AS589" s="282" t="s">
        <v>150</v>
      </c>
      <c r="AT589" s="283" t="s">
        <v>274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 x14ac:dyDescent="0.25">
      <c r="AS590" s="282" t="s">
        <v>150</v>
      </c>
      <c r="AT590" s="283" t="s">
        <v>275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 x14ac:dyDescent="0.25">
      <c r="AS591" s="282" t="s">
        <v>150</v>
      </c>
      <c r="AT591" s="283" t="s">
        <v>276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 x14ac:dyDescent="0.25">
      <c r="AS592" s="282" t="s">
        <v>150</v>
      </c>
      <c r="AT592" s="283" t="s">
        <v>277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 x14ac:dyDescent="0.25">
      <c r="AS593" s="282" t="s">
        <v>150</v>
      </c>
      <c r="AT593" s="283" t="s">
        <v>278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 x14ac:dyDescent="0.25">
      <c r="AS594" s="282" t="s">
        <v>150</v>
      </c>
      <c r="AT594" s="283" t="s">
        <v>279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 x14ac:dyDescent="0.25">
      <c r="AS595" s="282" t="s">
        <v>150</v>
      </c>
      <c r="AT595" s="283" t="s">
        <v>100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 x14ac:dyDescent="0.25">
      <c r="AS596" s="282" t="s">
        <v>153</v>
      </c>
      <c r="AT596" s="283" t="s">
        <v>280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 x14ac:dyDescent="0.25">
      <c r="AS597" s="282" t="s">
        <v>153</v>
      </c>
      <c r="AT597" s="283" t="s">
        <v>281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 x14ac:dyDescent="0.25">
      <c r="AS598" s="282" t="s">
        <v>153</v>
      </c>
      <c r="AT598" s="283" t="s">
        <v>282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 x14ac:dyDescent="0.25">
      <c r="AS599" s="282" t="s">
        <v>153</v>
      </c>
      <c r="AT599" s="283" t="s">
        <v>283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 x14ac:dyDescent="0.25">
      <c r="AS600" s="282" t="s">
        <v>153</v>
      </c>
      <c r="AT600" s="283" t="s">
        <v>284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 x14ac:dyDescent="0.25">
      <c r="AS601" s="282" t="s">
        <v>153</v>
      </c>
      <c r="AT601" s="283" t="s">
        <v>330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 x14ac:dyDescent="0.25">
      <c r="AS602" s="282" t="s">
        <v>153</v>
      </c>
      <c r="AT602" s="283" t="s">
        <v>338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 x14ac:dyDescent="0.25">
      <c r="AS603" s="282" t="s">
        <v>153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 x14ac:dyDescent="0.25">
      <c r="AS604" s="282" t="s">
        <v>164</v>
      </c>
      <c r="AT604" s="283" t="s">
        <v>285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 x14ac:dyDescent="0.25">
      <c r="AS605" s="282" t="s">
        <v>164</v>
      </c>
      <c r="AT605" s="283" t="s">
        <v>190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 x14ac:dyDescent="0.25">
      <c r="AS606" s="282" t="s">
        <v>164</v>
      </c>
      <c r="AT606" s="283" t="s">
        <v>286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 x14ac:dyDescent="0.25">
      <c r="AS607" s="282" t="s">
        <v>164</v>
      </c>
      <c r="AT607" s="283" t="s">
        <v>99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 x14ac:dyDescent="0.25">
      <c r="AS608" s="282" t="s">
        <v>164</v>
      </c>
      <c r="AT608" s="283" t="s">
        <v>100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 x14ac:dyDescent="0.25">
      <c r="AS609" s="282" t="s">
        <v>166</v>
      </c>
      <c r="AT609" s="283" t="s">
        <v>287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 x14ac:dyDescent="0.25">
      <c r="AS610" s="282" t="s">
        <v>166</v>
      </c>
      <c r="AT610" s="283" t="s">
        <v>288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 x14ac:dyDescent="0.25">
      <c r="AS611" s="282" t="s">
        <v>166</v>
      </c>
      <c r="AT611" s="283" t="s">
        <v>289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 x14ac:dyDescent="0.25">
      <c r="AS612" s="282" t="s">
        <v>166</v>
      </c>
      <c r="AT612" s="283" t="s">
        <v>290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 x14ac:dyDescent="0.25">
      <c r="AS613" s="282" t="s">
        <v>166</v>
      </c>
      <c r="AT613" s="283" t="s">
        <v>291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 x14ac:dyDescent="0.25">
      <c r="AS614" s="282" t="s">
        <v>166</v>
      </c>
      <c r="AT614" s="283" t="s">
        <v>99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 x14ac:dyDescent="0.25">
      <c r="AS615" s="282" t="s">
        <v>166</v>
      </c>
      <c r="AT615" s="283" t="s">
        <v>100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 x14ac:dyDescent="0.25">
      <c r="AS616" s="282" t="s">
        <v>138</v>
      </c>
      <c r="AT616" s="283" t="s">
        <v>292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 x14ac:dyDescent="0.25">
      <c r="AS617" s="282" t="s">
        <v>138</v>
      </c>
      <c r="AT617" s="283" t="s">
        <v>293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 x14ac:dyDescent="0.25">
      <c r="AS618" s="282" t="s">
        <v>138</v>
      </c>
      <c r="AT618" s="283" t="s">
        <v>294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 x14ac:dyDescent="0.25">
      <c r="AS619" s="282" t="s">
        <v>138</v>
      </c>
      <c r="AT619" s="283" t="s">
        <v>295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 x14ac:dyDescent="0.25">
      <c r="AS620" s="282" t="s">
        <v>138</v>
      </c>
      <c r="AT620" s="283" t="s">
        <v>296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 x14ac:dyDescent="0.25">
      <c r="AS621" s="282" t="s">
        <v>138</v>
      </c>
      <c r="AT621" s="283" t="s">
        <v>331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 x14ac:dyDescent="0.25">
      <c r="AS622" s="282" t="s">
        <v>138</v>
      </c>
      <c r="AT622" s="283" t="s">
        <v>99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 x14ac:dyDescent="0.25">
      <c r="AS623" s="282" t="s">
        <v>138</v>
      </c>
      <c r="AT623" s="283" t="s">
        <v>100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 x14ac:dyDescent="0.25">
      <c r="AS624" s="282" t="s">
        <v>158</v>
      </c>
      <c r="AT624" s="283" t="s">
        <v>297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 x14ac:dyDescent="0.25">
      <c r="AS625" s="282" t="s">
        <v>158</v>
      </c>
      <c r="AT625" s="283" t="s">
        <v>298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 x14ac:dyDescent="0.25">
      <c r="AS626" s="282" t="s">
        <v>158</v>
      </c>
      <c r="AT626" s="283" t="s">
        <v>299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 x14ac:dyDescent="0.25">
      <c r="AS627" s="282" t="s">
        <v>158</v>
      </c>
      <c r="AT627" s="283" t="s">
        <v>100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 x14ac:dyDescent="0.25">
      <c r="AS628" s="282" t="s">
        <v>140</v>
      </c>
      <c r="AT628" s="283" t="s">
        <v>300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 x14ac:dyDescent="0.25">
      <c r="AS629" s="282" t="s">
        <v>140</v>
      </c>
      <c r="AT629" s="283" t="s">
        <v>301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 x14ac:dyDescent="0.25">
      <c r="AS630" s="282" t="s">
        <v>140</v>
      </c>
      <c r="AT630" s="283" t="s">
        <v>302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 x14ac:dyDescent="0.25">
      <c r="AS631" s="282" t="s">
        <v>140</v>
      </c>
      <c r="AT631" s="283" t="s">
        <v>303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 x14ac:dyDescent="0.25">
      <c r="AS632" s="282" t="s">
        <v>140</v>
      </c>
      <c r="AT632" s="283" t="s">
        <v>99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 x14ac:dyDescent="0.25">
      <c r="AS633" s="282" t="s">
        <v>140</v>
      </c>
      <c r="AT633" s="283" t="s">
        <v>100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 x14ac:dyDescent="0.25">
      <c r="AS634" s="282" t="s">
        <v>146</v>
      </c>
      <c r="AT634" s="283" t="s">
        <v>304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 x14ac:dyDescent="0.25">
      <c r="AS635" s="282" t="s">
        <v>146</v>
      </c>
      <c r="AT635" s="283" t="s">
        <v>305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 x14ac:dyDescent="0.25">
      <c r="AS636" s="282" t="s">
        <v>146</v>
      </c>
      <c r="AT636" s="283" t="s">
        <v>306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 x14ac:dyDescent="0.25">
      <c r="AS637" s="282" t="s">
        <v>146</v>
      </c>
      <c r="AT637" s="283" t="s">
        <v>307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 x14ac:dyDescent="0.25">
      <c r="AS638" s="282" t="s">
        <v>146</v>
      </c>
      <c r="AT638" s="283" t="s">
        <v>99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 x14ac:dyDescent="0.25">
      <c r="AS639" s="282" t="s">
        <v>146</v>
      </c>
      <c r="AT639" s="283" t="s">
        <v>100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 x14ac:dyDescent="0.25">
      <c r="AS640" s="282" t="s">
        <v>156</v>
      </c>
      <c r="AT640" s="283" t="s">
        <v>308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 x14ac:dyDescent="0.25">
      <c r="AS641" s="282" t="s">
        <v>156</v>
      </c>
      <c r="AT641" s="283" t="s">
        <v>309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 x14ac:dyDescent="0.25">
      <c r="AS642" s="282" t="s">
        <v>156</v>
      </c>
      <c r="AT642" s="283" t="s">
        <v>310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 x14ac:dyDescent="0.25">
      <c r="AS643" s="282" t="s">
        <v>156</v>
      </c>
      <c r="AT643" s="283" t="s">
        <v>311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 x14ac:dyDescent="0.25">
      <c r="AS644" s="282" t="s">
        <v>156</v>
      </c>
      <c r="AT644" s="283" t="s">
        <v>312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 x14ac:dyDescent="0.25">
      <c r="AS645" s="282" t="s">
        <v>156</v>
      </c>
      <c r="AT645" s="283" t="s">
        <v>313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 x14ac:dyDescent="0.25">
      <c r="AS646" s="282" t="s">
        <v>156</v>
      </c>
      <c r="AT646" s="283" t="s">
        <v>314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 x14ac:dyDescent="0.25">
      <c r="AS647" s="282" t="s">
        <v>156</v>
      </c>
      <c r="AT647" s="283" t="s">
        <v>315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 x14ac:dyDescent="0.25">
      <c r="AS648" s="282" t="s">
        <v>156</v>
      </c>
      <c r="AT648" s="283" t="s">
        <v>316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 x14ac:dyDescent="0.25">
      <c r="AS649" s="282" t="s">
        <v>156</v>
      </c>
      <c r="AT649" s="283" t="s">
        <v>317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 x14ac:dyDescent="0.25">
      <c r="AS650" s="282" t="s">
        <v>156</v>
      </c>
      <c r="AT650" s="283" t="s">
        <v>100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 x14ac:dyDescent="0.25">
      <c r="AS651" s="282" t="s">
        <v>165</v>
      </c>
      <c r="AT651" s="283" t="s">
        <v>318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 x14ac:dyDescent="0.25">
      <c r="AS652" s="282" t="s">
        <v>165</v>
      </c>
      <c r="AT652" s="283" t="s">
        <v>319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 x14ac:dyDescent="0.25">
      <c r="AS653" s="282" t="s">
        <v>165</v>
      </c>
      <c r="AT653" s="283" t="s">
        <v>320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 x14ac:dyDescent="0.25">
      <c r="AS654" s="282" t="s">
        <v>165</v>
      </c>
      <c r="AT654" s="283" t="s">
        <v>321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 x14ac:dyDescent="0.25">
      <c r="AS655" s="282" t="s">
        <v>165</v>
      </c>
      <c r="AT655" s="283" t="s">
        <v>322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 x14ac:dyDescent="0.25">
      <c r="AS656" s="282" t="s">
        <v>165</v>
      </c>
      <c r="AT656" s="283" t="s">
        <v>323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 x14ac:dyDescent="0.25">
      <c r="AS657" s="282" t="s">
        <v>165</v>
      </c>
      <c r="AT657" s="283" t="s">
        <v>324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 x14ac:dyDescent="0.25">
      <c r="AS658" s="282" t="s">
        <v>165</v>
      </c>
      <c r="AT658" s="283" t="s">
        <v>325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 x14ac:dyDescent="0.25">
      <c r="AS659" s="282" t="s">
        <v>165</v>
      </c>
      <c r="AT659" s="283" t="s">
        <v>326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 x14ac:dyDescent="0.25">
      <c r="AS660" s="282" t="s">
        <v>165</v>
      </c>
      <c r="AT660" s="283" t="s">
        <v>327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 x14ac:dyDescent="0.25">
      <c r="AS661" s="282" t="s">
        <v>165</v>
      </c>
      <c r="AT661" s="283" t="s">
        <v>332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 x14ac:dyDescent="0.25">
      <c r="AS662" s="282" t="s">
        <v>165</v>
      </c>
      <c r="AT662" s="283" t="s">
        <v>99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 x14ac:dyDescent="0.25">
      <c r="AS663" s="282" t="s">
        <v>165</v>
      </c>
      <c r="AT663" s="283" t="s">
        <v>100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 x14ac:dyDescent="0.25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 x14ac:dyDescent="0.25">
      <c r="A5" s="142" t="str">
        <f>W5</f>
        <v>청룡교통</v>
      </c>
      <c r="B5" s="142" t="str">
        <f>V5</f>
        <v>310</v>
      </c>
      <c r="C5" s="143" t="str">
        <f>Y5</f>
        <v>73아1043</v>
      </c>
      <c r="D5" s="131" t="str">
        <f>Z5</f>
        <v>대형</v>
      </c>
      <c r="E5" s="127" t="str">
        <f>AZ5</f>
        <v>D</v>
      </c>
      <c r="F5" s="150">
        <f>G5/H5</f>
        <v>0.83</v>
      </c>
      <c r="G5" s="151">
        <f>AE5</f>
        <v>2.988</v>
      </c>
      <c r="H5" s="152">
        <f>AF5</f>
        <v>3.6</v>
      </c>
      <c r="I5" s="153">
        <f>AC5</f>
        <v>12122.674999999999</v>
      </c>
      <c r="J5" s="154">
        <f>AI5/AH5</f>
        <v>2.805788241801465E-2</v>
      </c>
      <c r="K5" s="154">
        <f>AJ5/AH5</f>
        <v>0.29575864272472818</v>
      </c>
      <c r="L5" s="154">
        <f>AK5/AC5</f>
        <v>0.15928827589620279</v>
      </c>
      <c r="M5" s="155">
        <f>AG5</f>
        <v>18.419</v>
      </c>
      <c r="N5" s="156">
        <f>IF(AW5=0,AT5,"속도계이상")</f>
        <v>2.5000000000000001E-2</v>
      </c>
      <c r="O5" s="156">
        <f>IF(AW5=0,AU5,"속도계이상")</f>
        <v>8.0020000000000007</v>
      </c>
      <c r="P5" s="157">
        <f>AQ5/60</f>
        <v>951.42166666666674</v>
      </c>
      <c r="Q5" s="158">
        <f>AN5</f>
        <v>107</v>
      </c>
      <c r="R5" s="159">
        <f>AC5/(AH5-AI5-AJ5)</f>
        <v>50.637606503895952</v>
      </c>
      <c r="S5" s="144">
        <f>IF(AW5=0,AL5,"속도계이상")</f>
        <v>3</v>
      </c>
      <c r="T5" s="144">
        <f>IF(AW5=0,AM5,"속도계이상")</f>
        <v>970</v>
      </c>
      <c r="U5" t="s">
        <v>146</v>
      </c>
      <c r="V5" s="5" t="s">
        <v>304</v>
      </c>
      <c r="W5" t="s">
        <v>146</v>
      </c>
      <c r="X5" s="5" t="s">
        <v>304</v>
      </c>
      <c r="Y5" t="s">
        <v>770</v>
      </c>
      <c r="Z5" t="s">
        <v>767</v>
      </c>
      <c r="AA5" t="s">
        <v>49</v>
      </c>
      <c r="AB5">
        <v>532</v>
      </c>
      <c r="AC5" s="1">
        <v>12122.674999999999</v>
      </c>
      <c r="AD5" s="1">
        <v>4057.0529999999999</v>
      </c>
      <c r="AE5" s="28">
        <v>2.988</v>
      </c>
      <c r="AF5">
        <v>3.6</v>
      </c>
      <c r="AG5">
        <v>18.419</v>
      </c>
      <c r="AH5">
        <v>354.046854</v>
      </c>
      <c r="AI5">
        <v>9.9338049999999996</v>
      </c>
      <c r="AJ5">
        <v>104.712417</v>
      </c>
      <c r="AK5">
        <v>1931</v>
      </c>
      <c r="AL5">
        <v>3</v>
      </c>
      <c r="AM5">
        <v>970</v>
      </c>
      <c r="AN5">
        <v>107</v>
      </c>
      <c r="AO5">
        <v>34.240312000000003</v>
      </c>
      <c r="AP5">
        <v>136378.5</v>
      </c>
      <c r="AQ5">
        <v>57085.3</v>
      </c>
      <c r="AR5">
        <v>160</v>
      </c>
      <c r="AS5">
        <v>111227</v>
      </c>
      <c r="AT5">
        <v>2.5000000000000001E-2</v>
      </c>
      <c r="AU5">
        <v>8.0020000000000007</v>
      </c>
      <c r="AV5">
        <v>114616</v>
      </c>
      <c r="AW5">
        <v>0</v>
      </c>
      <c r="AX5" s="29">
        <v>0.5</v>
      </c>
      <c r="AY5">
        <v>0.83</v>
      </c>
      <c r="AZ5" t="s">
        <v>70</v>
      </c>
      <c r="BA5" t="s">
        <v>771</v>
      </c>
      <c r="BB5">
        <v>4</v>
      </c>
      <c r="BC5" t="s">
        <v>772</v>
      </c>
      <c r="BD5">
        <v>14</v>
      </c>
      <c r="BE5">
        <v>98040.497000000003</v>
      </c>
      <c r="BF5">
        <v>0.12364966897301631</v>
      </c>
      <c r="BG5">
        <v>0.10262922524760354</v>
      </c>
      <c r="BH5">
        <v>232130.54699999996</v>
      </c>
      <c r="BI5">
        <v>5.2223523171209353E-2</v>
      </c>
      <c r="BJ5">
        <v>4.3345524232103763E-2</v>
      </c>
      <c r="BK5">
        <v>1</v>
      </c>
      <c r="BL5" t="s">
        <v>72</v>
      </c>
      <c r="BM5">
        <v>-1</v>
      </c>
      <c r="BN5" t="s">
        <v>754</v>
      </c>
    </row>
    <row r="6" spans="1:66" x14ac:dyDescent="0.25">
      <c r="A6" s="139" t="str">
        <f t="shared" ref="A6:A7" si="0">W6</f>
        <v>청룡교통</v>
      </c>
      <c r="B6" s="139" t="str">
        <f t="shared" ref="B6:B7" si="1">V6</f>
        <v>310</v>
      </c>
      <c r="C6" s="140" t="str">
        <f t="shared" ref="C6:C7" si="2">Y6</f>
        <v>73아1047</v>
      </c>
      <c r="D6" s="115" t="str">
        <f t="shared" ref="D6:D7" si="3">Z6</f>
        <v>대형</v>
      </c>
      <c r="E6" s="111" t="str">
        <f>AZ6</f>
        <v>D</v>
      </c>
      <c r="F6" s="160">
        <f>G6/H6</f>
        <v>0.84916666666666663</v>
      </c>
      <c r="G6" s="161">
        <f>AE6</f>
        <v>3.0569999999999999</v>
      </c>
      <c r="H6" s="162">
        <f>AF6</f>
        <v>3.6</v>
      </c>
      <c r="I6" s="163">
        <f t="shared" ref="I6:I7" si="4">AC6</f>
        <v>12689.763999999999</v>
      </c>
      <c r="J6" s="164">
        <f t="shared" ref="J6:J7" si="5">AI6/AH6</f>
        <v>3.1280970375309351E-2</v>
      </c>
      <c r="K6" s="164">
        <f t="shared" ref="K6:K7" si="6">AJ6/AH6</f>
        <v>0.27476886476037737</v>
      </c>
      <c r="L6" s="164">
        <f t="shared" ref="L6:L7" si="7">AK6/AC6</f>
        <v>0.11789029331041934</v>
      </c>
      <c r="M6" s="165">
        <f t="shared" ref="M6:M7" si="8">AG6</f>
        <v>17.381</v>
      </c>
      <c r="N6" s="166">
        <f t="shared" ref="N6:N7" si="9">IF(AW6=0,AT6,"속도계이상")</f>
        <v>8.0000000000000002E-3</v>
      </c>
      <c r="O6" s="166">
        <f t="shared" ref="O6:O7" si="10">IF(AW6=0,AU6,"속도계이상")</f>
        <v>2.4740000000000002</v>
      </c>
      <c r="P6" s="167">
        <f t="shared" ref="P6:P7" si="11">AQ6/60</f>
        <v>527.82500000000005</v>
      </c>
      <c r="Q6" s="168">
        <f t="shared" ref="Q6:Q7" si="12">AN6</f>
        <v>107</v>
      </c>
      <c r="R6" s="169">
        <f t="shared" ref="R6:R7" si="13">AC6/(AH6-AI6-AJ6)</f>
        <v>48.707636287642799</v>
      </c>
      <c r="S6" s="141">
        <f t="shared" ref="S6:S7" si="14">IF(AW6=0,AL6,"속도계이상")</f>
        <v>1</v>
      </c>
      <c r="T6" s="141">
        <f t="shared" ref="T6:T7" si="15">IF(AW6=0,AM6,"속도계이상")</f>
        <v>314</v>
      </c>
      <c r="U6" t="s">
        <v>146</v>
      </c>
      <c r="V6" s="5" t="s">
        <v>304</v>
      </c>
      <c r="W6" t="s">
        <v>146</v>
      </c>
      <c r="X6" s="5" t="s">
        <v>304</v>
      </c>
      <c r="Y6" t="s">
        <v>773</v>
      </c>
      <c r="Z6" t="s">
        <v>767</v>
      </c>
      <c r="AA6" t="s">
        <v>49</v>
      </c>
      <c r="AB6">
        <v>532</v>
      </c>
      <c r="AC6" s="1">
        <v>12689.763999999999</v>
      </c>
      <c r="AD6" s="1">
        <v>4151.5609999999997</v>
      </c>
      <c r="AE6" s="28">
        <v>3.0569999999999999</v>
      </c>
      <c r="AF6">
        <v>3.6</v>
      </c>
      <c r="AG6">
        <v>17.381</v>
      </c>
      <c r="AH6">
        <v>375.42933799999997</v>
      </c>
      <c r="AI6">
        <v>11.743793999999999</v>
      </c>
      <c r="AJ6">
        <v>103.15629300000001</v>
      </c>
      <c r="AK6">
        <v>1496</v>
      </c>
      <c r="AL6">
        <v>1</v>
      </c>
      <c r="AM6">
        <v>314</v>
      </c>
      <c r="AN6">
        <v>107</v>
      </c>
      <c r="AO6">
        <v>33.800671999999999</v>
      </c>
      <c r="AP6">
        <v>130595.6</v>
      </c>
      <c r="AQ6">
        <v>31669.5</v>
      </c>
      <c r="AR6">
        <v>124</v>
      </c>
      <c r="AS6">
        <v>114766</v>
      </c>
      <c r="AT6">
        <v>8.0000000000000002E-3</v>
      </c>
      <c r="AU6">
        <v>2.4740000000000002</v>
      </c>
      <c r="AV6">
        <v>120779</v>
      </c>
      <c r="AW6">
        <v>0</v>
      </c>
      <c r="AX6" s="29">
        <v>0.51</v>
      </c>
      <c r="AY6">
        <v>0.84916666666666663</v>
      </c>
      <c r="AZ6" t="s">
        <v>70</v>
      </c>
      <c r="BA6" t="s">
        <v>771</v>
      </c>
      <c r="BB6">
        <v>1</v>
      </c>
      <c r="BC6" t="s">
        <v>774</v>
      </c>
      <c r="BD6">
        <v>16</v>
      </c>
      <c r="BE6">
        <v>98040.497000000003</v>
      </c>
      <c r="BF6">
        <v>0.12943390117657194</v>
      </c>
      <c r="BG6">
        <v>0.10991095441577234</v>
      </c>
      <c r="BH6">
        <v>232130.54699999996</v>
      </c>
      <c r="BI6">
        <v>5.4666497641088149E-2</v>
      </c>
      <c r="BJ6">
        <v>4.6420967580224015E-2</v>
      </c>
      <c r="BK6">
        <v>1</v>
      </c>
      <c r="BL6" t="s">
        <v>71</v>
      </c>
      <c r="BM6">
        <v>-2</v>
      </c>
      <c r="BN6" t="s">
        <v>754</v>
      </c>
    </row>
    <row r="7" spans="1:66" x14ac:dyDescent="0.25">
      <c r="A7" s="142" t="str">
        <f t="shared" si="0"/>
        <v>청룡교통</v>
      </c>
      <c r="B7" s="142" t="str">
        <f t="shared" si="1"/>
        <v>310</v>
      </c>
      <c r="C7" s="143" t="str">
        <f t="shared" si="2"/>
        <v>73아1051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0.86305555555555558</v>
      </c>
      <c r="G7" s="151">
        <f t="shared" ref="G7:G26" si="18">AE7</f>
        <v>3.1070000000000002</v>
      </c>
      <c r="H7" s="152">
        <f t="shared" ref="H7:H26" si="19">AF7</f>
        <v>3.6</v>
      </c>
      <c r="I7" s="153">
        <f t="shared" si="4"/>
        <v>12331.616</v>
      </c>
      <c r="J7" s="154">
        <f t="shared" si="5"/>
        <v>1.9789562253803308E-2</v>
      </c>
      <c r="K7" s="154">
        <f t="shared" si="6"/>
        <v>0.31043115468603649</v>
      </c>
      <c r="L7" s="154">
        <f t="shared" si="7"/>
        <v>0.13720829451711763</v>
      </c>
      <c r="M7" s="155">
        <f t="shared" si="8"/>
        <v>20.286999999999999</v>
      </c>
      <c r="N7" s="156">
        <f t="shared" si="9"/>
        <v>3.2000000000000001E-2</v>
      </c>
      <c r="O7" s="156">
        <f t="shared" si="10"/>
        <v>4.7030000000000003</v>
      </c>
      <c r="P7" s="157">
        <f t="shared" si="11"/>
        <v>921.94333333333327</v>
      </c>
      <c r="Q7" s="158">
        <f t="shared" si="12"/>
        <v>107</v>
      </c>
      <c r="R7" s="159">
        <f t="shared" si="13"/>
        <v>50.461268080740844</v>
      </c>
      <c r="S7" s="144">
        <f t="shared" si="14"/>
        <v>4</v>
      </c>
      <c r="T7" s="144">
        <f t="shared" si="15"/>
        <v>580</v>
      </c>
      <c r="U7" t="s">
        <v>146</v>
      </c>
      <c r="V7" t="s">
        <v>304</v>
      </c>
      <c r="W7" s="4" t="s">
        <v>146</v>
      </c>
      <c r="X7" s="4" t="s">
        <v>304</v>
      </c>
      <c r="Y7" s="4" t="s">
        <v>775</v>
      </c>
      <c r="Z7" s="4" t="s">
        <v>767</v>
      </c>
      <c r="AA7" s="4" t="s">
        <v>49</v>
      </c>
      <c r="AB7" s="4">
        <v>532</v>
      </c>
      <c r="AC7" s="4">
        <v>12331.616</v>
      </c>
      <c r="AD7" s="4">
        <v>3969.3919999999998</v>
      </c>
      <c r="AE7" s="4">
        <v>3.1070000000000002</v>
      </c>
      <c r="AF7" s="4">
        <v>3.6</v>
      </c>
      <c r="AG7" s="4">
        <v>20.286999999999999</v>
      </c>
      <c r="AH7" s="4">
        <v>364.86324999999999</v>
      </c>
      <c r="AI7" s="4">
        <v>7.2204839999999999</v>
      </c>
      <c r="AJ7" s="4">
        <v>113.26492</v>
      </c>
      <c r="AK7" s="4">
        <v>1692</v>
      </c>
      <c r="AL7" s="4">
        <v>4</v>
      </c>
      <c r="AM7" s="4">
        <v>580</v>
      </c>
      <c r="AN7" s="4">
        <v>107</v>
      </c>
      <c r="AO7" s="4">
        <v>33.797910999999999</v>
      </c>
      <c r="AP7" s="4">
        <v>137342.29999999999</v>
      </c>
      <c r="AQ7" s="4">
        <v>55316.6</v>
      </c>
      <c r="AR7" s="4">
        <v>171</v>
      </c>
      <c r="AS7" s="4">
        <v>126063</v>
      </c>
      <c r="AT7" s="4">
        <v>3.2000000000000001E-2</v>
      </c>
      <c r="AU7" s="4">
        <v>4.7030000000000003</v>
      </c>
      <c r="AV7" s="4">
        <v>117520</v>
      </c>
      <c r="AW7" s="4">
        <v>0</v>
      </c>
      <c r="AX7" s="30">
        <v>0.56000000000000005</v>
      </c>
      <c r="AY7">
        <v>0.86305555555555558</v>
      </c>
      <c r="AZ7" t="s">
        <v>72</v>
      </c>
      <c r="BA7" t="s">
        <v>771</v>
      </c>
      <c r="BB7">
        <v>2</v>
      </c>
      <c r="BC7" t="s">
        <v>776</v>
      </c>
      <c r="BD7">
        <v>21</v>
      </c>
      <c r="BE7">
        <v>98040.497000000003</v>
      </c>
      <c r="BF7">
        <v>0.12578083931989859</v>
      </c>
      <c r="BG7">
        <v>0.10855585215747915</v>
      </c>
      <c r="BH7">
        <v>232130.54699999996</v>
      </c>
      <c r="BI7">
        <v>5.3123624440517957E-2</v>
      </c>
      <c r="BJ7">
        <v>4.5848639204635916E-2</v>
      </c>
      <c r="BK7">
        <v>1</v>
      </c>
      <c r="BL7" t="s">
        <v>71</v>
      </c>
      <c r="BM7">
        <v>-1</v>
      </c>
      <c r="BN7" t="s">
        <v>754</v>
      </c>
    </row>
    <row r="8" spans="1:66" x14ac:dyDescent="0.25">
      <c r="A8" s="139" t="str">
        <f t="shared" ref="A8:A26" si="20">W8</f>
        <v>청룡교통</v>
      </c>
      <c r="B8" s="139" t="str">
        <f t="shared" ref="B8:B26" si="21">V8</f>
        <v>310</v>
      </c>
      <c r="C8" s="140" t="str">
        <f t="shared" ref="C8:C26" si="22">Y8</f>
        <v>73아1059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0.84</v>
      </c>
      <c r="G8" s="161">
        <f t="shared" si="18"/>
        <v>3.024</v>
      </c>
      <c r="H8" s="162">
        <f t="shared" si="19"/>
        <v>3.6</v>
      </c>
      <c r="I8" s="163">
        <f t="shared" ref="I8:I26" si="24">AC8</f>
        <v>11784.375</v>
      </c>
      <c r="J8" s="164">
        <f t="shared" ref="J8:J26" si="25">AI8/AH8</f>
        <v>3.4697349009778521E-2</v>
      </c>
      <c r="K8" s="164">
        <f t="shared" ref="K8:K26" si="26">AJ8/AH8</f>
        <v>0.21827337789985932</v>
      </c>
      <c r="L8" s="164">
        <f t="shared" ref="L8:L26" si="27">AK8/AC8</f>
        <v>0.12618403606470432</v>
      </c>
      <c r="M8" s="165">
        <f t="shared" ref="M8:M26" si="28">AG8</f>
        <v>15.863</v>
      </c>
      <c r="N8" s="166">
        <f t="shared" ref="N8:N26" si="29">IF(AW8=0,AT8,"속도계이상")</f>
        <v>7.5999999999999998E-2</v>
      </c>
      <c r="O8" s="166">
        <f t="shared" ref="O8:O26" si="30">IF(AW8=0,AU8,"속도계이상")</f>
        <v>5.0999999999999996</v>
      </c>
      <c r="P8" s="167">
        <f t="shared" ref="P8:P26" si="31">AQ8/60</f>
        <v>419.21</v>
      </c>
      <c r="Q8" s="168">
        <f t="shared" ref="Q8:Q26" si="32">AN8</f>
        <v>104</v>
      </c>
      <c r="R8" s="169">
        <f t="shared" ref="R8:R26" si="33">AC8/(AH8-AI8-AJ8)</f>
        <v>49.035196426336732</v>
      </c>
      <c r="S8" s="141">
        <f t="shared" ref="S8:S26" si="34">IF(AW8=0,AL8,"속도계이상")</f>
        <v>9</v>
      </c>
      <c r="T8" s="141">
        <f t="shared" ref="T8:T26" si="35">IF(AW8=0,AM8,"속도계이상")</f>
        <v>601</v>
      </c>
      <c r="U8" t="s">
        <v>146</v>
      </c>
      <c r="V8" s="5" t="s">
        <v>304</v>
      </c>
      <c r="W8" t="s">
        <v>146</v>
      </c>
      <c r="X8" s="5" t="s">
        <v>304</v>
      </c>
      <c r="Y8" t="s">
        <v>777</v>
      </c>
      <c r="Z8" t="s">
        <v>767</v>
      </c>
      <c r="AA8" t="s">
        <v>49</v>
      </c>
      <c r="AB8">
        <v>532</v>
      </c>
      <c r="AC8" s="1">
        <v>11784.375</v>
      </c>
      <c r="AD8" s="1">
        <v>3896.627</v>
      </c>
      <c r="AE8" s="28">
        <v>3.024</v>
      </c>
      <c r="AF8">
        <v>3.6</v>
      </c>
      <c r="AG8">
        <v>15.863</v>
      </c>
      <c r="AH8">
        <v>321.70737300000002</v>
      </c>
      <c r="AI8">
        <v>11.162393</v>
      </c>
      <c r="AJ8">
        <v>70.220155000000005</v>
      </c>
      <c r="AK8">
        <v>1487</v>
      </c>
      <c r="AL8">
        <v>9</v>
      </c>
      <c r="AM8">
        <v>601</v>
      </c>
      <c r="AN8">
        <v>104</v>
      </c>
      <c r="AO8">
        <v>36.630727</v>
      </c>
      <c r="AP8">
        <v>99334.5</v>
      </c>
      <c r="AQ8">
        <v>25152.6</v>
      </c>
      <c r="AR8">
        <v>73</v>
      </c>
      <c r="AS8">
        <v>24994</v>
      </c>
      <c r="AT8">
        <v>7.5999999999999998E-2</v>
      </c>
      <c r="AU8">
        <v>5.0999999999999996</v>
      </c>
      <c r="AV8">
        <v>109199</v>
      </c>
      <c r="AW8">
        <v>0</v>
      </c>
      <c r="AX8" s="29">
        <v>0.47</v>
      </c>
      <c r="AY8">
        <v>0.84</v>
      </c>
      <c r="AZ8" t="s">
        <v>70</v>
      </c>
      <c r="BA8" t="s">
        <v>771</v>
      </c>
      <c r="BB8">
        <v>3</v>
      </c>
      <c r="BC8" t="s">
        <v>778</v>
      </c>
      <c r="BD8">
        <v>13</v>
      </c>
      <c r="BE8">
        <v>98040.497000000003</v>
      </c>
      <c r="BF8">
        <v>0.12019905407048273</v>
      </c>
      <c r="BG8">
        <v>0.10096720541920549</v>
      </c>
      <c r="BH8">
        <v>232130.54699999996</v>
      </c>
      <c r="BI8">
        <v>5.076615358167403E-2</v>
      </c>
      <c r="BJ8">
        <v>4.2643569008606184E-2</v>
      </c>
      <c r="BK8">
        <v>1</v>
      </c>
      <c r="BL8" t="s">
        <v>72</v>
      </c>
      <c r="BM8">
        <v>-1</v>
      </c>
      <c r="BN8" t="s">
        <v>754</v>
      </c>
    </row>
    <row r="9" spans="1:66" x14ac:dyDescent="0.25">
      <c r="A9" s="142" t="str">
        <f t="shared" si="20"/>
        <v>청룡교통</v>
      </c>
      <c r="B9" s="142" t="str">
        <f t="shared" si="21"/>
        <v>310</v>
      </c>
      <c r="C9" s="143" t="str">
        <f t="shared" si="22"/>
        <v>73아1071</v>
      </c>
      <c r="D9" s="131" t="str">
        <f t="shared" si="23"/>
        <v>대형</v>
      </c>
      <c r="E9" s="127" t="str">
        <f t="shared" si="16"/>
        <v>D</v>
      </c>
      <c r="F9" s="150">
        <f t="shared" si="17"/>
        <v>0.84416666666666673</v>
      </c>
      <c r="G9" s="151">
        <f t="shared" si="18"/>
        <v>3.0390000000000001</v>
      </c>
      <c r="H9" s="152">
        <f t="shared" si="19"/>
        <v>3.6</v>
      </c>
      <c r="I9" s="153">
        <f t="shared" si="24"/>
        <v>11717.368</v>
      </c>
      <c r="J9" s="154">
        <f t="shared" si="25"/>
        <v>5.5427974007410161E-2</v>
      </c>
      <c r="K9" s="154">
        <f t="shared" si="26"/>
        <v>0.25738267678531207</v>
      </c>
      <c r="L9" s="154">
        <f t="shared" si="27"/>
        <v>0.11248259848116061</v>
      </c>
      <c r="M9" s="155">
        <f t="shared" si="28"/>
        <v>18.622</v>
      </c>
      <c r="N9" s="156">
        <f t="shared" si="29"/>
        <v>0.13700000000000001</v>
      </c>
      <c r="O9" s="156">
        <f t="shared" si="30"/>
        <v>13.962</v>
      </c>
      <c r="P9" s="157">
        <f t="shared" si="31"/>
        <v>643.41500000000008</v>
      </c>
      <c r="Q9" s="158">
        <f t="shared" si="32"/>
        <v>108</v>
      </c>
      <c r="R9" s="159">
        <f t="shared" si="33"/>
        <v>50.899265602310173</v>
      </c>
      <c r="S9" s="144">
        <f t="shared" si="34"/>
        <v>16</v>
      </c>
      <c r="T9" s="144">
        <f t="shared" si="35"/>
        <v>1636</v>
      </c>
      <c r="U9" t="s">
        <v>146</v>
      </c>
      <c r="V9" s="5" t="s">
        <v>304</v>
      </c>
      <c r="W9" t="s">
        <v>146</v>
      </c>
      <c r="X9" s="5" t="s">
        <v>304</v>
      </c>
      <c r="Y9" t="s">
        <v>779</v>
      </c>
      <c r="Z9" t="s">
        <v>767</v>
      </c>
      <c r="AA9" t="s">
        <v>49</v>
      </c>
      <c r="AB9">
        <v>532</v>
      </c>
      <c r="AC9" s="1">
        <v>11717.368</v>
      </c>
      <c r="AD9" s="1">
        <v>3855.3220000000001</v>
      </c>
      <c r="AE9" s="28">
        <v>3.0390000000000001</v>
      </c>
      <c r="AF9">
        <v>3.6</v>
      </c>
      <c r="AG9">
        <v>18.622</v>
      </c>
      <c r="AH9">
        <v>334.99793799999998</v>
      </c>
      <c r="AI9">
        <v>18.568256999999999</v>
      </c>
      <c r="AJ9">
        <v>86.222666000000004</v>
      </c>
      <c r="AK9">
        <v>1318</v>
      </c>
      <c r="AL9">
        <v>16</v>
      </c>
      <c r="AM9">
        <v>1636</v>
      </c>
      <c r="AN9">
        <v>108</v>
      </c>
      <c r="AO9">
        <v>34.977432999999998</v>
      </c>
      <c r="AP9">
        <v>95749.4</v>
      </c>
      <c r="AQ9">
        <v>38604.9</v>
      </c>
      <c r="AR9">
        <v>132</v>
      </c>
      <c r="AS9">
        <v>89858</v>
      </c>
      <c r="AT9">
        <v>0.13700000000000001</v>
      </c>
      <c r="AU9">
        <v>13.962</v>
      </c>
      <c r="AV9">
        <v>110411</v>
      </c>
      <c r="AW9">
        <v>0</v>
      </c>
      <c r="AX9" s="29">
        <v>0.51</v>
      </c>
      <c r="AY9">
        <v>0.84416666666666673</v>
      </c>
      <c r="AZ9" t="s">
        <v>70</v>
      </c>
      <c r="BA9" t="s">
        <v>771</v>
      </c>
      <c r="BB9">
        <v>2</v>
      </c>
      <c r="BC9" t="s">
        <v>780</v>
      </c>
      <c r="BD9">
        <v>16</v>
      </c>
      <c r="BE9">
        <v>98040.497000000003</v>
      </c>
      <c r="BF9">
        <v>0.1195155916029271</v>
      </c>
      <c r="BG9">
        <v>0.10089107857813763</v>
      </c>
      <c r="BH9">
        <v>232130.54699999996</v>
      </c>
      <c r="BI9">
        <v>5.0477492736016351E-2</v>
      </c>
      <c r="BJ9">
        <v>4.2611416784653806E-2</v>
      </c>
      <c r="BK9">
        <v>1</v>
      </c>
      <c r="BL9" t="s">
        <v>71</v>
      </c>
      <c r="BM9">
        <v>-2</v>
      </c>
      <c r="BN9" t="s">
        <v>754</v>
      </c>
    </row>
    <row r="10" spans="1:66" x14ac:dyDescent="0.25">
      <c r="A10" s="139" t="str">
        <f t="shared" si="20"/>
        <v>청룡교통</v>
      </c>
      <c r="B10" s="139" t="str">
        <f t="shared" si="21"/>
        <v>310</v>
      </c>
      <c r="C10" s="140" t="str">
        <f t="shared" si="22"/>
        <v>73아1079</v>
      </c>
      <c r="D10" s="115" t="str">
        <f t="shared" si="23"/>
        <v>대형</v>
      </c>
      <c r="E10" s="111" t="str">
        <f t="shared" si="16"/>
        <v>C</v>
      </c>
      <c r="F10" s="160">
        <f t="shared" si="17"/>
        <v>0.89861111111111103</v>
      </c>
      <c r="G10" s="161">
        <f t="shared" si="18"/>
        <v>3.2349999999999999</v>
      </c>
      <c r="H10" s="162">
        <f t="shared" si="19"/>
        <v>3.6</v>
      </c>
      <c r="I10" s="163">
        <f t="shared" si="24"/>
        <v>12364.838</v>
      </c>
      <c r="J10" s="164">
        <f t="shared" si="25"/>
        <v>3.2580107446632998E-2</v>
      </c>
      <c r="K10" s="164">
        <f t="shared" si="26"/>
        <v>0.25994492480325587</v>
      </c>
      <c r="L10" s="164">
        <f t="shared" si="27"/>
        <v>0.11403303464226543</v>
      </c>
      <c r="M10" s="165">
        <f t="shared" si="28"/>
        <v>18.675000000000001</v>
      </c>
      <c r="N10" s="166">
        <f t="shared" si="29"/>
        <v>8.0000000000000002E-3</v>
      </c>
      <c r="O10" s="166">
        <f t="shared" si="30"/>
        <v>4.3029999999999999</v>
      </c>
      <c r="P10" s="167">
        <f t="shared" si="31"/>
        <v>876.40500000000009</v>
      </c>
      <c r="Q10" s="168">
        <f t="shared" si="32"/>
        <v>107</v>
      </c>
      <c r="R10" s="169">
        <f t="shared" si="33"/>
        <v>49.434837264200688</v>
      </c>
      <c r="S10" s="141">
        <f t="shared" si="34"/>
        <v>1</v>
      </c>
      <c r="T10" s="141">
        <f t="shared" si="35"/>
        <v>532</v>
      </c>
      <c r="U10" t="s">
        <v>146</v>
      </c>
      <c r="V10" t="s">
        <v>304</v>
      </c>
      <c r="W10" s="4" t="s">
        <v>146</v>
      </c>
      <c r="X10" s="4" t="s">
        <v>304</v>
      </c>
      <c r="Y10" s="4" t="s">
        <v>781</v>
      </c>
      <c r="Z10" s="4" t="s">
        <v>767</v>
      </c>
      <c r="AA10" s="4" t="s">
        <v>49</v>
      </c>
      <c r="AB10" s="4">
        <v>532</v>
      </c>
      <c r="AC10" s="4">
        <v>12364.838</v>
      </c>
      <c r="AD10" s="4">
        <v>3822.777</v>
      </c>
      <c r="AE10" s="4">
        <v>3.2349999999999999</v>
      </c>
      <c r="AF10" s="4">
        <v>3.6</v>
      </c>
      <c r="AG10" s="4">
        <v>18.675000000000001</v>
      </c>
      <c r="AH10" s="4">
        <v>353.54462899999999</v>
      </c>
      <c r="AI10" s="4">
        <v>11.518522000000001</v>
      </c>
      <c r="AJ10" s="4">
        <v>91.902131999999995</v>
      </c>
      <c r="AK10" s="4">
        <v>1410</v>
      </c>
      <c r="AL10" s="4">
        <v>1</v>
      </c>
      <c r="AM10" s="4">
        <v>532</v>
      </c>
      <c r="AN10" s="4">
        <v>107</v>
      </c>
      <c r="AO10" s="4">
        <v>34.973908999999999</v>
      </c>
      <c r="AP10" s="4">
        <v>121682</v>
      </c>
      <c r="AQ10" s="4">
        <v>52584.3</v>
      </c>
      <c r="AR10" s="4">
        <v>131</v>
      </c>
      <c r="AS10" s="4">
        <v>65513</v>
      </c>
      <c r="AT10" s="4">
        <v>8.0000000000000002E-3</v>
      </c>
      <c r="AU10" s="4">
        <v>4.3029999999999999</v>
      </c>
      <c r="AV10" s="4">
        <v>117158</v>
      </c>
      <c r="AW10" s="4">
        <v>0</v>
      </c>
      <c r="AX10" s="30">
        <v>0.56000000000000005</v>
      </c>
      <c r="AY10">
        <v>0.89861111111111103</v>
      </c>
      <c r="AZ10" t="s">
        <v>72</v>
      </c>
      <c r="BA10" t="s">
        <v>771</v>
      </c>
      <c r="BB10">
        <v>1</v>
      </c>
      <c r="BC10" t="s">
        <v>782</v>
      </c>
      <c r="BD10">
        <v>12</v>
      </c>
      <c r="BE10">
        <v>98040.497000000003</v>
      </c>
      <c r="BF10">
        <v>0.12611969929120206</v>
      </c>
      <c r="BG10">
        <v>0.11333256311306629</v>
      </c>
      <c r="BH10">
        <v>232130.54699999996</v>
      </c>
      <c r="BI10">
        <v>5.3266742183655826E-2</v>
      </c>
      <c r="BJ10">
        <v>4.7866086378924047E-2</v>
      </c>
      <c r="BK10">
        <v>1</v>
      </c>
      <c r="BL10" t="s">
        <v>71</v>
      </c>
      <c r="BM10">
        <v>-1</v>
      </c>
      <c r="BN10" t="s">
        <v>754</v>
      </c>
    </row>
    <row r="11" spans="1:66" x14ac:dyDescent="0.25">
      <c r="A11" s="142" t="str">
        <f t="shared" si="20"/>
        <v>청룡교통</v>
      </c>
      <c r="B11" s="142" t="str">
        <f t="shared" si="21"/>
        <v>310</v>
      </c>
      <c r="C11" s="143" t="str">
        <f t="shared" si="22"/>
        <v>73아1730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0.96750000000000003</v>
      </c>
      <c r="G11" s="151">
        <f t="shared" si="18"/>
        <v>3.4830000000000001</v>
      </c>
      <c r="H11" s="152">
        <f t="shared" si="19"/>
        <v>3.6</v>
      </c>
      <c r="I11" s="153">
        <f t="shared" si="24"/>
        <v>12142.195</v>
      </c>
      <c r="J11" s="154">
        <f t="shared" si="25"/>
        <v>1.6906633984716646E-2</v>
      </c>
      <c r="K11" s="154">
        <f t="shared" si="26"/>
        <v>0.28220686600519262</v>
      </c>
      <c r="L11" s="154">
        <f t="shared" si="27"/>
        <v>0.15927927364039204</v>
      </c>
      <c r="M11" s="155">
        <f t="shared" si="28"/>
        <v>16.248000000000001</v>
      </c>
      <c r="N11" s="156">
        <f t="shared" si="29"/>
        <v>0.14000000000000001</v>
      </c>
      <c r="O11" s="156">
        <f t="shared" si="30"/>
        <v>10.542</v>
      </c>
      <c r="P11" s="157">
        <f t="shared" si="31"/>
        <v>599.72833333333324</v>
      </c>
      <c r="Q11" s="158">
        <f t="shared" si="32"/>
        <v>111</v>
      </c>
      <c r="R11" s="159">
        <f t="shared" si="33"/>
        <v>49.982094702281493</v>
      </c>
      <c r="S11" s="144">
        <f t="shared" si="34"/>
        <v>17</v>
      </c>
      <c r="T11" s="144">
        <f t="shared" si="35"/>
        <v>1280</v>
      </c>
      <c r="U11" t="s">
        <v>146</v>
      </c>
      <c r="V11" s="5" t="s">
        <v>304</v>
      </c>
      <c r="W11" t="s">
        <v>146</v>
      </c>
      <c r="X11" s="5" t="s">
        <v>304</v>
      </c>
      <c r="Y11" t="s">
        <v>783</v>
      </c>
      <c r="Z11" t="s">
        <v>767</v>
      </c>
      <c r="AA11" t="s">
        <v>49</v>
      </c>
      <c r="AB11">
        <v>532</v>
      </c>
      <c r="AC11" s="1">
        <v>12142.195</v>
      </c>
      <c r="AD11" s="1">
        <v>3486.3330000000001</v>
      </c>
      <c r="AE11" s="28">
        <v>3.4830000000000001</v>
      </c>
      <c r="AF11">
        <v>3.6</v>
      </c>
      <c r="AG11">
        <v>16.248000000000001</v>
      </c>
      <c r="AH11">
        <v>346.60518500000001</v>
      </c>
      <c r="AI11">
        <v>5.8599269999999999</v>
      </c>
      <c r="AJ11">
        <v>97.814363</v>
      </c>
      <c r="AK11">
        <v>1934</v>
      </c>
      <c r="AL11">
        <v>17</v>
      </c>
      <c r="AM11">
        <v>1280</v>
      </c>
      <c r="AN11">
        <v>111</v>
      </c>
      <c r="AO11">
        <v>35.031775000000003</v>
      </c>
      <c r="AP11">
        <v>129223</v>
      </c>
      <c r="AQ11">
        <v>35983.699999999997</v>
      </c>
      <c r="AR11">
        <v>170</v>
      </c>
      <c r="AS11">
        <v>91010</v>
      </c>
      <c r="AT11">
        <v>0.14000000000000001</v>
      </c>
      <c r="AU11">
        <v>10.542</v>
      </c>
      <c r="AV11">
        <v>110896</v>
      </c>
      <c r="AW11">
        <v>0</v>
      </c>
      <c r="AX11" s="29">
        <v>0.54</v>
      </c>
      <c r="AY11">
        <v>0.96750000000000003</v>
      </c>
      <c r="AZ11" t="s">
        <v>69</v>
      </c>
      <c r="BA11" t="s">
        <v>771</v>
      </c>
      <c r="BB11">
        <v>1</v>
      </c>
      <c r="BC11" t="s">
        <v>784</v>
      </c>
      <c r="BD11">
        <v>16</v>
      </c>
      <c r="BE11">
        <v>98040.497000000003</v>
      </c>
      <c r="BF11">
        <v>0.1238487703708805</v>
      </c>
      <c r="BG11">
        <v>0.1198236853338269</v>
      </c>
      <c r="BH11">
        <v>232130.54699999996</v>
      </c>
      <c r="BI11">
        <v>5.2307613784238406E-2</v>
      </c>
      <c r="BJ11">
        <v>5.060761633625066E-2</v>
      </c>
      <c r="BK11">
        <v>1</v>
      </c>
      <c r="BL11" t="s">
        <v>69</v>
      </c>
      <c r="BM11">
        <v>0</v>
      </c>
      <c r="BN11" t="s">
        <v>667</v>
      </c>
    </row>
    <row r="12" spans="1:66" s="2" customFormat="1" x14ac:dyDescent="0.25">
      <c r="A12" s="139" t="str">
        <f t="shared" si="20"/>
        <v>청룡교통</v>
      </c>
      <c r="B12" s="139" t="str">
        <f t="shared" si="21"/>
        <v>310</v>
      </c>
      <c r="C12" s="140" t="str">
        <f t="shared" si="22"/>
        <v>73아1731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0.95666666666666667</v>
      </c>
      <c r="G12" s="161">
        <f t="shared" si="18"/>
        <v>3.444</v>
      </c>
      <c r="H12" s="162">
        <f t="shared" si="19"/>
        <v>3.6</v>
      </c>
      <c r="I12" s="163">
        <f t="shared" si="24"/>
        <v>12887.665999999999</v>
      </c>
      <c r="J12" s="164">
        <f t="shared" si="25"/>
        <v>1.8977201337630895E-2</v>
      </c>
      <c r="K12" s="164">
        <f t="shared" si="26"/>
        <v>0.20053746625821006</v>
      </c>
      <c r="L12" s="164">
        <f t="shared" si="27"/>
        <v>8.9310197827907709E-2</v>
      </c>
      <c r="M12" s="165">
        <f t="shared" si="28"/>
        <v>15.522</v>
      </c>
      <c r="N12" s="166">
        <f t="shared" si="29"/>
        <v>2.3E-2</v>
      </c>
      <c r="O12" s="166">
        <f t="shared" si="30"/>
        <v>2.056</v>
      </c>
      <c r="P12" s="167">
        <f t="shared" si="31"/>
        <v>290.43333333333334</v>
      </c>
      <c r="Q12" s="168">
        <f t="shared" si="32"/>
        <v>102</v>
      </c>
      <c r="R12" s="169">
        <f t="shared" si="33"/>
        <v>46.16971435936788</v>
      </c>
      <c r="S12" s="141">
        <f t="shared" si="34"/>
        <v>3</v>
      </c>
      <c r="T12" s="141">
        <f t="shared" si="35"/>
        <v>265</v>
      </c>
      <c r="U12" t="s">
        <v>146</v>
      </c>
      <c r="V12" s="5" t="s">
        <v>304</v>
      </c>
      <c r="W12" t="s">
        <v>146</v>
      </c>
      <c r="X12" s="5" t="s">
        <v>304</v>
      </c>
      <c r="Y12" t="s">
        <v>785</v>
      </c>
      <c r="Z12" t="s">
        <v>767</v>
      </c>
      <c r="AA12" t="s">
        <v>49</v>
      </c>
      <c r="AB12">
        <v>532</v>
      </c>
      <c r="AC12" s="1">
        <v>12887.665999999999</v>
      </c>
      <c r="AD12" s="1">
        <v>3742.2220000000002</v>
      </c>
      <c r="AE12" s="28">
        <v>3.444</v>
      </c>
      <c r="AF12">
        <v>3.6</v>
      </c>
      <c r="AG12">
        <v>15.522</v>
      </c>
      <c r="AH12">
        <v>357.645149</v>
      </c>
      <c r="AI12">
        <v>6.7871040000000002</v>
      </c>
      <c r="AJ12">
        <v>71.721252000000007</v>
      </c>
      <c r="AK12">
        <v>1151</v>
      </c>
      <c r="AL12">
        <v>3</v>
      </c>
      <c r="AM12">
        <v>265</v>
      </c>
      <c r="AN12">
        <v>102</v>
      </c>
      <c r="AO12">
        <v>36.034784000000002</v>
      </c>
      <c r="AP12">
        <v>98038.3</v>
      </c>
      <c r="AQ12">
        <v>17426</v>
      </c>
      <c r="AR12">
        <v>42</v>
      </c>
      <c r="AS12">
        <v>19190</v>
      </c>
      <c r="AT12">
        <v>2.3E-2</v>
      </c>
      <c r="AU12">
        <v>2.056</v>
      </c>
      <c r="AV12">
        <v>16384</v>
      </c>
      <c r="AW12">
        <v>0</v>
      </c>
      <c r="AX12" s="29">
        <v>0.56000000000000005</v>
      </c>
      <c r="AY12" s="2">
        <v>0.95666666666666667</v>
      </c>
      <c r="AZ12" s="2" t="s">
        <v>69</v>
      </c>
      <c r="BA12" s="2" t="s">
        <v>771</v>
      </c>
      <c r="BB12" s="2">
        <v>2</v>
      </c>
      <c r="BC12" s="2" t="s">
        <v>786</v>
      </c>
      <c r="BD12" s="2">
        <v>14</v>
      </c>
      <c r="BE12" s="2">
        <v>98040.497000000003</v>
      </c>
      <c r="BF12" s="2">
        <v>0.13145247519502068</v>
      </c>
      <c r="BG12" s="2">
        <v>0.12575620126990311</v>
      </c>
      <c r="BH12" s="2">
        <v>232130.54699999996</v>
      </c>
      <c r="BI12" s="2">
        <v>5.5519043773243688E-2</v>
      </c>
      <c r="BJ12" s="2">
        <v>5.3113218543069794E-2</v>
      </c>
      <c r="BK12" s="2">
        <v>1</v>
      </c>
      <c r="BL12" s="2" t="s">
        <v>71</v>
      </c>
      <c r="BM12" s="2">
        <v>1</v>
      </c>
      <c r="BN12" s="2" t="s">
        <v>764</v>
      </c>
    </row>
    <row r="13" spans="1:66" x14ac:dyDescent="0.25">
      <c r="A13" s="142" t="str">
        <f t="shared" si="20"/>
        <v>청룡교통</v>
      </c>
      <c r="B13" s="142" t="str">
        <f t="shared" si="21"/>
        <v>43</v>
      </c>
      <c r="C13" s="143" t="str">
        <f t="shared" si="22"/>
        <v>73아1040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0.94333333333333336</v>
      </c>
      <c r="G13" s="151">
        <f t="shared" si="18"/>
        <v>1.9810000000000001</v>
      </c>
      <c r="H13" s="152">
        <f t="shared" si="19"/>
        <v>2.1</v>
      </c>
      <c r="I13" s="153">
        <f t="shared" si="24"/>
        <v>5701.3739999999998</v>
      </c>
      <c r="J13" s="154">
        <f t="shared" si="25"/>
        <v>1.186677302932803E-2</v>
      </c>
      <c r="K13" s="154">
        <f t="shared" si="26"/>
        <v>0.36217091955531905</v>
      </c>
      <c r="L13" s="154">
        <f t="shared" si="27"/>
        <v>0.14259720551572305</v>
      </c>
      <c r="M13" s="155">
        <f t="shared" si="28"/>
        <v>15.119</v>
      </c>
      <c r="N13" s="156">
        <f t="shared" si="29"/>
        <v>7.0000000000000007E-2</v>
      </c>
      <c r="O13" s="156">
        <f t="shared" si="30"/>
        <v>12.19</v>
      </c>
      <c r="P13" s="157">
        <f t="shared" si="31"/>
        <v>2.2816666666666667</v>
      </c>
      <c r="Q13" s="158">
        <f t="shared" si="32"/>
        <v>97</v>
      </c>
      <c r="R13" s="159">
        <f t="shared" si="33"/>
        <v>25.626477620003417</v>
      </c>
      <c r="S13" s="144">
        <f t="shared" si="34"/>
        <v>4</v>
      </c>
      <c r="T13" s="144">
        <f t="shared" si="35"/>
        <v>695</v>
      </c>
      <c r="U13" t="s">
        <v>146</v>
      </c>
      <c r="V13" t="s">
        <v>305</v>
      </c>
      <c r="W13" s="4" t="s">
        <v>146</v>
      </c>
      <c r="X13" s="4" t="s">
        <v>305</v>
      </c>
      <c r="Y13" s="4" t="s">
        <v>787</v>
      </c>
      <c r="Z13" s="4" t="s">
        <v>767</v>
      </c>
      <c r="AA13" s="4" t="s">
        <v>49</v>
      </c>
      <c r="AB13" s="4">
        <v>532</v>
      </c>
      <c r="AC13" s="4">
        <v>5701.3739999999998</v>
      </c>
      <c r="AD13" s="4">
        <v>2877.5569999999998</v>
      </c>
      <c r="AE13" s="4">
        <v>1.9810000000000001</v>
      </c>
      <c r="AF13" s="4">
        <v>2.1</v>
      </c>
      <c r="AG13" s="4">
        <v>15.119</v>
      </c>
      <c r="AH13" s="4">
        <v>355.42046599999998</v>
      </c>
      <c r="AI13" s="4">
        <v>4.2176939999999998</v>
      </c>
      <c r="AJ13" s="4">
        <v>128.72295700000001</v>
      </c>
      <c r="AK13" s="4">
        <v>813</v>
      </c>
      <c r="AL13" s="4">
        <v>4</v>
      </c>
      <c r="AM13" s="4">
        <v>695</v>
      </c>
      <c r="AN13" s="4">
        <v>97</v>
      </c>
      <c r="AO13" s="4">
        <v>16.041208999999998</v>
      </c>
      <c r="AP13" s="4">
        <v>4201.1000000000004</v>
      </c>
      <c r="AQ13" s="4">
        <v>136.9</v>
      </c>
      <c r="AR13" s="4">
        <v>76</v>
      </c>
      <c r="AS13" s="4">
        <v>23307</v>
      </c>
      <c r="AT13" s="4">
        <v>7.0000000000000007E-2</v>
      </c>
      <c r="AU13" s="4">
        <v>12.19</v>
      </c>
      <c r="AV13" s="4">
        <v>50351</v>
      </c>
      <c r="AW13" s="4">
        <v>0</v>
      </c>
      <c r="AX13" s="30">
        <v>0.56999999999999995</v>
      </c>
      <c r="AY13">
        <v>0.94333333333333336</v>
      </c>
      <c r="AZ13" t="s">
        <v>71</v>
      </c>
      <c r="BA13" t="s">
        <v>788</v>
      </c>
      <c r="BB13">
        <v>1</v>
      </c>
      <c r="BC13" t="s">
        <v>789</v>
      </c>
      <c r="BD13">
        <v>14</v>
      </c>
      <c r="BE13">
        <v>53724.439999999995</v>
      </c>
      <c r="BF13">
        <v>0.10612253938803272</v>
      </c>
      <c r="BG13">
        <v>0.10010892882271087</v>
      </c>
      <c r="BH13">
        <v>232130.54699999996</v>
      </c>
      <c r="BI13">
        <v>2.4561067354913875E-2</v>
      </c>
      <c r="BJ13">
        <v>2.3169273538135422E-2</v>
      </c>
      <c r="BK13">
        <v>1</v>
      </c>
      <c r="BL13" t="s">
        <v>74</v>
      </c>
      <c r="BM13">
        <v>-2</v>
      </c>
      <c r="BN13" t="s">
        <v>754</v>
      </c>
    </row>
    <row r="14" spans="1:66" x14ac:dyDescent="0.25">
      <c r="A14" s="139" t="str">
        <f t="shared" si="20"/>
        <v>청룡교통</v>
      </c>
      <c r="B14" s="139" t="str">
        <f t="shared" si="21"/>
        <v>43</v>
      </c>
      <c r="C14" s="140" t="str">
        <f t="shared" si="22"/>
        <v>73아1053</v>
      </c>
      <c r="D14" s="115" t="str">
        <f t="shared" si="23"/>
        <v>저상</v>
      </c>
      <c r="E14" s="111" t="str">
        <f t="shared" si="16"/>
        <v>B</v>
      </c>
      <c r="F14" s="160">
        <f t="shared" si="17"/>
        <v>0.91476190476190478</v>
      </c>
      <c r="G14" s="161">
        <f t="shared" si="18"/>
        <v>1.921</v>
      </c>
      <c r="H14" s="162">
        <f t="shared" si="19"/>
        <v>2.1</v>
      </c>
      <c r="I14" s="163">
        <f t="shared" si="24"/>
        <v>5623.7430000000004</v>
      </c>
      <c r="J14" s="164">
        <f t="shared" si="25"/>
        <v>1.5143532551086218E-2</v>
      </c>
      <c r="K14" s="164">
        <f t="shared" si="26"/>
        <v>0.3720645049845146</v>
      </c>
      <c r="L14" s="164">
        <f t="shared" si="27"/>
        <v>0.2187155422998526</v>
      </c>
      <c r="M14" s="165">
        <f t="shared" si="28"/>
        <v>13.949</v>
      </c>
      <c r="N14" s="166">
        <f t="shared" si="29"/>
        <v>0.16</v>
      </c>
      <c r="O14" s="166">
        <f t="shared" si="30"/>
        <v>23.702999999999999</v>
      </c>
      <c r="P14" s="167">
        <f t="shared" si="31"/>
        <v>3.6766666666666667</v>
      </c>
      <c r="Q14" s="168">
        <f t="shared" si="32"/>
        <v>93</v>
      </c>
      <c r="R14" s="169">
        <f t="shared" si="33"/>
        <v>26.299442762574444</v>
      </c>
      <c r="S14" s="141">
        <f t="shared" si="34"/>
        <v>9</v>
      </c>
      <c r="T14" s="141">
        <f t="shared" si="35"/>
        <v>1333</v>
      </c>
      <c r="U14" t="s">
        <v>146</v>
      </c>
      <c r="V14" s="5" t="s">
        <v>305</v>
      </c>
      <c r="W14" t="s">
        <v>146</v>
      </c>
      <c r="X14" s="5" t="s">
        <v>305</v>
      </c>
      <c r="Y14" t="s">
        <v>790</v>
      </c>
      <c r="Z14" t="s">
        <v>791</v>
      </c>
      <c r="AA14" t="s">
        <v>49</v>
      </c>
      <c r="AB14">
        <v>532</v>
      </c>
      <c r="AC14" s="1">
        <v>5623.7430000000004</v>
      </c>
      <c r="AD14" s="1">
        <v>2927.7130000000002</v>
      </c>
      <c r="AE14" s="28">
        <v>1.921</v>
      </c>
      <c r="AF14">
        <v>2.1</v>
      </c>
      <c r="AG14">
        <v>13.949</v>
      </c>
      <c r="AH14">
        <v>348.952134</v>
      </c>
      <c r="AI14">
        <v>5.2843679999999997</v>
      </c>
      <c r="AJ14">
        <v>129.83270300000001</v>
      </c>
      <c r="AK14">
        <v>1230</v>
      </c>
      <c r="AL14">
        <v>9</v>
      </c>
      <c r="AM14">
        <v>1333</v>
      </c>
      <c r="AN14">
        <v>93</v>
      </c>
      <c r="AO14">
        <v>16.116087</v>
      </c>
      <c r="AP14">
        <v>5348.8</v>
      </c>
      <c r="AQ14">
        <v>220.6</v>
      </c>
      <c r="AR14">
        <v>112</v>
      </c>
      <c r="AS14">
        <v>42162</v>
      </c>
      <c r="AT14">
        <v>0.16</v>
      </c>
      <c r="AU14">
        <v>23.702999999999999</v>
      </c>
      <c r="AV14">
        <v>48189</v>
      </c>
      <c r="AW14">
        <v>0</v>
      </c>
      <c r="AX14" s="29">
        <v>0.51</v>
      </c>
      <c r="AY14">
        <v>0.91476190476190478</v>
      </c>
      <c r="AZ14" t="s">
        <v>71</v>
      </c>
      <c r="BA14" t="s">
        <v>788</v>
      </c>
      <c r="BB14">
        <v>2</v>
      </c>
      <c r="BC14" t="s">
        <v>792</v>
      </c>
      <c r="BD14">
        <v>18</v>
      </c>
      <c r="BE14">
        <v>53724.439999999995</v>
      </c>
      <c r="BF14">
        <v>0.10467755457292809</v>
      </c>
      <c r="BG14">
        <v>9.575503920694993E-2</v>
      </c>
      <c r="BH14">
        <v>232130.54699999996</v>
      </c>
      <c r="BI14">
        <v>2.4226639159214153E-2</v>
      </c>
      <c r="BJ14">
        <v>2.2161606583262092E-2</v>
      </c>
      <c r="BK14">
        <v>1</v>
      </c>
      <c r="BL14" t="s">
        <v>69</v>
      </c>
      <c r="BM14">
        <v>-1</v>
      </c>
      <c r="BN14" t="s">
        <v>754</v>
      </c>
    </row>
    <row r="15" spans="1:66" x14ac:dyDescent="0.25">
      <c r="A15" s="142" t="str">
        <f t="shared" si="20"/>
        <v>청룡교통</v>
      </c>
      <c r="B15" s="142" t="str">
        <f t="shared" si="21"/>
        <v>43</v>
      </c>
      <c r="C15" s="143" t="str">
        <f t="shared" si="22"/>
        <v>73아1058</v>
      </c>
      <c r="D15" s="131" t="str">
        <f t="shared" si="23"/>
        <v>대형</v>
      </c>
      <c r="E15" s="127" t="str">
        <f t="shared" si="16"/>
        <v>S</v>
      </c>
      <c r="F15" s="150">
        <f t="shared" si="17"/>
        <v>1.0549999999999999</v>
      </c>
      <c r="G15" s="151">
        <f t="shared" si="18"/>
        <v>2.3210000000000002</v>
      </c>
      <c r="H15" s="152">
        <f t="shared" si="19"/>
        <v>2.2000000000000002</v>
      </c>
      <c r="I15" s="153">
        <f t="shared" si="24"/>
        <v>5480.9759999999997</v>
      </c>
      <c r="J15" s="154">
        <f t="shared" si="25"/>
        <v>9.3202700672218863E-3</v>
      </c>
      <c r="K15" s="154">
        <f t="shared" si="26"/>
        <v>0.32949990909135818</v>
      </c>
      <c r="L15" s="154">
        <f t="shared" si="27"/>
        <v>0.18354395275585955</v>
      </c>
      <c r="M15" s="155">
        <f t="shared" si="28"/>
        <v>9.5020000000000007</v>
      </c>
      <c r="N15" s="156">
        <f t="shared" si="29"/>
        <v>9.0999999999999998E-2</v>
      </c>
      <c r="O15" s="156">
        <f t="shared" si="30"/>
        <v>9.25</v>
      </c>
      <c r="P15" s="157">
        <f t="shared" si="31"/>
        <v>1.6166666666666667</v>
      </c>
      <c r="Q15" s="158">
        <f t="shared" si="32"/>
        <v>97</v>
      </c>
      <c r="R15" s="159">
        <f t="shared" si="33"/>
        <v>25.530337202313497</v>
      </c>
      <c r="S15" s="144">
        <f t="shared" si="34"/>
        <v>5</v>
      </c>
      <c r="T15" s="144">
        <f t="shared" si="35"/>
        <v>507</v>
      </c>
      <c r="U15" t="s">
        <v>146</v>
      </c>
      <c r="V15" s="5" t="s">
        <v>305</v>
      </c>
      <c r="W15" t="s">
        <v>146</v>
      </c>
      <c r="X15" s="5" t="s">
        <v>305</v>
      </c>
      <c r="Y15" t="s">
        <v>793</v>
      </c>
      <c r="Z15" t="s">
        <v>767</v>
      </c>
      <c r="AA15" t="s">
        <v>49</v>
      </c>
      <c r="AB15">
        <v>532</v>
      </c>
      <c r="AC15" s="1">
        <v>5480.9759999999997</v>
      </c>
      <c r="AD15" s="1">
        <v>2361.8209999999999</v>
      </c>
      <c r="AE15" s="28">
        <v>2.3210000000000002</v>
      </c>
      <c r="AF15">
        <v>2.2000000000000002</v>
      </c>
      <c r="AG15">
        <v>9.5020000000000007</v>
      </c>
      <c r="AH15">
        <v>324.69960400000002</v>
      </c>
      <c r="AI15">
        <v>3.0262880000000001</v>
      </c>
      <c r="AJ15">
        <v>106.98849</v>
      </c>
      <c r="AK15">
        <v>1006</v>
      </c>
      <c r="AL15">
        <v>5</v>
      </c>
      <c r="AM15">
        <v>507</v>
      </c>
      <c r="AN15">
        <v>97</v>
      </c>
      <c r="AO15">
        <v>16.880143</v>
      </c>
      <c r="AP15">
        <v>1876.7</v>
      </c>
      <c r="AQ15">
        <v>97</v>
      </c>
      <c r="AR15">
        <v>11</v>
      </c>
      <c r="AS15">
        <v>4119</v>
      </c>
      <c r="AT15">
        <v>9.0999999999999998E-2</v>
      </c>
      <c r="AU15">
        <v>9.25</v>
      </c>
      <c r="AV15">
        <v>49232</v>
      </c>
      <c r="AW15">
        <v>0</v>
      </c>
      <c r="AX15" s="29">
        <v>0.5</v>
      </c>
      <c r="AY15">
        <v>1.0549999999999999</v>
      </c>
      <c r="AZ15" t="s">
        <v>74</v>
      </c>
      <c r="BA15" t="s">
        <v>788</v>
      </c>
      <c r="BB15">
        <v>2</v>
      </c>
      <c r="BC15" t="s">
        <v>794</v>
      </c>
      <c r="BD15">
        <v>12</v>
      </c>
      <c r="BE15">
        <v>53724.439999999995</v>
      </c>
      <c r="BF15">
        <v>0.10202016065686306</v>
      </c>
      <c r="BG15">
        <v>0.10763126949299053</v>
      </c>
      <c r="BH15">
        <v>232130.54699999996</v>
      </c>
      <c r="BI15">
        <v>2.3611610237578944E-2</v>
      </c>
      <c r="BJ15">
        <v>2.4910248800645785E-2</v>
      </c>
      <c r="BK15">
        <v>1</v>
      </c>
      <c r="BL15" t="s">
        <v>74</v>
      </c>
      <c r="BM15">
        <v>0</v>
      </c>
      <c r="BN15" t="s">
        <v>667</v>
      </c>
    </row>
    <row r="16" spans="1:66" x14ac:dyDescent="0.25">
      <c r="A16" s="139" t="str">
        <f t="shared" si="20"/>
        <v>청룡교통</v>
      </c>
      <c r="B16" s="139" t="str">
        <f t="shared" si="21"/>
        <v>43</v>
      </c>
      <c r="C16" s="140" t="str">
        <f t="shared" si="22"/>
        <v>73아1060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0.97636363636363632</v>
      </c>
      <c r="G16" s="161">
        <f t="shared" si="18"/>
        <v>2.1480000000000001</v>
      </c>
      <c r="H16" s="162">
        <f t="shared" si="19"/>
        <v>2.2000000000000002</v>
      </c>
      <c r="I16" s="163">
        <f t="shared" si="24"/>
        <v>5301.01</v>
      </c>
      <c r="J16" s="164">
        <f t="shared" si="25"/>
        <v>1.1601883023269182E-2</v>
      </c>
      <c r="K16" s="164">
        <f t="shared" si="26"/>
        <v>0.37680174026900065</v>
      </c>
      <c r="L16" s="164">
        <f t="shared" si="27"/>
        <v>0.14827363087411644</v>
      </c>
      <c r="M16" s="165">
        <f t="shared" si="28"/>
        <v>11.298</v>
      </c>
      <c r="N16" s="166">
        <f t="shared" si="29"/>
        <v>0.22600000000000001</v>
      </c>
      <c r="O16" s="166">
        <f t="shared" si="30"/>
        <v>14.941000000000001</v>
      </c>
      <c r="P16" s="167">
        <f t="shared" si="31"/>
        <v>1.8966666666666667</v>
      </c>
      <c r="Q16" s="168">
        <f t="shared" si="32"/>
        <v>95</v>
      </c>
      <c r="R16" s="169">
        <f t="shared" si="33"/>
        <v>26.202907418901543</v>
      </c>
      <c r="S16" s="141">
        <f t="shared" si="34"/>
        <v>12</v>
      </c>
      <c r="T16" s="141">
        <f t="shared" si="35"/>
        <v>792</v>
      </c>
      <c r="U16" t="s">
        <v>146</v>
      </c>
      <c r="V16" t="s">
        <v>305</v>
      </c>
      <c r="W16" s="4" t="s">
        <v>146</v>
      </c>
      <c r="X16" s="4" t="s">
        <v>305</v>
      </c>
      <c r="Y16" s="4" t="s">
        <v>795</v>
      </c>
      <c r="Z16" s="4" t="s">
        <v>767</v>
      </c>
      <c r="AA16" s="4" t="s">
        <v>49</v>
      </c>
      <c r="AB16" s="4">
        <v>532</v>
      </c>
      <c r="AC16" s="4">
        <v>5301.01</v>
      </c>
      <c r="AD16" s="4">
        <v>2467.8200000000002</v>
      </c>
      <c r="AE16" s="4">
        <v>2.1480000000000001</v>
      </c>
      <c r="AF16" s="4">
        <v>2.2000000000000002</v>
      </c>
      <c r="AG16" s="4">
        <v>11.298</v>
      </c>
      <c r="AH16" s="4">
        <v>330.78380399999998</v>
      </c>
      <c r="AI16" s="4">
        <v>3.8377150000000002</v>
      </c>
      <c r="AJ16" s="4">
        <v>124.63991300000001</v>
      </c>
      <c r="AK16" s="4">
        <v>786</v>
      </c>
      <c r="AL16" s="4">
        <v>12</v>
      </c>
      <c r="AM16" s="4">
        <v>792</v>
      </c>
      <c r="AN16" s="4">
        <v>95</v>
      </c>
      <c r="AO16" s="4">
        <v>16.025603</v>
      </c>
      <c r="AP16" s="4">
        <v>3923.5</v>
      </c>
      <c r="AQ16" s="4">
        <v>113.8</v>
      </c>
      <c r="AR16" s="4">
        <v>92</v>
      </c>
      <c r="AS16" s="4">
        <v>39235</v>
      </c>
      <c r="AT16" s="4">
        <v>0.22600000000000001</v>
      </c>
      <c r="AU16" s="4">
        <v>14.941000000000001</v>
      </c>
      <c r="AV16" s="4">
        <v>44952</v>
      </c>
      <c r="AW16" s="4">
        <v>0</v>
      </c>
      <c r="AX16" s="30">
        <v>0.5</v>
      </c>
      <c r="AY16">
        <v>0.97636363636363632</v>
      </c>
      <c r="AZ16" t="s">
        <v>69</v>
      </c>
      <c r="BA16" t="s">
        <v>788</v>
      </c>
      <c r="BB16">
        <v>2</v>
      </c>
      <c r="BC16" t="s">
        <v>796</v>
      </c>
      <c r="BD16">
        <v>14</v>
      </c>
      <c r="BE16">
        <v>53724.439999999995</v>
      </c>
      <c r="BF16">
        <v>9.8670363060089611E-2</v>
      </c>
      <c r="BG16">
        <v>9.6338154478669308E-2</v>
      </c>
      <c r="BH16">
        <v>232130.54699999996</v>
      </c>
      <c r="BI16">
        <v>2.2836330971985352E-2</v>
      </c>
      <c r="BJ16">
        <v>2.2296563149011153E-2</v>
      </c>
      <c r="BK16">
        <v>1</v>
      </c>
      <c r="BL16" t="s">
        <v>69</v>
      </c>
      <c r="BM16">
        <v>0</v>
      </c>
      <c r="BN16" t="s">
        <v>667</v>
      </c>
    </row>
    <row r="17" spans="1:66" x14ac:dyDescent="0.25">
      <c r="A17" s="142" t="str">
        <f t="shared" si="20"/>
        <v>청룡교통</v>
      </c>
      <c r="B17" s="142" t="str">
        <f t="shared" si="21"/>
        <v>43</v>
      </c>
      <c r="C17" s="143" t="str">
        <f t="shared" si="22"/>
        <v>73아1069</v>
      </c>
      <c r="D17" s="131" t="str">
        <f t="shared" si="23"/>
        <v>대형</v>
      </c>
      <c r="E17" s="127" t="str">
        <f t="shared" si="16"/>
        <v>A</v>
      </c>
      <c r="F17" s="150">
        <f t="shared" si="17"/>
        <v>0.97318181818181815</v>
      </c>
      <c r="G17" s="151">
        <f t="shared" si="18"/>
        <v>2.141</v>
      </c>
      <c r="H17" s="152">
        <f t="shared" si="19"/>
        <v>2.2000000000000002</v>
      </c>
      <c r="I17" s="153">
        <f t="shared" si="24"/>
        <v>5641.5129999999999</v>
      </c>
      <c r="J17" s="154">
        <f t="shared" si="25"/>
        <v>1.316833463903056E-2</v>
      </c>
      <c r="K17" s="154">
        <f t="shared" si="26"/>
        <v>0.35664499286216172</v>
      </c>
      <c r="L17" s="154">
        <f t="shared" si="27"/>
        <v>0.15173234556049059</v>
      </c>
      <c r="M17" s="155">
        <f t="shared" si="28"/>
        <v>9.9260000000000002</v>
      </c>
      <c r="N17" s="156">
        <f t="shared" si="29"/>
        <v>5.2999999999999999E-2</v>
      </c>
      <c r="O17" s="156">
        <f t="shared" si="30"/>
        <v>14.853999999999999</v>
      </c>
      <c r="P17" s="157">
        <f t="shared" si="31"/>
        <v>2.1516666666666664</v>
      </c>
      <c r="Q17" s="158">
        <f t="shared" si="32"/>
        <v>88</v>
      </c>
      <c r="R17" s="159">
        <f t="shared" si="33"/>
        <v>25.702034546771511</v>
      </c>
      <c r="S17" s="144">
        <f t="shared" si="34"/>
        <v>3</v>
      </c>
      <c r="T17" s="144">
        <f t="shared" si="35"/>
        <v>838</v>
      </c>
      <c r="U17" t="s">
        <v>146</v>
      </c>
      <c r="V17" s="5" t="s">
        <v>305</v>
      </c>
      <c r="W17" t="s">
        <v>146</v>
      </c>
      <c r="X17" s="5" t="s">
        <v>305</v>
      </c>
      <c r="Y17" t="s">
        <v>797</v>
      </c>
      <c r="Z17" t="s">
        <v>767</v>
      </c>
      <c r="AA17" t="s">
        <v>49</v>
      </c>
      <c r="AB17">
        <v>532</v>
      </c>
      <c r="AC17" s="1">
        <v>5641.5129999999999</v>
      </c>
      <c r="AD17" s="1">
        <v>2634.6260000000002</v>
      </c>
      <c r="AE17" s="28">
        <v>2.141</v>
      </c>
      <c r="AF17">
        <v>2.2000000000000002</v>
      </c>
      <c r="AG17">
        <v>9.9260000000000002</v>
      </c>
      <c r="AH17">
        <v>348.30433199999999</v>
      </c>
      <c r="AI17">
        <v>4.5865879999999999</v>
      </c>
      <c r="AJ17">
        <v>124.220996</v>
      </c>
      <c r="AK17">
        <v>856</v>
      </c>
      <c r="AL17">
        <v>3</v>
      </c>
      <c r="AM17">
        <v>838</v>
      </c>
      <c r="AN17">
        <v>88</v>
      </c>
      <c r="AO17">
        <v>16.197078999999999</v>
      </c>
      <c r="AP17">
        <v>3940.4</v>
      </c>
      <c r="AQ17">
        <v>129.1</v>
      </c>
      <c r="AR17">
        <v>50</v>
      </c>
      <c r="AS17">
        <v>17519</v>
      </c>
      <c r="AT17">
        <v>5.2999999999999999E-2</v>
      </c>
      <c r="AU17">
        <v>14.853999999999999</v>
      </c>
      <c r="AV17">
        <v>49674</v>
      </c>
      <c r="AW17">
        <v>0</v>
      </c>
      <c r="AX17" s="29">
        <v>0.47</v>
      </c>
      <c r="AY17">
        <v>0.97318181818181815</v>
      </c>
      <c r="AZ17" t="s">
        <v>69</v>
      </c>
      <c r="BA17" t="s">
        <v>788</v>
      </c>
      <c r="BB17">
        <v>3</v>
      </c>
      <c r="BC17" t="s">
        <v>798</v>
      </c>
      <c r="BD17">
        <v>11</v>
      </c>
      <c r="BE17">
        <v>53724.439999999995</v>
      </c>
      <c r="BF17">
        <v>0.10500831651293155</v>
      </c>
      <c r="BG17">
        <v>0.10219218438826656</v>
      </c>
      <c r="BH17">
        <v>232130.54699999996</v>
      </c>
      <c r="BI17">
        <v>2.4303190910931687E-2</v>
      </c>
      <c r="BJ17">
        <v>2.3651423518320336E-2</v>
      </c>
      <c r="BK17">
        <v>1</v>
      </c>
      <c r="BL17" t="s">
        <v>69</v>
      </c>
      <c r="BM17">
        <v>0</v>
      </c>
      <c r="BN17" t="s">
        <v>667</v>
      </c>
    </row>
    <row r="18" spans="1:66" x14ac:dyDescent="0.25">
      <c r="A18" s="139" t="str">
        <f t="shared" si="20"/>
        <v>청룡교통</v>
      </c>
      <c r="B18" s="139" t="str">
        <f t="shared" si="21"/>
        <v>43</v>
      </c>
      <c r="C18" s="140" t="str">
        <f t="shared" si="22"/>
        <v>73아1072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0.98999999999999988</v>
      </c>
      <c r="G18" s="161">
        <f t="shared" si="18"/>
        <v>2.1779999999999999</v>
      </c>
      <c r="H18" s="162">
        <f t="shared" si="19"/>
        <v>2.2000000000000002</v>
      </c>
      <c r="I18" s="163">
        <f t="shared" si="24"/>
        <v>5508.665</v>
      </c>
      <c r="J18" s="164">
        <f t="shared" si="25"/>
        <v>1.5358689931566709E-2</v>
      </c>
      <c r="K18" s="164">
        <f t="shared" si="26"/>
        <v>0.35445398992069771</v>
      </c>
      <c r="L18" s="164">
        <f t="shared" si="27"/>
        <v>8.0237226260809105E-2</v>
      </c>
      <c r="M18" s="165">
        <f t="shared" si="28"/>
        <v>11.57</v>
      </c>
      <c r="N18" s="166">
        <f t="shared" si="29"/>
        <v>0.109</v>
      </c>
      <c r="O18" s="166">
        <f t="shared" si="30"/>
        <v>16.373999999999999</v>
      </c>
      <c r="P18" s="167">
        <f t="shared" si="31"/>
        <v>3.76</v>
      </c>
      <c r="Q18" s="168">
        <f t="shared" si="32"/>
        <v>105</v>
      </c>
      <c r="R18" s="169">
        <f t="shared" si="33"/>
        <v>25.922641944107248</v>
      </c>
      <c r="S18" s="141">
        <f t="shared" si="34"/>
        <v>6</v>
      </c>
      <c r="T18" s="141">
        <f t="shared" si="35"/>
        <v>902</v>
      </c>
      <c r="U18" t="s">
        <v>146</v>
      </c>
      <c r="V18" s="5" t="s">
        <v>305</v>
      </c>
      <c r="W18" t="s">
        <v>146</v>
      </c>
      <c r="X18" s="5" t="s">
        <v>305</v>
      </c>
      <c r="Y18" t="s">
        <v>799</v>
      </c>
      <c r="Z18" t="s">
        <v>767</v>
      </c>
      <c r="AA18" t="s">
        <v>49</v>
      </c>
      <c r="AB18">
        <v>532</v>
      </c>
      <c r="AC18" s="1">
        <v>5508.665</v>
      </c>
      <c r="AD18" s="1">
        <v>2529.6179999999999</v>
      </c>
      <c r="AE18" s="28">
        <v>2.1779999999999999</v>
      </c>
      <c r="AF18">
        <v>2.2000000000000002</v>
      </c>
      <c r="AG18">
        <v>11.57</v>
      </c>
      <c r="AH18">
        <v>337.20766700000001</v>
      </c>
      <c r="AI18">
        <v>5.179068</v>
      </c>
      <c r="AJ18">
        <v>119.524603</v>
      </c>
      <c r="AK18">
        <v>442</v>
      </c>
      <c r="AL18">
        <v>6</v>
      </c>
      <c r="AM18">
        <v>902</v>
      </c>
      <c r="AN18">
        <v>105</v>
      </c>
      <c r="AO18">
        <v>16.336120000000001</v>
      </c>
      <c r="AP18">
        <v>4734.3999999999996</v>
      </c>
      <c r="AQ18">
        <v>225.6</v>
      </c>
      <c r="AR18">
        <v>63</v>
      </c>
      <c r="AS18">
        <v>18754</v>
      </c>
      <c r="AT18">
        <v>0.109</v>
      </c>
      <c r="AU18">
        <v>16.373999999999999</v>
      </c>
      <c r="AV18">
        <v>49150</v>
      </c>
      <c r="AW18">
        <v>0</v>
      </c>
      <c r="AX18" s="29">
        <v>0.52</v>
      </c>
      <c r="AY18">
        <v>0.98999999999999988</v>
      </c>
      <c r="AZ18" t="s">
        <v>69</v>
      </c>
      <c r="BA18" t="s">
        <v>788</v>
      </c>
      <c r="BB18">
        <v>1</v>
      </c>
      <c r="BC18" t="s">
        <v>800</v>
      </c>
      <c r="BD18">
        <v>10</v>
      </c>
      <c r="BE18">
        <v>53724.439999999995</v>
      </c>
      <c r="BF18">
        <v>0.10253554992848693</v>
      </c>
      <c r="BG18">
        <v>0.10151019442920205</v>
      </c>
      <c r="BH18">
        <v>232130.54699999996</v>
      </c>
      <c r="BI18">
        <v>2.3730892255210172E-2</v>
      </c>
      <c r="BJ18">
        <v>2.3493583332658066E-2</v>
      </c>
      <c r="BK18">
        <v>1</v>
      </c>
      <c r="BL18" t="s">
        <v>74</v>
      </c>
      <c r="BM18">
        <v>-1</v>
      </c>
      <c r="BN18" t="s">
        <v>754</v>
      </c>
    </row>
    <row r="19" spans="1:66" x14ac:dyDescent="0.25">
      <c r="A19" s="142" t="str">
        <f t="shared" si="20"/>
        <v>청룡교통</v>
      </c>
      <c r="B19" s="142" t="str">
        <f t="shared" si="21"/>
        <v>43</v>
      </c>
      <c r="C19" s="143" t="str">
        <f t="shared" si="22"/>
        <v>73아1075</v>
      </c>
      <c r="D19" s="131" t="str">
        <f t="shared" si="23"/>
        <v>대형</v>
      </c>
      <c r="E19" s="127" t="str">
        <f t="shared" si="16"/>
        <v>A</v>
      </c>
      <c r="F19" s="150">
        <f t="shared" si="17"/>
        <v>0.96190476190476182</v>
      </c>
      <c r="G19" s="151">
        <f t="shared" si="18"/>
        <v>2.02</v>
      </c>
      <c r="H19" s="152">
        <f t="shared" si="19"/>
        <v>2.1</v>
      </c>
      <c r="I19" s="153">
        <f t="shared" si="24"/>
        <v>5039.8739999999998</v>
      </c>
      <c r="J19" s="154">
        <f t="shared" si="25"/>
        <v>1.700654281434244E-2</v>
      </c>
      <c r="K19" s="154">
        <f t="shared" si="26"/>
        <v>0.34198675036579884</v>
      </c>
      <c r="L19" s="154">
        <f t="shared" si="27"/>
        <v>0.12083635424218939</v>
      </c>
      <c r="M19" s="155">
        <f t="shared" si="28"/>
        <v>11.166</v>
      </c>
      <c r="N19" s="156">
        <f t="shared" si="29"/>
        <v>0.159</v>
      </c>
      <c r="O19" s="156">
        <f t="shared" si="30"/>
        <v>9.5839999999999996</v>
      </c>
      <c r="P19" s="157">
        <f t="shared" si="31"/>
        <v>3.0649999999999999</v>
      </c>
      <c r="Q19" s="158">
        <f t="shared" si="32"/>
        <v>103</v>
      </c>
      <c r="R19" s="159">
        <f t="shared" si="33"/>
        <v>26.58946763378918</v>
      </c>
      <c r="S19" s="144">
        <f t="shared" si="34"/>
        <v>8</v>
      </c>
      <c r="T19" s="144">
        <f t="shared" si="35"/>
        <v>483</v>
      </c>
      <c r="U19" t="s">
        <v>146</v>
      </c>
      <c r="V19" t="s">
        <v>305</v>
      </c>
      <c r="W19" s="4" t="s">
        <v>146</v>
      </c>
      <c r="X19" s="4" t="s">
        <v>305</v>
      </c>
      <c r="Y19" s="4" t="s">
        <v>801</v>
      </c>
      <c r="Z19" s="4" t="s">
        <v>767</v>
      </c>
      <c r="AA19" s="4" t="s">
        <v>49</v>
      </c>
      <c r="AB19" s="4">
        <v>532</v>
      </c>
      <c r="AC19" s="4">
        <v>5039.8739999999998</v>
      </c>
      <c r="AD19" s="4">
        <v>2495.3009999999999</v>
      </c>
      <c r="AE19" s="4">
        <v>2.02</v>
      </c>
      <c r="AF19" s="4">
        <v>2.1</v>
      </c>
      <c r="AG19" s="4">
        <v>11.166</v>
      </c>
      <c r="AH19" s="4">
        <v>295.69737099999998</v>
      </c>
      <c r="AI19" s="4">
        <v>5.0287899999999999</v>
      </c>
      <c r="AJ19" s="4">
        <v>101.124583</v>
      </c>
      <c r="AK19" s="4">
        <v>609</v>
      </c>
      <c r="AL19" s="4">
        <v>8</v>
      </c>
      <c r="AM19" s="4">
        <v>483</v>
      </c>
      <c r="AN19" s="4">
        <v>103</v>
      </c>
      <c r="AO19" s="4">
        <v>17.044027</v>
      </c>
      <c r="AP19" s="4">
        <v>3478.4</v>
      </c>
      <c r="AQ19" s="4">
        <v>183.9</v>
      </c>
      <c r="AR19" s="4">
        <v>17</v>
      </c>
      <c r="AS19" s="4">
        <v>4086</v>
      </c>
      <c r="AT19" s="4">
        <v>0.159</v>
      </c>
      <c r="AU19" s="4">
        <v>9.5839999999999996</v>
      </c>
      <c r="AV19" s="4">
        <v>44145</v>
      </c>
      <c r="AW19" s="4">
        <v>0</v>
      </c>
      <c r="AX19" s="30">
        <v>0.46</v>
      </c>
      <c r="AY19">
        <v>0.96190476190476182</v>
      </c>
      <c r="AZ19" t="s">
        <v>69</v>
      </c>
      <c r="BA19" t="s">
        <v>788</v>
      </c>
      <c r="BB19">
        <v>4</v>
      </c>
      <c r="BC19" t="s">
        <v>802</v>
      </c>
      <c r="BD19">
        <v>13</v>
      </c>
      <c r="BE19">
        <v>53724.439999999995</v>
      </c>
      <c r="BF19">
        <v>9.3809707462748804E-2</v>
      </c>
      <c r="BG19">
        <v>9.023600432131075E-2</v>
      </c>
      <c r="BH19">
        <v>232130.54699999996</v>
      </c>
      <c r="BI19">
        <v>2.1711377779159761E-2</v>
      </c>
      <c r="BJ19">
        <v>2.0884277673287006E-2</v>
      </c>
      <c r="BK19">
        <v>1</v>
      </c>
      <c r="BL19" t="s">
        <v>74</v>
      </c>
      <c r="BM19">
        <v>-1</v>
      </c>
      <c r="BN19" t="s">
        <v>754</v>
      </c>
    </row>
    <row r="20" spans="1:66" x14ac:dyDescent="0.25">
      <c r="A20" s="139" t="str">
        <f t="shared" si="20"/>
        <v>청룡교통</v>
      </c>
      <c r="B20" s="139" t="str">
        <f t="shared" si="21"/>
        <v>43</v>
      </c>
      <c r="C20" s="140" t="str">
        <f t="shared" si="22"/>
        <v>73아1150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0.89909090909090905</v>
      </c>
      <c r="G20" s="161">
        <f t="shared" si="18"/>
        <v>1.978</v>
      </c>
      <c r="H20" s="162">
        <f t="shared" si="19"/>
        <v>2.2000000000000002</v>
      </c>
      <c r="I20" s="163">
        <f t="shared" si="24"/>
        <v>5112.2169999999996</v>
      </c>
      <c r="J20" s="164">
        <f t="shared" si="25"/>
        <v>1.3432895400877927E-2</v>
      </c>
      <c r="K20" s="164">
        <f t="shared" si="26"/>
        <v>0.39537338798346972</v>
      </c>
      <c r="L20" s="164">
        <f t="shared" si="27"/>
        <v>0.13262347822872153</v>
      </c>
      <c r="M20" s="165">
        <f t="shared" si="28"/>
        <v>13.151999999999999</v>
      </c>
      <c r="N20" s="166">
        <f t="shared" si="29"/>
        <v>3.9E-2</v>
      </c>
      <c r="O20" s="166">
        <f t="shared" si="30"/>
        <v>18.641999999999999</v>
      </c>
      <c r="P20" s="167">
        <f t="shared" si="31"/>
        <v>1.3766666666666665</v>
      </c>
      <c r="Q20" s="168">
        <f t="shared" si="32"/>
        <v>95</v>
      </c>
      <c r="R20" s="169">
        <f t="shared" si="33"/>
        <v>26.579438579258706</v>
      </c>
      <c r="S20" s="141">
        <f t="shared" si="34"/>
        <v>2</v>
      </c>
      <c r="T20" s="141">
        <f t="shared" si="35"/>
        <v>953</v>
      </c>
      <c r="U20" t="s">
        <v>146</v>
      </c>
      <c r="V20" s="5" t="s">
        <v>305</v>
      </c>
      <c r="W20" t="s">
        <v>146</v>
      </c>
      <c r="X20" s="5" t="s">
        <v>305</v>
      </c>
      <c r="Y20" t="s">
        <v>803</v>
      </c>
      <c r="Z20" t="s">
        <v>767</v>
      </c>
      <c r="AA20" t="s">
        <v>49</v>
      </c>
      <c r="AB20">
        <v>532</v>
      </c>
      <c r="AC20" s="1">
        <v>5112.2169999999996</v>
      </c>
      <c r="AD20" s="1">
        <v>2583.9879999999998</v>
      </c>
      <c r="AE20" s="28">
        <v>1.978</v>
      </c>
      <c r="AF20">
        <v>2.2000000000000002</v>
      </c>
      <c r="AG20">
        <v>13.151999999999999</v>
      </c>
      <c r="AH20">
        <v>325.33715699999999</v>
      </c>
      <c r="AI20">
        <v>4.3702199999999998</v>
      </c>
      <c r="AJ20">
        <v>128.62965399999999</v>
      </c>
      <c r="AK20">
        <v>678</v>
      </c>
      <c r="AL20">
        <v>2</v>
      </c>
      <c r="AM20">
        <v>953</v>
      </c>
      <c r="AN20">
        <v>95</v>
      </c>
      <c r="AO20">
        <v>15.713597</v>
      </c>
      <c r="AP20">
        <v>6038.6</v>
      </c>
      <c r="AQ20">
        <v>82.6</v>
      </c>
      <c r="AR20">
        <v>110</v>
      </c>
      <c r="AS20">
        <v>35806</v>
      </c>
      <c r="AT20">
        <v>3.9E-2</v>
      </c>
      <c r="AU20">
        <v>18.641999999999999</v>
      </c>
      <c r="AV20">
        <v>43886</v>
      </c>
      <c r="AW20">
        <v>0</v>
      </c>
      <c r="AX20" s="29">
        <v>0.5</v>
      </c>
      <c r="AY20">
        <v>0.89909090909090905</v>
      </c>
      <c r="AZ20" t="s">
        <v>72</v>
      </c>
      <c r="BA20" t="s">
        <v>788</v>
      </c>
      <c r="BB20">
        <v>1</v>
      </c>
      <c r="BC20" t="s">
        <v>804</v>
      </c>
      <c r="BD20">
        <v>14</v>
      </c>
      <c r="BE20">
        <v>53724.439999999995</v>
      </c>
      <c r="BF20">
        <v>9.5156264076461286E-2</v>
      </c>
      <c r="BG20">
        <v>8.5554131974200184E-2</v>
      </c>
      <c r="BH20">
        <v>232130.54699999996</v>
      </c>
      <c r="BI20">
        <v>2.202302568993645E-2</v>
      </c>
      <c r="BJ20">
        <v>1.9800702188497409E-2</v>
      </c>
      <c r="BK20">
        <v>1</v>
      </c>
      <c r="BL20" t="s">
        <v>71</v>
      </c>
      <c r="BM20">
        <v>-1</v>
      </c>
      <c r="BN20" t="s">
        <v>754</v>
      </c>
    </row>
    <row r="21" spans="1:66" x14ac:dyDescent="0.25">
      <c r="A21" s="142" t="str">
        <f t="shared" si="20"/>
        <v>청룡교통</v>
      </c>
      <c r="B21" s="142" t="str">
        <f t="shared" si="21"/>
        <v>43</v>
      </c>
      <c r="C21" s="143" t="str">
        <f t="shared" si="22"/>
        <v>73아1151</v>
      </c>
      <c r="D21" s="131" t="str">
        <f t="shared" si="23"/>
        <v>저상</v>
      </c>
      <c r="E21" s="127" t="str">
        <f t="shared" si="16"/>
        <v>B</v>
      </c>
      <c r="F21" s="150">
        <f t="shared" si="17"/>
        <v>0.90727272727272723</v>
      </c>
      <c r="G21" s="151">
        <f t="shared" si="18"/>
        <v>1.996</v>
      </c>
      <c r="H21" s="152">
        <f t="shared" si="19"/>
        <v>2.2000000000000002</v>
      </c>
      <c r="I21" s="153">
        <f t="shared" si="24"/>
        <v>5362.9549999999999</v>
      </c>
      <c r="J21" s="154">
        <f t="shared" si="25"/>
        <v>1.2488987078844179E-2</v>
      </c>
      <c r="K21" s="154">
        <f t="shared" si="26"/>
        <v>0.36004977500615765</v>
      </c>
      <c r="L21" s="154">
        <f t="shared" si="27"/>
        <v>0.26888161470681743</v>
      </c>
      <c r="M21" s="155">
        <f t="shared" si="28"/>
        <v>11.795</v>
      </c>
      <c r="N21" s="156">
        <f t="shared" si="29"/>
        <v>0.16800000000000001</v>
      </c>
      <c r="O21" s="156">
        <f t="shared" si="30"/>
        <v>10.590999999999999</v>
      </c>
      <c r="P21" s="157">
        <f t="shared" si="31"/>
        <v>1.9716666666666667</v>
      </c>
      <c r="Q21" s="158">
        <f t="shared" si="32"/>
        <v>93</v>
      </c>
      <c r="R21" s="159">
        <f t="shared" si="33"/>
        <v>26.055078731791959</v>
      </c>
      <c r="S21" s="144">
        <f t="shared" si="34"/>
        <v>9</v>
      </c>
      <c r="T21" s="144">
        <f t="shared" si="35"/>
        <v>568</v>
      </c>
      <c r="U21" t="s">
        <v>146</v>
      </c>
      <c r="V21" s="5" t="s">
        <v>305</v>
      </c>
      <c r="W21" t="s">
        <v>146</v>
      </c>
      <c r="X21" s="5" t="s">
        <v>305</v>
      </c>
      <c r="Y21" t="s">
        <v>805</v>
      </c>
      <c r="Z21" t="s">
        <v>791</v>
      </c>
      <c r="AA21" t="s">
        <v>49</v>
      </c>
      <c r="AB21">
        <v>532</v>
      </c>
      <c r="AC21" s="1">
        <v>5362.9549999999999</v>
      </c>
      <c r="AD21" s="1">
        <v>2686.4409999999998</v>
      </c>
      <c r="AE21" s="28">
        <v>1.996</v>
      </c>
      <c r="AF21">
        <v>2.2000000000000002</v>
      </c>
      <c r="AG21">
        <v>11.795</v>
      </c>
      <c r="AH21">
        <v>328.03853299999997</v>
      </c>
      <c r="AI21">
        <v>4.0968689999999999</v>
      </c>
      <c r="AJ21">
        <v>118.11020000000001</v>
      </c>
      <c r="AK21">
        <v>1442</v>
      </c>
      <c r="AL21">
        <v>9</v>
      </c>
      <c r="AM21">
        <v>568</v>
      </c>
      <c r="AN21">
        <v>93</v>
      </c>
      <c r="AO21">
        <v>16.348551</v>
      </c>
      <c r="AP21">
        <v>3971.7</v>
      </c>
      <c r="AQ21">
        <v>118.3</v>
      </c>
      <c r="AR21">
        <v>74</v>
      </c>
      <c r="AS21">
        <v>23033</v>
      </c>
      <c r="AT21">
        <v>0.16800000000000001</v>
      </c>
      <c r="AU21">
        <v>10.590999999999999</v>
      </c>
      <c r="AV21">
        <v>46568</v>
      </c>
      <c r="AW21">
        <v>0</v>
      </c>
      <c r="AX21" s="29">
        <v>0.48</v>
      </c>
      <c r="AY21">
        <v>0.90727272727272723</v>
      </c>
      <c r="AZ21" t="s">
        <v>71</v>
      </c>
      <c r="BA21" t="s">
        <v>788</v>
      </c>
      <c r="BB21">
        <v>3</v>
      </c>
      <c r="BC21" t="s">
        <v>806</v>
      </c>
      <c r="BD21">
        <v>13</v>
      </c>
      <c r="BE21">
        <v>53724.439999999995</v>
      </c>
      <c r="BF21">
        <v>9.9823376474468609E-2</v>
      </c>
      <c r="BG21">
        <v>9.0567027019563331E-2</v>
      </c>
      <c r="BH21">
        <v>232130.54699999996</v>
      </c>
      <c r="BI21">
        <v>2.3103185122809369E-2</v>
      </c>
      <c r="BJ21">
        <v>2.0960889775057952E-2</v>
      </c>
      <c r="BK21">
        <v>1</v>
      </c>
      <c r="BL21" t="s">
        <v>71</v>
      </c>
      <c r="BM21">
        <v>0</v>
      </c>
      <c r="BN21" t="s">
        <v>667</v>
      </c>
    </row>
    <row r="22" spans="1:66" x14ac:dyDescent="0.25">
      <c r="A22" s="139" t="str">
        <f t="shared" si="20"/>
        <v>청룡교통</v>
      </c>
      <c r="B22" s="139" t="str">
        <f t="shared" si="21"/>
        <v>43</v>
      </c>
      <c r="C22" s="140" t="str">
        <f t="shared" si="22"/>
        <v>73아1732</v>
      </c>
      <c r="D22" s="115" t="str">
        <f t="shared" si="23"/>
        <v>대형</v>
      </c>
      <c r="E22" s="111" t="str">
        <f t="shared" si="16"/>
        <v>S</v>
      </c>
      <c r="F22" s="160">
        <f t="shared" si="17"/>
        <v>1.1204545454545454</v>
      </c>
      <c r="G22" s="161">
        <f t="shared" si="18"/>
        <v>2.4649999999999999</v>
      </c>
      <c r="H22" s="162">
        <f t="shared" si="19"/>
        <v>2.2000000000000002</v>
      </c>
      <c r="I22" s="163">
        <f t="shared" si="24"/>
        <v>4952.1130000000003</v>
      </c>
      <c r="J22" s="164">
        <f t="shared" si="25"/>
        <v>1.206644636056517E-2</v>
      </c>
      <c r="K22" s="164">
        <f t="shared" si="26"/>
        <v>0.33723816155853842</v>
      </c>
      <c r="L22" s="164">
        <f t="shared" si="27"/>
        <v>0.1118714375055658</v>
      </c>
      <c r="M22" s="165">
        <f t="shared" si="28"/>
        <v>9.9719999999999995</v>
      </c>
      <c r="N22" s="166">
        <f t="shared" si="29"/>
        <v>6.0999999999999999E-2</v>
      </c>
      <c r="O22" s="166">
        <f t="shared" si="30"/>
        <v>9.8339999999999996</v>
      </c>
      <c r="P22" s="167">
        <f t="shared" si="31"/>
        <v>1.27</v>
      </c>
      <c r="Q22" s="168">
        <f t="shared" si="32"/>
        <v>95</v>
      </c>
      <c r="R22" s="169">
        <f t="shared" si="33"/>
        <v>25.352825641307799</v>
      </c>
      <c r="S22" s="141">
        <f t="shared" si="34"/>
        <v>3</v>
      </c>
      <c r="T22" s="141">
        <f t="shared" si="35"/>
        <v>487</v>
      </c>
      <c r="U22" t="s">
        <v>146</v>
      </c>
      <c r="V22" t="s">
        <v>305</v>
      </c>
      <c r="W22" s="4" t="s">
        <v>146</v>
      </c>
      <c r="X22" s="4" t="s">
        <v>305</v>
      </c>
      <c r="Y22" s="4" t="s">
        <v>807</v>
      </c>
      <c r="Z22" s="4" t="s">
        <v>767</v>
      </c>
      <c r="AA22" s="4" t="s">
        <v>49</v>
      </c>
      <c r="AB22" s="4">
        <v>532</v>
      </c>
      <c r="AC22" s="4">
        <v>4952.1130000000003</v>
      </c>
      <c r="AD22" s="4">
        <v>2009.019</v>
      </c>
      <c r="AE22" s="4">
        <v>2.4649999999999999</v>
      </c>
      <c r="AF22" s="4">
        <v>2.2000000000000002</v>
      </c>
      <c r="AG22" s="4">
        <v>9.9719999999999995</v>
      </c>
      <c r="AH22" s="4">
        <v>300.183243</v>
      </c>
      <c r="AI22" s="4">
        <v>3.6221450000000002</v>
      </c>
      <c r="AJ22" s="4">
        <v>101.233245</v>
      </c>
      <c r="AK22" s="4">
        <v>554</v>
      </c>
      <c r="AL22" s="4">
        <v>3</v>
      </c>
      <c r="AM22" s="4">
        <v>487</v>
      </c>
      <c r="AN22" s="4">
        <v>95</v>
      </c>
      <c r="AO22" s="4">
        <v>16.496966</v>
      </c>
      <c r="AP22" s="4">
        <v>3107.5</v>
      </c>
      <c r="AQ22" s="4">
        <v>76.2</v>
      </c>
      <c r="AR22" s="4">
        <v>16</v>
      </c>
      <c r="AS22" s="4">
        <v>3605</v>
      </c>
      <c r="AT22" s="4">
        <v>6.0999999999999999E-2</v>
      </c>
      <c r="AU22" s="4">
        <v>9.8339999999999996</v>
      </c>
      <c r="AV22" s="4">
        <v>42553</v>
      </c>
      <c r="AW22" s="4">
        <v>0</v>
      </c>
      <c r="AX22" s="30">
        <v>0.55000000000000004</v>
      </c>
      <c r="AY22">
        <v>1.1204545454545454</v>
      </c>
      <c r="AZ22" t="s">
        <v>74</v>
      </c>
      <c r="BA22" t="s">
        <v>788</v>
      </c>
      <c r="BB22">
        <v>1</v>
      </c>
      <c r="BC22" t="s">
        <v>808</v>
      </c>
      <c r="BD22">
        <v>10</v>
      </c>
      <c r="BE22">
        <v>53724.439999999995</v>
      </c>
      <c r="BF22">
        <v>9.2176167866989414E-2</v>
      </c>
      <c r="BG22">
        <v>0.10327920626914949</v>
      </c>
      <c r="BH22">
        <v>232130.54699999996</v>
      </c>
      <c r="BI22">
        <v>2.133331034626822E-2</v>
      </c>
      <c r="BJ22">
        <v>2.3903004547068708E-2</v>
      </c>
      <c r="BK22">
        <v>1</v>
      </c>
      <c r="BL22" t="s">
        <v>74</v>
      </c>
      <c r="BM22">
        <v>0</v>
      </c>
      <c r="BN22" t="s">
        <v>667</v>
      </c>
    </row>
    <row r="23" spans="1:66" x14ac:dyDescent="0.25">
      <c r="A23" s="142" t="str">
        <f t="shared" si="20"/>
        <v>청룡교통</v>
      </c>
      <c r="B23" s="142" t="str">
        <f t="shared" si="21"/>
        <v>43-1</v>
      </c>
      <c r="C23" s="143" t="str">
        <f t="shared" si="22"/>
        <v>73아1045</v>
      </c>
      <c r="D23" s="131" t="str">
        <f t="shared" si="23"/>
        <v>대형</v>
      </c>
      <c r="E23" s="127" t="str">
        <f t="shared" si="16"/>
        <v>B</v>
      </c>
      <c r="F23" s="150">
        <f t="shared" si="17"/>
        <v>0.94590909090909081</v>
      </c>
      <c r="G23" s="151">
        <f t="shared" si="18"/>
        <v>2.081</v>
      </c>
      <c r="H23" s="152">
        <f t="shared" si="19"/>
        <v>2.2000000000000002</v>
      </c>
      <c r="I23" s="153">
        <f t="shared" si="24"/>
        <v>5618.8639999999996</v>
      </c>
      <c r="J23" s="154">
        <f t="shared" si="25"/>
        <v>2.4010354016022979E-2</v>
      </c>
      <c r="K23" s="154">
        <f t="shared" si="26"/>
        <v>0.42206505593732074</v>
      </c>
      <c r="L23" s="154">
        <f t="shared" si="27"/>
        <v>0.24613516184054288</v>
      </c>
      <c r="M23" s="155">
        <f t="shared" si="28"/>
        <v>11.723000000000001</v>
      </c>
      <c r="N23" s="156">
        <f t="shared" si="29"/>
        <v>1.7999999999999999E-2</v>
      </c>
      <c r="O23" s="156">
        <f t="shared" si="30"/>
        <v>8.5250000000000004</v>
      </c>
      <c r="P23" s="157">
        <f t="shared" si="31"/>
        <v>1.32</v>
      </c>
      <c r="Q23" s="158">
        <f t="shared" si="32"/>
        <v>93</v>
      </c>
      <c r="R23" s="159">
        <f t="shared" si="33"/>
        <v>25.458860396945003</v>
      </c>
      <c r="S23" s="144">
        <f t="shared" si="34"/>
        <v>1</v>
      </c>
      <c r="T23" s="144">
        <f t="shared" si="35"/>
        <v>479</v>
      </c>
      <c r="U23" t="s">
        <v>146</v>
      </c>
      <c r="V23" s="5" t="s">
        <v>306</v>
      </c>
      <c r="W23" t="s">
        <v>146</v>
      </c>
      <c r="X23" s="5" t="s">
        <v>306</v>
      </c>
      <c r="Y23" t="s">
        <v>809</v>
      </c>
      <c r="Z23" t="s">
        <v>767</v>
      </c>
      <c r="AA23" t="s">
        <v>49</v>
      </c>
      <c r="AB23">
        <v>532</v>
      </c>
      <c r="AC23" s="1">
        <v>5618.8639999999996</v>
      </c>
      <c r="AD23" s="1">
        <v>2700.6089999999999</v>
      </c>
      <c r="AE23" s="28">
        <v>2.081</v>
      </c>
      <c r="AF23">
        <v>2.2000000000000002</v>
      </c>
      <c r="AG23">
        <v>11.723000000000001</v>
      </c>
      <c r="AH23">
        <v>398.43631599999998</v>
      </c>
      <c r="AI23">
        <v>9.5665969999999998</v>
      </c>
      <c r="AJ23">
        <v>168.16604599999999</v>
      </c>
      <c r="AK23">
        <v>1383</v>
      </c>
      <c r="AL23">
        <v>1</v>
      </c>
      <c r="AM23">
        <v>479</v>
      </c>
      <c r="AN23">
        <v>93</v>
      </c>
      <c r="AO23">
        <v>14.102288</v>
      </c>
      <c r="AP23">
        <v>7821</v>
      </c>
      <c r="AQ23">
        <v>79.2</v>
      </c>
      <c r="AR23">
        <v>177</v>
      </c>
      <c r="AS23">
        <v>92747</v>
      </c>
      <c r="AT23">
        <v>1.7999999999999999E-2</v>
      </c>
      <c r="AU23">
        <v>8.5250000000000004</v>
      </c>
      <c r="AV23">
        <v>45123</v>
      </c>
      <c r="AW23">
        <v>0</v>
      </c>
      <c r="AX23" s="29">
        <v>0.51</v>
      </c>
      <c r="AY23">
        <v>0.94590909090909081</v>
      </c>
      <c r="AZ23" t="s">
        <v>71</v>
      </c>
      <c r="BA23" t="s">
        <v>810</v>
      </c>
      <c r="BB23">
        <v>1</v>
      </c>
      <c r="BC23" t="s">
        <v>811</v>
      </c>
      <c r="BD23">
        <v>12</v>
      </c>
      <c r="BE23">
        <v>43560.73</v>
      </c>
      <c r="BF23">
        <v>0.12898920656288357</v>
      </c>
      <c r="BG23">
        <v>0.12201206311698212</v>
      </c>
      <c r="BH23">
        <v>232130.54699999996</v>
      </c>
      <c r="BI23">
        <v>2.4205620813877636E-2</v>
      </c>
      <c r="BJ23">
        <v>2.2896316778945162E-2</v>
      </c>
      <c r="BK23">
        <v>1</v>
      </c>
      <c r="BL23" t="s">
        <v>69</v>
      </c>
      <c r="BM23">
        <v>-1</v>
      </c>
      <c r="BN23" t="s">
        <v>754</v>
      </c>
    </row>
    <row r="24" spans="1:66" x14ac:dyDescent="0.25">
      <c r="A24" s="139" t="str">
        <f t="shared" si="20"/>
        <v>청룡교통</v>
      </c>
      <c r="B24" s="139" t="str">
        <f t="shared" si="21"/>
        <v>43-1</v>
      </c>
      <c r="C24" s="140" t="str">
        <f t="shared" si="22"/>
        <v>73아1049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0.90826086956521745</v>
      </c>
      <c r="G24" s="161">
        <f t="shared" si="18"/>
        <v>2.089</v>
      </c>
      <c r="H24" s="162">
        <f t="shared" si="19"/>
        <v>2.2999999999999998</v>
      </c>
      <c r="I24" s="163">
        <f t="shared" si="24"/>
        <v>5584.8869999999997</v>
      </c>
      <c r="J24" s="164">
        <f t="shared" si="25"/>
        <v>3.516840325992935E-2</v>
      </c>
      <c r="K24" s="164">
        <f t="shared" si="26"/>
        <v>0.37245951140641625</v>
      </c>
      <c r="L24" s="164">
        <f t="shared" si="27"/>
        <v>0.18156141744676305</v>
      </c>
      <c r="M24" s="165">
        <f t="shared" si="28"/>
        <v>12.413</v>
      </c>
      <c r="N24" s="166">
        <f t="shared" si="29"/>
        <v>5.3999999999999999E-2</v>
      </c>
      <c r="O24" s="166">
        <f t="shared" si="30"/>
        <v>6.5709999999999997</v>
      </c>
      <c r="P24" s="167">
        <f t="shared" si="31"/>
        <v>0.85</v>
      </c>
      <c r="Q24" s="168">
        <f t="shared" si="32"/>
        <v>101</v>
      </c>
      <c r="R24" s="169">
        <f t="shared" si="33"/>
        <v>25.497258765519735</v>
      </c>
      <c r="S24" s="141">
        <f t="shared" si="34"/>
        <v>3</v>
      </c>
      <c r="T24" s="141">
        <f t="shared" si="35"/>
        <v>367</v>
      </c>
      <c r="U24" t="s">
        <v>146</v>
      </c>
      <c r="V24" s="5" t="s">
        <v>306</v>
      </c>
      <c r="W24" t="s">
        <v>146</v>
      </c>
      <c r="X24" s="5" t="s">
        <v>306</v>
      </c>
      <c r="Y24" t="s">
        <v>812</v>
      </c>
      <c r="Z24" t="s">
        <v>767</v>
      </c>
      <c r="AA24" t="s">
        <v>49</v>
      </c>
      <c r="AB24">
        <v>532</v>
      </c>
      <c r="AC24" s="1">
        <v>5584.8869999999997</v>
      </c>
      <c r="AD24" s="1">
        <v>2674.0410000000002</v>
      </c>
      <c r="AE24" s="28">
        <v>2.089</v>
      </c>
      <c r="AF24">
        <v>2.2999999999999998</v>
      </c>
      <c r="AG24">
        <v>12.413</v>
      </c>
      <c r="AH24">
        <v>369.76543700000002</v>
      </c>
      <c r="AI24">
        <v>13.004060000000001</v>
      </c>
      <c r="AJ24">
        <v>137.72265400000001</v>
      </c>
      <c r="AK24">
        <v>1014</v>
      </c>
      <c r="AL24">
        <v>3</v>
      </c>
      <c r="AM24">
        <v>367</v>
      </c>
      <c r="AN24">
        <v>101</v>
      </c>
      <c r="AO24">
        <v>15.103864</v>
      </c>
      <c r="AP24">
        <v>3943.5</v>
      </c>
      <c r="AQ24">
        <v>51</v>
      </c>
      <c r="AR24">
        <v>82</v>
      </c>
      <c r="AS24">
        <v>43245</v>
      </c>
      <c r="AT24">
        <v>5.3999999999999999E-2</v>
      </c>
      <c r="AU24">
        <v>6.5709999999999997</v>
      </c>
      <c r="AV24">
        <v>45533</v>
      </c>
      <c r="AW24">
        <v>0</v>
      </c>
      <c r="AX24" s="29">
        <v>0.53</v>
      </c>
      <c r="AY24">
        <v>0.90826086956521745</v>
      </c>
      <c r="AZ24" t="s">
        <v>71</v>
      </c>
      <c r="BA24" t="s">
        <v>810</v>
      </c>
      <c r="BB24">
        <v>3</v>
      </c>
      <c r="BC24" t="s">
        <v>813</v>
      </c>
      <c r="BD24">
        <v>17</v>
      </c>
      <c r="BE24">
        <v>43560.73</v>
      </c>
      <c r="BF24">
        <v>0.12820921504299856</v>
      </c>
      <c r="BG24">
        <v>0.11644741314122783</v>
      </c>
      <c r="BH24">
        <v>232130.54699999996</v>
      </c>
      <c r="BI24">
        <v>2.4059250590573934E-2</v>
      </c>
      <c r="BJ24">
        <v>2.1852075862482154E-2</v>
      </c>
      <c r="BK24">
        <v>1</v>
      </c>
      <c r="BL24" t="s">
        <v>71</v>
      </c>
      <c r="BM24">
        <v>0</v>
      </c>
      <c r="BN24" t="s">
        <v>667</v>
      </c>
    </row>
    <row r="25" spans="1:66" x14ac:dyDescent="0.25">
      <c r="A25" s="142" t="str">
        <f t="shared" si="20"/>
        <v>청룡교통</v>
      </c>
      <c r="B25" s="142" t="str">
        <f t="shared" si="21"/>
        <v>43-1</v>
      </c>
      <c r="C25" s="143" t="str">
        <f t="shared" si="22"/>
        <v>73아1056</v>
      </c>
      <c r="D25" s="131" t="str">
        <f t="shared" si="23"/>
        <v>대형</v>
      </c>
      <c r="E25" s="127" t="str">
        <f t="shared" si="16"/>
        <v>A</v>
      </c>
      <c r="F25" s="150">
        <f t="shared" si="17"/>
        <v>0.99545454545454537</v>
      </c>
      <c r="G25" s="151">
        <f t="shared" si="18"/>
        <v>2.19</v>
      </c>
      <c r="H25" s="152">
        <f t="shared" si="19"/>
        <v>2.2000000000000002</v>
      </c>
      <c r="I25" s="153">
        <f t="shared" si="24"/>
        <v>5469.8</v>
      </c>
      <c r="J25" s="154">
        <f t="shared" si="25"/>
        <v>1.6662723981751403E-2</v>
      </c>
      <c r="K25" s="154">
        <f t="shared" si="26"/>
        <v>0.30415249223864615</v>
      </c>
      <c r="L25" s="154">
        <f t="shared" si="27"/>
        <v>0.10530549563055322</v>
      </c>
      <c r="M25" s="155">
        <f t="shared" si="28"/>
        <v>7.3710000000000004</v>
      </c>
      <c r="N25" s="156">
        <f t="shared" si="29"/>
        <v>1.7999999999999999E-2</v>
      </c>
      <c r="O25" s="156">
        <f t="shared" si="30"/>
        <v>3.181</v>
      </c>
      <c r="P25" s="157">
        <f t="shared" si="31"/>
        <v>0.72000000000000008</v>
      </c>
      <c r="Q25" s="158">
        <f t="shared" si="32"/>
        <v>91</v>
      </c>
      <c r="R25" s="159">
        <f t="shared" si="33"/>
        <v>22.80621137160945</v>
      </c>
      <c r="S25" s="144">
        <f t="shared" si="34"/>
        <v>1</v>
      </c>
      <c r="T25" s="144">
        <f t="shared" si="35"/>
        <v>174</v>
      </c>
      <c r="U25" t="s">
        <v>146</v>
      </c>
      <c r="V25" t="s">
        <v>306</v>
      </c>
      <c r="W25" s="4" t="s">
        <v>146</v>
      </c>
      <c r="X25" s="4" t="s">
        <v>306</v>
      </c>
      <c r="Y25" s="4" t="s">
        <v>814</v>
      </c>
      <c r="Z25" s="4" t="s">
        <v>767</v>
      </c>
      <c r="AA25" s="4" t="s">
        <v>49</v>
      </c>
      <c r="AB25" s="4">
        <v>532</v>
      </c>
      <c r="AC25" s="4">
        <v>5469.8</v>
      </c>
      <c r="AD25" s="4">
        <v>2497.7359999999999</v>
      </c>
      <c r="AE25" s="4">
        <v>2.19</v>
      </c>
      <c r="AF25" s="4">
        <v>2.2000000000000002</v>
      </c>
      <c r="AG25" s="4">
        <v>7.3710000000000004</v>
      </c>
      <c r="AH25" s="4">
        <v>353.12653599999999</v>
      </c>
      <c r="AI25" s="4">
        <v>5.8840500000000002</v>
      </c>
      <c r="AJ25" s="4">
        <v>107.40431599999999</v>
      </c>
      <c r="AK25" s="4">
        <v>576</v>
      </c>
      <c r="AL25" s="4">
        <v>1</v>
      </c>
      <c r="AM25" s="4">
        <v>174</v>
      </c>
      <c r="AN25" s="4">
        <v>91</v>
      </c>
      <c r="AO25" s="4">
        <v>15.489630999999999</v>
      </c>
      <c r="AP25" s="4">
        <v>1812.6</v>
      </c>
      <c r="AQ25" s="4">
        <v>43.2</v>
      </c>
      <c r="AR25" s="4">
        <v>28</v>
      </c>
      <c r="AS25" s="4">
        <v>20090</v>
      </c>
      <c r="AT25" s="4">
        <v>1.7999999999999999E-2</v>
      </c>
      <c r="AU25" s="4">
        <v>3.181</v>
      </c>
      <c r="AV25" s="4">
        <v>45009</v>
      </c>
      <c r="AW25" s="4">
        <v>0</v>
      </c>
      <c r="AX25" s="30">
        <v>0.46</v>
      </c>
      <c r="AY25">
        <v>0.99545454545454537</v>
      </c>
      <c r="AZ25" t="s">
        <v>69</v>
      </c>
      <c r="BA25" t="s">
        <v>810</v>
      </c>
      <c r="BB25">
        <v>2</v>
      </c>
      <c r="BC25" t="s">
        <v>815</v>
      </c>
      <c r="BD25">
        <v>12</v>
      </c>
      <c r="BE25">
        <v>43560.73</v>
      </c>
      <c r="BF25">
        <v>0.12556722534264234</v>
      </c>
      <c r="BG25">
        <v>0.12499646522744849</v>
      </c>
      <c r="BH25">
        <v>232130.54699999996</v>
      </c>
      <c r="BI25">
        <v>2.3563464915283213E-2</v>
      </c>
      <c r="BJ25">
        <v>2.3456358256577377E-2</v>
      </c>
      <c r="BK25">
        <v>1</v>
      </c>
      <c r="BL25" t="s">
        <v>74</v>
      </c>
      <c r="BM25">
        <v>-1</v>
      </c>
      <c r="BN25" t="s">
        <v>754</v>
      </c>
    </row>
    <row r="26" spans="1:66" x14ac:dyDescent="0.25">
      <c r="A26" s="139" t="str">
        <f t="shared" si="20"/>
        <v>청룡교통</v>
      </c>
      <c r="B26" s="139" t="str">
        <f t="shared" si="21"/>
        <v>43-1</v>
      </c>
      <c r="C26" s="140" t="str">
        <f t="shared" si="22"/>
        <v>73아1070</v>
      </c>
      <c r="D26" s="115" t="str">
        <f t="shared" si="23"/>
        <v>대형</v>
      </c>
      <c r="E26" s="111" t="str">
        <f t="shared" si="16"/>
        <v>A</v>
      </c>
      <c r="F26" s="160">
        <f t="shared" si="17"/>
        <v>0.99909090909090903</v>
      </c>
      <c r="G26" s="161">
        <f t="shared" si="18"/>
        <v>2.198</v>
      </c>
      <c r="H26" s="162">
        <f t="shared" si="19"/>
        <v>2.2000000000000002</v>
      </c>
      <c r="I26" s="163">
        <f t="shared" si="24"/>
        <v>4889.0429999999997</v>
      </c>
      <c r="J26" s="164">
        <f t="shared" si="25"/>
        <v>2.3389614868539854E-2</v>
      </c>
      <c r="K26" s="164">
        <f t="shared" si="26"/>
        <v>0.37634682415015397</v>
      </c>
      <c r="L26" s="164">
        <f t="shared" si="27"/>
        <v>0.1405182977527504</v>
      </c>
      <c r="M26" s="165">
        <f t="shared" si="28"/>
        <v>10.513</v>
      </c>
      <c r="N26" s="166">
        <f t="shared" si="29"/>
        <v>0</v>
      </c>
      <c r="O26" s="166">
        <f t="shared" si="30"/>
        <v>5.4</v>
      </c>
      <c r="P26" s="167">
        <f t="shared" si="31"/>
        <v>1.4883333333333333</v>
      </c>
      <c r="Q26" s="168">
        <f t="shared" si="32"/>
        <v>101</v>
      </c>
      <c r="R26" s="169">
        <f t="shared" si="33"/>
        <v>24.672535902992944</v>
      </c>
      <c r="S26" s="141">
        <f t="shared" si="34"/>
        <v>0</v>
      </c>
      <c r="T26" s="141">
        <f t="shared" si="35"/>
        <v>264</v>
      </c>
      <c r="U26" t="s">
        <v>146</v>
      </c>
      <c r="V26" s="5" t="s">
        <v>306</v>
      </c>
      <c r="W26" t="s">
        <v>146</v>
      </c>
      <c r="X26" s="5" t="s">
        <v>306</v>
      </c>
      <c r="Y26" t="s">
        <v>816</v>
      </c>
      <c r="Z26" t="s">
        <v>767</v>
      </c>
      <c r="AA26" t="s">
        <v>49</v>
      </c>
      <c r="AB26">
        <v>532</v>
      </c>
      <c r="AC26" s="1">
        <v>4889.0429999999997</v>
      </c>
      <c r="AD26" s="1">
        <v>2224.415</v>
      </c>
      <c r="AE26" s="28">
        <v>2.198</v>
      </c>
      <c r="AF26">
        <v>2.2000000000000002</v>
      </c>
      <c r="AG26">
        <v>10.513</v>
      </c>
      <c r="AH26">
        <v>330.11714999999998</v>
      </c>
      <c r="AI26">
        <v>7.7213130000000003</v>
      </c>
      <c r="AJ26">
        <v>124.238541</v>
      </c>
      <c r="AK26">
        <v>687</v>
      </c>
      <c r="AL26">
        <v>0</v>
      </c>
      <c r="AM26">
        <v>264</v>
      </c>
      <c r="AN26">
        <v>101</v>
      </c>
      <c r="AO26">
        <v>14.810024</v>
      </c>
      <c r="AP26">
        <v>4353.8999999999996</v>
      </c>
      <c r="AQ26">
        <v>89.3</v>
      </c>
      <c r="AR26">
        <v>94</v>
      </c>
      <c r="AS26">
        <v>55376</v>
      </c>
      <c r="AT26">
        <v>0</v>
      </c>
      <c r="AU26">
        <v>5.4</v>
      </c>
      <c r="AV26">
        <v>40497</v>
      </c>
      <c r="AW26">
        <v>0</v>
      </c>
      <c r="AX26" s="29">
        <v>0.52</v>
      </c>
      <c r="AY26">
        <v>0.99909090909090903</v>
      </c>
      <c r="AZ26" t="s">
        <v>69</v>
      </c>
      <c r="BA26" t="s">
        <v>810</v>
      </c>
      <c r="BB26">
        <v>1</v>
      </c>
      <c r="BC26" t="s">
        <v>817</v>
      </c>
      <c r="BD26">
        <v>11</v>
      </c>
      <c r="BE26">
        <v>43560.73</v>
      </c>
      <c r="BF26">
        <v>0.11223510257977769</v>
      </c>
      <c r="BG26">
        <v>0.11213307066834152</v>
      </c>
      <c r="BH26">
        <v>232130.54699999996</v>
      </c>
      <c r="BI26">
        <v>2.1061609784601077E-2</v>
      </c>
      <c r="BJ26">
        <v>2.1042462866615076E-2</v>
      </c>
      <c r="BK26">
        <v>1</v>
      </c>
      <c r="BL26" t="s">
        <v>74</v>
      </c>
      <c r="BM26">
        <v>-1</v>
      </c>
      <c r="BN26" t="s">
        <v>754</v>
      </c>
    </row>
    <row r="27" spans="1:66" x14ac:dyDescent="0.25">
      <c r="A27" s="139" t="str">
        <f t="shared" ref="A27:A37" si="36">W27</f>
        <v>청룡교통</v>
      </c>
      <c r="B27" s="139" t="str">
        <f t="shared" ref="B27:B37" si="37">V27</f>
        <v>43-1</v>
      </c>
      <c r="C27" s="140" t="str">
        <f t="shared" ref="C27:C37" si="38">Y27</f>
        <v>73아1076</v>
      </c>
      <c r="D27" s="115" t="str">
        <f t="shared" ref="D27:D37" si="39">Z27</f>
        <v>대형</v>
      </c>
      <c r="E27" s="111" t="str">
        <f t="shared" ref="E27:E37" si="40">AZ27</f>
        <v>A</v>
      </c>
      <c r="F27" s="160">
        <f t="shared" ref="F27:F37" si="41">G27/H27</f>
        <v>0.95000000000000007</v>
      </c>
      <c r="G27" s="161">
        <f t="shared" ref="G27:G37" si="42">AE27</f>
        <v>2.1850000000000001</v>
      </c>
      <c r="H27" s="162">
        <f t="shared" ref="H27:H37" si="43">AF27</f>
        <v>2.2999999999999998</v>
      </c>
      <c r="I27" s="163">
        <f t="shared" ref="I27:I37" si="44">AC27</f>
        <v>5400.8980000000001</v>
      </c>
      <c r="J27" s="164">
        <f t="shared" ref="J27:J37" si="45">AI27/AH27</f>
        <v>4.4529852182581389E-2</v>
      </c>
      <c r="K27" s="164">
        <f t="shared" ref="K27:K37" si="46">AJ27/AH27</f>
        <v>0.34547055044523151</v>
      </c>
      <c r="L27" s="164">
        <f t="shared" ref="L27:L37" si="47">AK27/AC27</f>
        <v>9.5539667662673869E-2</v>
      </c>
      <c r="M27" s="165">
        <f t="shared" ref="M27:M37" si="48">AG27</f>
        <v>9.9939999999999998</v>
      </c>
      <c r="N27" s="166">
        <f t="shared" ref="N27:N37" si="49">IF(AW27=0,AT27,"속도계이상")</f>
        <v>1.9E-2</v>
      </c>
      <c r="O27" s="166">
        <f t="shared" ref="O27:O37" si="50">IF(AW27=0,AU27,"속도계이상")</f>
        <v>3.74</v>
      </c>
      <c r="P27" s="167">
        <f t="shared" ref="P27:P37" si="51">AQ27/60</f>
        <v>2.44</v>
      </c>
      <c r="Q27" s="168">
        <f t="shared" ref="Q27:Q37" si="52">AN27</f>
        <v>93</v>
      </c>
      <c r="R27" s="169">
        <f t="shared" ref="R27:R37" si="53">AC27/(AH27-AI27-AJ27)</f>
        <v>24.26878131233498</v>
      </c>
      <c r="S27" s="141">
        <f t="shared" ref="S27:S37" si="54">IF(AW27=0,AL27,"속도계이상")</f>
        <v>1</v>
      </c>
      <c r="T27" s="141">
        <f t="shared" ref="T27:T37" si="55">IF(AW27=0,AM27,"속도계이상")</f>
        <v>202</v>
      </c>
      <c r="U27" t="s">
        <v>146</v>
      </c>
      <c r="V27" t="s">
        <v>306</v>
      </c>
      <c r="W27" t="s">
        <v>146</v>
      </c>
      <c r="X27" s="4" t="s">
        <v>306</v>
      </c>
      <c r="Y27" s="4" t="s">
        <v>818</v>
      </c>
      <c r="Z27" s="4" t="s">
        <v>767</v>
      </c>
      <c r="AA27" s="4" t="s">
        <v>49</v>
      </c>
      <c r="AB27" s="4">
        <v>532</v>
      </c>
      <c r="AC27" s="4">
        <v>5400.8980000000001</v>
      </c>
      <c r="AD27" s="4">
        <v>2471.8150000000001</v>
      </c>
      <c r="AE27" s="4">
        <v>2.1850000000000001</v>
      </c>
      <c r="AF27" s="4">
        <v>2.2999999999999998</v>
      </c>
      <c r="AG27" s="4">
        <v>9.9939999999999998</v>
      </c>
      <c r="AH27" s="4">
        <v>364.82824900000003</v>
      </c>
      <c r="AI27" s="4">
        <v>16.245747999999999</v>
      </c>
      <c r="AJ27" s="4">
        <v>126.03741599999999</v>
      </c>
      <c r="AK27" s="4">
        <v>516</v>
      </c>
      <c r="AL27" s="4">
        <v>1</v>
      </c>
      <c r="AM27" s="4">
        <v>202</v>
      </c>
      <c r="AN27" s="4">
        <v>93</v>
      </c>
      <c r="AO27" s="4">
        <v>14.803946</v>
      </c>
      <c r="AP27" s="4">
        <v>4579.1000000000004</v>
      </c>
      <c r="AQ27" s="4">
        <v>146.4</v>
      </c>
      <c r="AR27" s="4">
        <v>79</v>
      </c>
      <c r="AS27" s="4">
        <v>24585</v>
      </c>
      <c r="AT27" s="4">
        <v>1.9E-2</v>
      </c>
      <c r="AU27" s="4">
        <v>3.74</v>
      </c>
      <c r="AV27" s="4">
        <v>43592</v>
      </c>
      <c r="AW27" s="4">
        <v>0</v>
      </c>
      <c r="AX27" s="4">
        <v>0.51</v>
      </c>
      <c r="AY27">
        <v>0.95000000000000007</v>
      </c>
      <c r="AZ27" t="s">
        <v>69</v>
      </c>
      <c r="BA27" t="s">
        <v>810</v>
      </c>
      <c r="BB27">
        <v>5</v>
      </c>
      <c r="BC27" t="s">
        <v>819</v>
      </c>
      <c r="BD27">
        <v>12</v>
      </c>
      <c r="BE27">
        <v>43560.73</v>
      </c>
      <c r="BF27">
        <v>0.12398547958218331</v>
      </c>
      <c r="BG27">
        <v>0.11778620560307415</v>
      </c>
      <c r="BH27">
        <v>232130.54699999996</v>
      </c>
      <c r="BI27">
        <v>2.3266640559805346E-2</v>
      </c>
      <c r="BJ27">
        <v>2.210330853181508E-2</v>
      </c>
      <c r="BK27">
        <v>1</v>
      </c>
      <c r="BL27" t="s">
        <v>69</v>
      </c>
      <c r="BM27">
        <v>0</v>
      </c>
      <c r="BN27" t="s">
        <v>667</v>
      </c>
    </row>
    <row r="28" spans="1:66" x14ac:dyDescent="0.25">
      <c r="A28" s="139" t="str">
        <f t="shared" si="36"/>
        <v>청룡교통</v>
      </c>
      <c r="B28" s="139" t="str">
        <f t="shared" si="37"/>
        <v>43-1</v>
      </c>
      <c r="C28" s="140" t="str">
        <f t="shared" si="38"/>
        <v>73아1077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0.98695652173913051</v>
      </c>
      <c r="G28" s="161">
        <f t="shared" si="42"/>
        <v>2.27</v>
      </c>
      <c r="H28" s="162">
        <f t="shared" si="43"/>
        <v>2.2999999999999998</v>
      </c>
      <c r="I28" s="163">
        <f t="shared" si="44"/>
        <v>5978.1940000000004</v>
      </c>
      <c r="J28" s="164">
        <f t="shared" si="45"/>
        <v>1.8708653971708858E-2</v>
      </c>
      <c r="K28" s="164">
        <f t="shared" si="46"/>
        <v>0.38110658818731785</v>
      </c>
      <c r="L28" s="164">
        <f t="shared" si="47"/>
        <v>9.2001029073328827E-2</v>
      </c>
      <c r="M28" s="165">
        <f t="shared" si="48"/>
        <v>9.1489999999999991</v>
      </c>
      <c r="N28" s="166">
        <f t="shared" si="49"/>
        <v>1.7000000000000001E-2</v>
      </c>
      <c r="O28" s="166">
        <f t="shared" si="50"/>
        <v>6.2729999999999997</v>
      </c>
      <c r="P28" s="167">
        <f t="shared" si="51"/>
        <v>0.27333333333333332</v>
      </c>
      <c r="Q28" s="168">
        <f t="shared" si="52"/>
        <v>83</v>
      </c>
      <c r="R28" s="169">
        <f t="shared" si="53"/>
        <v>24.942965887345281</v>
      </c>
      <c r="S28" s="141">
        <f t="shared" si="54"/>
        <v>1</v>
      </c>
      <c r="T28" s="141">
        <f t="shared" si="55"/>
        <v>375</v>
      </c>
      <c r="U28" t="s">
        <v>146</v>
      </c>
      <c r="V28" t="s">
        <v>306</v>
      </c>
      <c r="W28" t="s">
        <v>146</v>
      </c>
      <c r="X28" s="4" t="s">
        <v>306</v>
      </c>
      <c r="Y28" s="4" t="s">
        <v>820</v>
      </c>
      <c r="Z28" s="4" t="s">
        <v>767</v>
      </c>
      <c r="AA28" s="4" t="s">
        <v>49</v>
      </c>
      <c r="AB28" s="4">
        <v>532</v>
      </c>
      <c r="AC28" s="4">
        <v>5978.1940000000004</v>
      </c>
      <c r="AD28" s="4">
        <v>2633.1060000000002</v>
      </c>
      <c r="AE28" s="4">
        <v>2.27</v>
      </c>
      <c r="AF28" s="4">
        <v>2.2999999999999998</v>
      </c>
      <c r="AG28" s="4">
        <v>9.1489999999999991</v>
      </c>
      <c r="AH28" s="4">
        <v>399.334608</v>
      </c>
      <c r="AI28" s="4">
        <v>7.4710130000000001</v>
      </c>
      <c r="AJ28" s="4">
        <v>152.18905000000001</v>
      </c>
      <c r="AK28" s="4">
        <v>550</v>
      </c>
      <c r="AL28" s="4">
        <v>1</v>
      </c>
      <c r="AM28" s="4">
        <v>375</v>
      </c>
      <c r="AN28" s="4">
        <v>83</v>
      </c>
      <c r="AO28" s="4">
        <v>14.970387000000001</v>
      </c>
      <c r="AP28" s="4">
        <v>3361.4</v>
      </c>
      <c r="AQ28" s="4">
        <v>16.399999999999999</v>
      </c>
      <c r="AR28" s="4">
        <v>102</v>
      </c>
      <c r="AS28" s="4">
        <v>64750</v>
      </c>
      <c r="AT28" s="4">
        <v>1.7000000000000001E-2</v>
      </c>
      <c r="AU28" s="4">
        <v>6.2729999999999997</v>
      </c>
      <c r="AV28" s="4">
        <v>47056</v>
      </c>
      <c r="AW28" s="4">
        <v>0</v>
      </c>
      <c r="AX28" s="4">
        <v>0.49</v>
      </c>
      <c r="AY28">
        <v>0.98695652173913051</v>
      </c>
      <c r="AZ28" t="s">
        <v>69</v>
      </c>
      <c r="BA28" t="s">
        <v>810</v>
      </c>
      <c r="BB28">
        <v>4</v>
      </c>
      <c r="BC28" t="s">
        <v>821</v>
      </c>
      <c r="BD28">
        <v>11</v>
      </c>
      <c r="BE28">
        <v>43560.73</v>
      </c>
      <c r="BF28">
        <v>0.13723815004936785</v>
      </c>
      <c r="BG28">
        <v>0.13544808722263696</v>
      </c>
      <c r="BH28">
        <v>232130.54699999996</v>
      </c>
      <c r="BI28">
        <v>2.5753585976773671E-2</v>
      </c>
      <c r="BJ28">
        <v>2.5417669637946189E-2</v>
      </c>
      <c r="BK28">
        <v>1</v>
      </c>
      <c r="BL28" t="s">
        <v>69</v>
      </c>
      <c r="BM28">
        <v>0</v>
      </c>
      <c r="BN28" t="s">
        <v>667</v>
      </c>
    </row>
    <row r="29" spans="1:66" x14ac:dyDescent="0.25">
      <c r="A29" s="139" t="str">
        <f t="shared" si="36"/>
        <v>청룡교통</v>
      </c>
      <c r="B29" s="139" t="str">
        <f t="shared" si="37"/>
        <v>43-1</v>
      </c>
      <c r="C29" s="140" t="str">
        <f t="shared" si="38"/>
        <v>73아1084</v>
      </c>
      <c r="D29" s="115" t="str">
        <f t="shared" si="39"/>
        <v>대형</v>
      </c>
      <c r="E29" s="111" t="str">
        <f t="shared" si="40"/>
        <v>A</v>
      </c>
      <c r="F29" s="160">
        <f t="shared" si="41"/>
        <v>0.99304347826086958</v>
      </c>
      <c r="G29" s="161">
        <f t="shared" si="42"/>
        <v>2.2839999999999998</v>
      </c>
      <c r="H29" s="162">
        <f t="shared" si="43"/>
        <v>2.2999999999999998</v>
      </c>
      <c r="I29" s="163">
        <f t="shared" si="44"/>
        <v>4984.4639999999999</v>
      </c>
      <c r="J29" s="164">
        <f t="shared" si="45"/>
        <v>3.5504259399720038E-2</v>
      </c>
      <c r="K29" s="164">
        <f t="shared" si="46"/>
        <v>0.31809267847718448</v>
      </c>
      <c r="L29" s="164">
        <f t="shared" si="47"/>
        <v>0.1035216625097503</v>
      </c>
      <c r="M29" s="165">
        <f t="shared" si="48"/>
        <v>7.2569999999999997</v>
      </c>
      <c r="N29" s="166">
        <f t="shared" si="49"/>
        <v>0.06</v>
      </c>
      <c r="O29" s="166">
        <f t="shared" si="50"/>
        <v>4.4340000000000002</v>
      </c>
      <c r="P29" s="167">
        <f t="shared" si="51"/>
        <v>0.39499999999999996</v>
      </c>
      <c r="Q29" s="168">
        <f t="shared" si="52"/>
        <v>97</v>
      </c>
      <c r="R29" s="169">
        <f t="shared" si="53"/>
        <v>24.120890741641325</v>
      </c>
      <c r="S29" s="141">
        <f t="shared" si="54"/>
        <v>3</v>
      </c>
      <c r="T29" s="141">
        <f t="shared" si="55"/>
        <v>221</v>
      </c>
      <c r="U29" t="s">
        <v>146</v>
      </c>
      <c r="V29" t="s">
        <v>306</v>
      </c>
      <c r="W29" t="s">
        <v>146</v>
      </c>
      <c r="X29" s="4" t="s">
        <v>306</v>
      </c>
      <c r="Y29" s="4" t="s">
        <v>822</v>
      </c>
      <c r="Z29" s="4" t="s">
        <v>767</v>
      </c>
      <c r="AA29" s="4" t="s">
        <v>49</v>
      </c>
      <c r="AB29" s="4">
        <v>532</v>
      </c>
      <c r="AC29" s="4">
        <v>4984.4639999999999</v>
      </c>
      <c r="AD29" s="4">
        <v>2182.212</v>
      </c>
      <c r="AE29" s="4">
        <v>2.2839999999999998</v>
      </c>
      <c r="AF29" s="4">
        <v>2.2999999999999998</v>
      </c>
      <c r="AG29" s="4">
        <v>7.2569999999999997</v>
      </c>
      <c r="AH29" s="4">
        <v>319.68460099999999</v>
      </c>
      <c r="AI29" s="4">
        <v>11.350165000000001</v>
      </c>
      <c r="AJ29" s="4">
        <v>101.689331</v>
      </c>
      <c r="AK29" s="4">
        <v>516</v>
      </c>
      <c r="AL29" s="4">
        <v>3</v>
      </c>
      <c r="AM29" s="4">
        <v>221</v>
      </c>
      <c r="AN29" s="4">
        <v>97</v>
      </c>
      <c r="AO29" s="4">
        <v>15.591817000000001</v>
      </c>
      <c r="AP29" s="4">
        <v>840.1</v>
      </c>
      <c r="AQ29" s="4">
        <v>23.7</v>
      </c>
      <c r="AR29" s="4">
        <v>30</v>
      </c>
      <c r="AS29" s="4">
        <v>12689</v>
      </c>
      <c r="AT29" s="4">
        <v>0.06</v>
      </c>
      <c r="AU29" s="4">
        <v>4.4340000000000002</v>
      </c>
      <c r="AV29" s="4">
        <v>40501</v>
      </c>
      <c r="AW29" s="4">
        <v>0</v>
      </c>
      <c r="AX29" s="4">
        <v>0.45</v>
      </c>
      <c r="AY29">
        <v>0.99304347826086958</v>
      </c>
      <c r="AZ29" t="s">
        <v>69</v>
      </c>
      <c r="BA29" t="s">
        <v>810</v>
      </c>
      <c r="BB29">
        <v>3</v>
      </c>
      <c r="BC29" t="s">
        <v>823</v>
      </c>
      <c r="BD29">
        <v>14</v>
      </c>
      <c r="BE29">
        <v>43560.73</v>
      </c>
      <c r="BF29">
        <v>0.11442563060811882</v>
      </c>
      <c r="BG29">
        <v>0.11362962622127973</v>
      </c>
      <c r="BH29">
        <v>232130.54699999996</v>
      </c>
      <c r="BI29">
        <v>2.1472675890433328E-2</v>
      </c>
      <c r="BJ29">
        <v>2.1323300753804227E-2</v>
      </c>
      <c r="BK29">
        <v>1</v>
      </c>
      <c r="BL29" t="s">
        <v>74</v>
      </c>
      <c r="BM29">
        <v>-1</v>
      </c>
      <c r="BN29" t="s">
        <v>754</v>
      </c>
    </row>
    <row r="30" spans="1:66" x14ac:dyDescent="0.25">
      <c r="A30" s="139" t="str">
        <f t="shared" si="36"/>
        <v>청룡교통</v>
      </c>
      <c r="B30" s="139" t="str">
        <f t="shared" si="37"/>
        <v>43-1</v>
      </c>
      <c r="C30" s="140" t="str">
        <f t="shared" si="38"/>
        <v>75바1073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0.91217391304347828</v>
      </c>
      <c r="G30" s="161">
        <f t="shared" si="42"/>
        <v>2.0979999999999999</v>
      </c>
      <c r="H30" s="162">
        <f t="shared" si="43"/>
        <v>2.2999999999999998</v>
      </c>
      <c r="I30" s="163">
        <f t="shared" si="44"/>
        <v>5634.58</v>
      </c>
      <c r="J30" s="164">
        <f t="shared" si="45"/>
        <v>1.3259652924125509E-2</v>
      </c>
      <c r="K30" s="164">
        <f t="shared" si="46"/>
        <v>0.43860456465859293</v>
      </c>
      <c r="L30" s="164">
        <f t="shared" si="47"/>
        <v>0.17144134966581359</v>
      </c>
      <c r="M30" s="165">
        <f t="shared" si="48"/>
        <v>12.723000000000001</v>
      </c>
      <c r="N30" s="166">
        <f t="shared" si="49"/>
        <v>7.0999999999999994E-2</v>
      </c>
      <c r="O30" s="166">
        <f t="shared" si="50"/>
        <v>15.547000000000001</v>
      </c>
      <c r="P30" s="167">
        <f t="shared" si="51"/>
        <v>22.595000000000002</v>
      </c>
      <c r="Q30" s="168">
        <f t="shared" si="52"/>
        <v>103</v>
      </c>
      <c r="R30" s="169">
        <f t="shared" si="53"/>
        <v>25.542478478812491</v>
      </c>
      <c r="S30" s="141">
        <f t="shared" si="54"/>
        <v>4</v>
      </c>
      <c r="T30" s="141">
        <f t="shared" si="55"/>
        <v>876</v>
      </c>
      <c r="U30" t="s">
        <v>146</v>
      </c>
      <c r="V30" t="s">
        <v>306</v>
      </c>
      <c r="W30" t="s">
        <v>146</v>
      </c>
      <c r="X30" s="4" t="s">
        <v>306</v>
      </c>
      <c r="Y30" s="4" t="s">
        <v>824</v>
      </c>
      <c r="Z30" s="4" t="s">
        <v>767</v>
      </c>
      <c r="AA30" s="4" t="s">
        <v>49</v>
      </c>
      <c r="AB30" s="4">
        <v>532</v>
      </c>
      <c r="AC30" s="4">
        <v>5634.58</v>
      </c>
      <c r="AD30" s="4">
        <v>2685.3240000000001</v>
      </c>
      <c r="AE30" s="4">
        <v>2.0979999999999999</v>
      </c>
      <c r="AF30" s="4">
        <v>2.2999999999999998</v>
      </c>
      <c r="AG30" s="4">
        <v>12.723000000000001</v>
      </c>
      <c r="AH30" s="4">
        <v>402.44854299999997</v>
      </c>
      <c r="AI30" s="4">
        <v>5.336328</v>
      </c>
      <c r="AJ30" s="4">
        <v>176.51576800000001</v>
      </c>
      <c r="AK30" s="4">
        <v>966</v>
      </c>
      <c r="AL30" s="4">
        <v>4</v>
      </c>
      <c r="AM30" s="4">
        <v>876</v>
      </c>
      <c r="AN30" s="4">
        <v>103</v>
      </c>
      <c r="AO30" s="4">
        <v>14.000745999999999</v>
      </c>
      <c r="AP30" s="4">
        <v>8978.2999999999993</v>
      </c>
      <c r="AQ30" s="4">
        <v>1355.7</v>
      </c>
      <c r="AR30" s="4">
        <v>187</v>
      </c>
      <c r="AS30" s="4">
        <v>129515</v>
      </c>
      <c r="AT30" s="4">
        <v>7.0999999999999994E-2</v>
      </c>
      <c r="AU30" s="4">
        <v>15.547000000000001</v>
      </c>
      <c r="AV30" s="4">
        <v>45095</v>
      </c>
      <c r="AW30" s="4">
        <v>0</v>
      </c>
      <c r="AX30" s="4">
        <v>0.54</v>
      </c>
      <c r="AY30">
        <v>0.91217391304347828</v>
      </c>
      <c r="AZ30" t="s">
        <v>71</v>
      </c>
      <c r="BA30" t="s">
        <v>810</v>
      </c>
      <c r="BB30">
        <v>2</v>
      </c>
      <c r="BC30" t="s">
        <v>825</v>
      </c>
      <c r="BD30">
        <v>14</v>
      </c>
      <c r="BE30">
        <v>43560.73</v>
      </c>
      <c r="BF30">
        <v>0.12934999023202778</v>
      </c>
      <c r="BG30">
        <v>0.11798968674208447</v>
      </c>
      <c r="BH30">
        <v>232130.54699999996</v>
      </c>
      <c r="BI30">
        <v>2.4273324096375823E-2</v>
      </c>
      <c r="BJ30">
        <v>2.2141493023563687E-2</v>
      </c>
      <c r="BK30">
        <v>1</v>
      </c>
      <c r="BL30" t="s">
        <v>71</v>
      </c>
      <c r="BM30">
        <v>0</v>
      </c>
      <c r="BN30" t="s">
        <v>667</v>
      </c>
    </row>
    <row r="31" spans="1:66" x14ac:dyDescent="0.25">
      <c r="A31" s="139" t="str">
        <f t="shared" si="36"/>
        <v>청룡교통</v>
      </c>
      <c r="B31" s="139" t="str">
        <f t="shared" si="37"/>
        <v>44</v>
      </c>
      <c r="C31" s="140" t="str">
        <f t="shared" si="38"/>
        <v>73아1052</v>
      </c>
      <c r="D31" s="115" t="str">
        <f t="shared" si="39"/>
        <v>대형</v>
      </c>
      <c r="E31" s="111" t="str">
        <f t="shared" si="40"/>
        <v>C</v>
      </c>
      <c r="F31" s="160">
        <f t="shared" si="41"/>
        <v>0.89769230769230768</v>
      </c>
      <c r="G31" s="161">
        <f t="shared" si="42"/>
        <v>2.3340000000000001</v>
      </c>
      <c r="H31" s="162">
        <f t="shared" si="43"/>
        <v>2.6</v>
      </c>
      <c r="I31" s="163">
        <f t="shared" si="44"/>
        <v>7124.585</v>
      </c>
      <c r="J31" s="164">
        <f t="shared" si="45"/>
        <v>1.9535300479344663E-2</v>
      </c>
      <c r="K31" s="164">
        <f t="shared" si="46"/>
        <v>0.34295219791483011</v>
      </c>
      <c r="L31" s="164">
        <f t="shared" si="47"/>
        <v>0.18176497297737343</v>
      </c>
      <c r="M31" s="165">
        <f t="shared" si="48"/>
        <v>10.571</v>
      </c>
      <c r="N31" s="166">
        <f t="shared" si="49"/>
        <v>2.8000000000000001E-2</v>
      </c>
      <c r="O31" s="166">
        <f t="shared" si="50"/>
        <v>10.429</v>
      </c>
      <c r="P31" s="167">
        <f t="shared" si="51"/>
        <v>2.0133333333333332</v>
      </c>
      <c r="Q31" s="168">
        <f t="shared" si="52"/>
        <v>95</v>
      </c>
      <c r="R31" s="169">
        <f t="shared" si="53"/>
        <v>29.723709308953762</v>
      </c>
      <c r="S31" s="141">
        <f t="shared" si="54"/>
        <v>2</v>
      </c>
      <c r="T31" s="141">
        <f t="shared" si="55"/>
        <v>743</v>
      </c>
      <c r="U31" t="s">
        <v>146</v>
      </c>
      <c r="V31" t="s">
        <v>307</v>
      </c>
      <c r="W31" t="s">
        <v>146</v>
      </c>
      <c r="X31" s="4" t="s">
        <v>307</v>
      </c>
      <c r="Y31" s="4" t="s">
        <v>826</v>
      </c>
      <c r="Z31" s="4" t="s">
        <v>767</v>
      </c>
      <c r="AA31" s="4" t="s">
        <v>49</v>
      </c>
      <c r="AB31" s="4">
        <v>532</v>
      </c>
      <c r="AC31" s="4">
        <v>7124.585</v>
      </c>
      <c r="AD31" s="4">
        <v>3052.0709999999999</v>
      </c>
      <c r="AE31" s="4">
        <v>2.3340000000000001</v>
      </c>
      <c r="AF31" s="4">
        <v>2.6</v>
      </c>
      <c r="AG31" s="4">
        <v>10.571</v>
      </c>
      <c r="AH31" s="4">
        <v>375.98269900000003</v>
      </c>
      <c r="AI31" s="4">
        <v>7.3449350000000004</v>
      </c>
      <c r="AJ31" s="4">
        <v>128.94409300000001</v>
      </c>
      <c r="AK31" s="4">
        <v>1295</v>
      </c>
      <c r="AL31" s="4">
        <v>2</v>
      </c>
      <c r="AM31" s="4">
        <v>743</v>
      </c>
      <c r="AN31" s="4">
        <v>95</v>
      </c>
      <c r="AO31" s="4">
        <v>18.949235999999999</v>
      </c>
      <c r="AP31" s="4">
        <v>12471.9</v>
      </c>
      <c r="AQ31" s="4">
        <v>120.8</v>
      </c>
      <c r="AR31" s="4">
        <v>127</v>
      </c>
      <c r="AS31" s="4">
        <v>109844</v>
      </c>
      <c r="AT31" s="4">
        <v>2.8000000000000001E-2</v>
      </c>
      <c r="AU31" s="4">
        <v>10.429</v>
      </c>
      <c r="AV31" s="4">
        <v>0</v>
      </c>
      <c r="AW31" s="4">
        <v>0</v>
      </c>
      <c r="AX31" s="4">
        <v>0.46</v>
      </c>
      <c r="AY31">
        <v>0.89769230769230768</v>
      </c>
      <c r="AZ31" t="s">
        <v>72</v>
      </c>
      <c r="BA31" t="s">
        <v>827</v>
      </c>
      <c r="BB31">
        <v>1</v>
      </c>
      <c r="BC31" t="s">
        <v>828</v>
      </c>
      <c r="BD31">
        <v>15</v>
      </c>
      <c r="BE31">
        <v>34783.735000000001</v>
      </c>
      <c r="BF31">
        <v>0.2048251862544376</v>
      </c>
      <c r="BG31">
        <v>0.18386999412225283</v>
      </c>
      <c r="BH31">
        <v>232130.54699999996</v>
      </c>
      <c r="BI31">
        <v>3.0692147552644166E-2</v>
      </c>
      <c r="BJ31">
        <v>2.7552104764565953E-2</v>
      </c>
      <c r="BK31">
        <v>1</v>
      </c>
      <c r="BL31" t="s">
        <v>71</v>
      </c>
      <c r="BM31">
        <v>-1</v>
      </c>
      <c r="BN31" t="s">
        <v>754</v>
      </c>
    </row>
    <row r="32" spans="1:66" x14ac:dyDescent="0.25">
      <c r="A32" s="139" t="str">
        <f t="shared" si="36"/>
        <v>청룡교통</v>
      </c>
      <c r="B32" s="139" t="str">
        <f t="shared" si="37"/>
        <v>44</v>
      </c>
      <c r="C32" s="140" t="str">
        <f t="shared" si="38"/>
        <v>73아1054</v>
      </c>
      <c r="D32" s="115" t="str">
        <f t="shared" si="39"/>
        <v>대형</v>
      </c>
      <c r="E32" s="111" t="str">
        <f t="shared" si="40"/>
        <v>B</v>
      </c>
      <c r="F32" s="160">
        <f t="shared" si="41"/>
        <v>0.93384615384615377</v>
      </c>
      <c r="G32" s="161">
        <f t="shared" si="42"/>
        <v>2.4279999999999999</v>
      </c>
      <c r="H32" s="162">
        <f t="shared" si="43"/>
        <v>2.6</v>
      </c>
      <c r="I32" s="163">
        <f t="shared" si="44"/>
        <v>6942.9679999999998</v>
      </c>
      <c r="J32" s="164">
        <f t="shared" si="45"/>
        <v>4.8349785858912211E-2</v>
      </c>
      <c r="K32" s="164">
        <f t="shared" si="46"/>
        <v>0.31419048845927755</v>
      </c>
      <c r="L32" s="164">
        <f t="shared" si="47"/>
        <v>0.20092271777718118</v>
      </c>
      <c r="M32" s="165">
        <f t="shared" si="48"/>
        <v>11.42</v>
      </c>
      <c r="N32" s="166">
        <f t="shared" si="49"/>
        <v>2.9000000000000001E-2</v>
      </c>
      <c r="O32" s="166">
        <f t="shared" si="50"/>
        <v>30.39</v>
      </c>
      <c r="P32" s="167">
        <f t="shared" si="51"/>
        <v>16.283333333333335</v>
      </c>
      <c r="Q32" s="168">
        <f t="shared" si="52"/>
        <v>107</v>
      </c>
      <c r="R32" s="169">
        <f t="shared" si="53"/>
        <v>29.814168031055104</v>
      </c>
      <c r="S32" s="141">
        <f t="shared" si="54"/>
        <v>2</v>
      </c>
      <c r="T32" s="141">
        <f t="shared" si="55"/>
        <v>2110</v>
      </c>
      <c r="U32" t="s">
        <v>146</v>
      </c>
      <c r="V32" t="s">
        <v>307</v>
      </c>
      <c r="W32" t="s">
        <v>146</v>
      </c>
      <c r="X32" s="4" t="s">
        <v>307</v>
      </c>
      <c r="Y32" s="4" t="s">
        <v>829</v>
      </c>
      <c r="Z32" s="4" t="s">
        <v>767</v>
      </c>
      <c r="AA32" s="4" t="s">
        <v>49</v>
      </c>
      <c r="AB32" s="4">
        <v>532</v>
      </c>
      <c r="AC32" s="4">
        <v>6942.9679999999998</v>
      </c>
      <c r="AD32" s="4">
        <v>2859.4490000000001</v>
      </c>
      <c r="AE32" s="4">
        <v>2.4279999999999999</v>
      </c>
      <c r="AF32" s="4">
        <v>2.6</v>
      </c>
      <c r="AG32" s="4">
        <v>11.42</v>
      </c>
      <c r="AH32" s="4">
        <v>365.31686100000002</v>
      </c>
      <c r="AI32" s="4">
        <v>17.662991999999999</v>
      </c>
      <c r="AJ32" s="4">
        <v>114.779083</v>
      </c>
      <c r="AK32" s="4">
        <v>1395</v>
      </c>
      <c r="AL32" s="4">
        <v>2</v>
      </c>
      <c r="AM32" s="4">
        <v>2110</v>
      </c>
      <c r="AN32" s="4">
        <v>107</v>
      </c>
      <c r="AO32" s="4">
        <v>19.005331000000002</v>
      </c>
      <c r="AP32" s="4">
        <v>12586.8</v>
      </c>
      <c r="AQ32" s="4">
        <v>977</v>
      </c>
      <c r="AR32" s="4">
        <v>116</v>
      </c>
      <c r="AS32" s="4">
        <v>113362</v>
      </c>
      <c r="AT32" s="4">
        <v>2.9000000000000001E-2</v>
      </c>
      <c r="AU32" s="4">
        <v>30.39</v>
      </c>
      <c r="AV32" s="4">
        <v>64247</v>
      </c>
      <c r="AW32" s="4">
        <v>0</v>
      </c>
      <c r="AX32" s="4">
        <v>0.5</v>
      </c>
      <c r="AY32">
        <v>0.93384615384615377</v>
      </c>
      <c r="AZ32" t="s">
        <v>71</v>
      </c>
      <c r="BA32" t="s">
        <v>827</v>
      </c>
      <c r="BB32">
        <v>1</v>
      </c>
      <c r="BC32" t="s">
        <v>830</v>
      </c>
      <c r="BD32">
        <v>14</v>
      </c>
      <c r="BE32">
        <v>34783.735000000001</v>
      </c>
      <c r="BF32">
        <v>0.1996038665772954</v>
      </c>
      <c r="BG32">
        <v>0.18639930309602815</v>
      </c>
      <c r="BH32">
        <v>232130.54699999996</v>
      </c>
      <c r="BI32">
        <v>2.990975590989324E-2</v>
      </c>
      <c r="BJ32">
        <v>2.793111051893107E-2</v>
      </c>
      <c r="BK32">
        <v>1</v>
      </c>
      <c r="BL32" t="s">
        <v>74</v>
      </c>
      <c r="BM32">
        <v>-2</v>
      </c>
      <c r="BN32" t="s">
        <v>754</v>
      </c>
    </row>
    <row r="33" spans="1:66" x14ac:dyDescent="0.25">
      <c r="A33" s="139" t="str">
        <f t="shared" si="36"/>
        <v>청룡교통</v>
      </c>
      <c r="B33" s="139" t="str">
        <f t="shared" si="37"/>
        <v>44</v>
      </c>
      <c r="C33" s="140" t="str">
        <f t="shared" si="38"/>
        <v>73아1078</v>
      </c>
      <c r="D33" s="115" t="str">
        <f t="shared" si="39"/>
        <v>대형</v>
      </c>
      <c r="E33" s="111" t="str">
        <f t="shared" si="40"/>
        <v>A</v>
      </c>
      <c r="F33" s="160">
        <f t="shared" si="41"/>
        <v>0.9507692307692307</v>
      </c>
      <c r="G33" s="161">
        <f t="shared" si="42"/>
        <v>2.472</v>
      </c>
      <c r="H33" s="162">
        <f t="shared" si="43"/>
        <v>2.6</v>
      </c>
      <c r="I33" s="163">
        <f t="shared" si="44"/>
        <v>6797.5110000000004</v>
      </c>
      <c r="J33" s="164">
        <f t="shared" si="45"/>
        <v>3.6352868956797298E-2</v>
      </c>
      <c r="K33" s="164">
        <f t="shared" si="46"/>
        <v>0.27774219701159025</v>
      </c>
      <c r="L33" s="164">
        <f t="shared" si="47"/>
        <v>0.17300450120639746</v>
      </c>
      <c r="M33" s="165">
        <f t="shared" si="48"/>
        <v>10.541</v>
      </c>
      <c r="N33" s="166">
        <f t="shared" si="49"/>
        <v>2.9000000000000001E-2</v>
      </c>
      <c r="O33" s="166">
        <f t="shared" si="50"/>
        <v>4.399</v>
      </c>
      <c r="P33" s="167">
        <f t="shared" si="51"/>
        <v>0.38833333333333336</v>
      </c>
      <c r="Q33" s="168">
        <f t="shared" si="52"/>
        <v>87</v>
      </c>
      <c r="R33" s="169">
        <f t="shared" si="53"/>
        <v>28.337317476600713</v>
      </c>
      <c r="S33" s="141">
        <f t="shared" si="54"/>
        <v>2</v>
      </c>
      <c r="T33" s="141">
        <f t="shared" si="55"/>
        <v>299</v>
      </c>
      <c r="U33" t="s">
        <v>146</v>
      </c>
      <c r="V33" t="s">
        <v>307</v>
      </c>
      <c r="W33" t="s">
        <v>146</v>
      </c>
      <c r="X33" s="4" t="s">
        <v>307</v>
      </c>
      <c r="Y33" s="4" t="s">
        <v>831</v>
      </c>
      <c r="Z33" s="4" t="s">
        <v>767</v>
      </c>
      <c r="AA33" s="4" t="s">
        <v>49</v>
      </c>
      <c r="AB33" s="4">
        <v>532</v>
      </c>
      <c r="AC33" s="4">
        <v>6797.5110000000004</v>
      </c>
      <c r="AD33" s="4">
        <v>2750.3130000000001</v>
      </c>
      <c r="AE33" s="4">
        <v>2.472</v>
      </c>
      <c r="AF33" s="4">
        <v>2.6</v>
      </c>
      <c r="AG33" s="4">
        <v>10.541</v>
      </c>
      <c r="AH33" s="4">
        <v>349.72546499999999</v>
      </c>
      <c r="AI33" s="4">
        <v>12.713524</v>
      </c>
      <c r="AJ33" s="4">
        <v>97.133519000000007</v>
      </c>
      <c r="AK33" s="4">
        <v>1176</v>
      </c>
      <c r="AL33" s="4">
        <v>2</v>
      </c>
      <c r="AM33" s="4">
        <v>299</v>
      </c>
      <c r="AN33" s="4">
        <v>87</v>
      </c>
      <c r="AO33" s="4">
        <v>19.436705</v>
      </c>
      <c r="AP33" s="4">
        <v>3425.8</v>
      </c>
      <c r="AQ33" s="4">
        <v>23.3</v>
      </c>
      <c r="AR33" s="4">
        <v>45</v>
      </c>
      <c r="AS33" s="4">
        <v>46120</v>
      </c>
      <c r="AT33" s="4">
        <v>2.9000000000000001E-2</v>
      </c>
      <c r="AU33" s="4">
        <v>4.399</v>
      </c>
      <c r="AV33" s="4">
        <v>62332</v>
      </c>
      <c r="AW33" s="4">
        <v>0</v>
      </c>
      <c r="AX33" s="4">
        <v>0.51</v>
      </c>
      <c r="AY33">
        <v>0.9507692307692307</v>
      </c>
      <c r="AZ33" t="s">
        <v>69</v>
      </c>
      <c r="BA33" t="s">
        <v>827</v>
      </c>
      <c r="BB33">
        <v>2</v>
      </c>
      <c r="BC33" t="s">
        <v>832</v>
      </c>
      <c r="BD33">
        <v>14</v>
      </c>
      <c r="BE33">
        <v>34783.735000000001</v>
      </c>
      <c r="BF33">
        <v>0.19542211323769573</v>
      </c>
      <c r="BG33">
        <v>0.18580133227830148</v>
      </c>
      <c r="BH33">
        <v>232130.54699999996</v>
      </c>
      <c r="BI33">
        <v>2.9283138681442049E-2</v>
      </c>
      <c r="BJ33">
        <v>2.7841507238663361E-2</v>
      </c>
      <c r="BK33">
        <v>1</v>
      </c>
      <c r="BL33" t="s">
        <v>69</v>
      </c>
      <c r="BM33">
        <v>0</v>
      </c>
      <c r="BN33" t="s">
        <v>667</v>
      </c>
    </row>
    <row r="34" spans="1:66" x14ac:dyDescent="0.25">
      <c r="A34" s="139" t="str">
        <f t="shared" si="36"/>
        <v>청룡교통</v>
      </c>
      <c r="B34" s="139" t="str">
        <f t="shared" si="37"/>
        <v>44</v>
      </c>
      <c r="C34" s="140" t="str">
        <f t="shared" si="38"/>
        <v>73아1081</v>
      </c>
      <c r="D34" s="115" t="str">
        <f t="shared" si="39"/>
        <v>대형</v>
      </c>
      <c r="E34" s="111" t="str">
        <f t="shared" si="40"/>
        <v>S</v>
      </c>
      <c r="F34" s="160">
        <f t="shared" si="41"/>
        <v>1.013076923076923</v>
      </c>
      <c r="G34" s="161">
        <f t="shared" si="42"/>
        <v>2.6339999999999999</v>
      </c>
      <c r="H34" s="162">
        <f t="shared" si="43"/>
        <v>2.6</v>
      </c>
      <c r="I34" s="163">
        <f t="shared" si="44"/>
        <v>6614.2479999999996</v>
      </c>
      <c r="J34" s="164">
        <f t="shared" si="45"/>
        <v>3.1457049925455498E-2</v>
      </c>
      <c r="K34" s="164">
        <f t="shared" si="46"/>
        <v>0.28171350931733552</v>
      </c>
      <c r="L34" s="164">
        <f t="shared" si="47"/>
        <v>0.17235519442270686</v>
      </c>
      <c r="M34" s="165">
        <f t="shared" si="48"/>
        <v>8.9049999999999994</v>
      </c>
      <c r="N34" s="166">
        <f t="shared" si="49"/>
        <v>1.4999999999999999E-2</v>
      </c>
      <c r="O34" s="166">
        <f t="shared" si="50"/>
        <v>4.7320000000000002</v>
      </c>
      <c r="P34" s="167">
        <f t="shared" si="51"/>
        <v>0</v>
      </c>
      <c r="Q34" s="168">
        <f t="shared" si="52"/>
        <v>81</v>
      </c>
      <c r="R34" s="169">
        <f t="shared" si="53"/>
        <v>29.094458166605847</v>
      </c>
      <c r="S34" s="141">
        <f t="shared" si="54"/>
        <v>1</v>
      </c>
      <c r="T34" s="141">
        <f t="shared" si="55"/>
        <v>313</v>
      </c>
      <c r="U34" t="s">
        <v>146</v>
      </c>
      <c r="V34" t="s">
        <v>307</v>
      </c>
      <c r="W34" t="s">
        <v>146</v>
      </c>
      <c r="X34" s="4" t="s">
        <v>307</v>
      </c>
      <c r="Y34" s="4" t="s">
        <v>833</v>
      </c>
      <c r="Z34" s="4" t="s">
        <v>767</v>
      </c>
      <c r="AA34" s="4" t="s">
        <v>49</v>
      </c>
      <c r="AB34" s="4">
        <v>532</v>
      </c>
      <c r="AC34" s="4">
        <v>6614.2479999999996</v>
      </c>
      <c r="AD34" s="4">
        <v>2510.8910000000001</v>
      </c>
      <c r="AE34" s="4">
        <v>2.6339999999999999</v>
      </c>
      <c r="AF34" s="4">
        <v>2.6</v>
      </c>
      <c r="AG34" s="4">
        <v>8.9049999999999994</v>
      </c>
      <c r="AH34" s="4">
        <v>330.99489699999998</v>
      </c>
      <c r="AI34" s="4">
        <v>10.412122999999999</v>
      </c>
      <c r="AJ34" s="4">
        <v>93.245733999999999</v>
      </c>
      <c r="AK34" s="4">
        <v>1140</v>
      </c>
      <c r="AL34" s="4">
        <v>1</v>
      </c>
      <c r="AM34" s="4">
        <v>313</v>
      </c>
      <c r="AN34" s="4">
        <v>81</v>
      </c>
      <c r="AO34" s="4">
        <v>19.98293</v>
      </c>
      <c r="AP34" s="4">
        <v>3876.4</v>
      </c>
      <c r="AQ34" s="4">
        <v>0</v>
      </c>
      <c r="AR34" s="4">
        <v>35</v>
      </c>
      <c r="AS34" s="4">
        <v>34439</v>
      </c>
      <c r="AT34" s="4">
        <v>1.4999999999999999E-2</v>
      </c>
      <c r="AU34" s="4">
        <v>4.7320000000000002</v>
      </c>
      <c r="AV34" s="4">
        <v>62021</v>
      </c>
      <c r="AW34" s="4">
        <v>0</v>
      </c>
      <c r="AX34" s="4">
        <v>0.48</v>
      </c>
      <c r="AY34">
        <v>1.013076923076923</v>
      </c>
      <c r="AZ34" t="s">
        <v>74</v>
      </c>
      <c r="BA34" t="s">
        <v>827</v>
      </c>
      <c r="BB34">
        <v>1</v>
      </c>
      <c r="BC34" t="s">
        <v>834</v>
      </c>
      <c r="BD34">
        <v>17</v>
      </c>
      <c r="BE34">
        <v>34783.735000000001</v>
      </c>
      <c r="BF34">
        <v>0.19015347259286558</v>
      </c>
      <c r="BG34">
        <v>0.19264009492677225</v>
      </c>
      <c r="BH34">
        <v>232130.54699999996</v>
      </c>
      <c r="BI34">
        <v>2.8493656201137547E-2</v>
      </c>
      <c r="BJ34">
        <v>2.8866265551460112E-2</v>
      </c>
      <c r="BK34">
        <v>1</v>
      </c>
      <c r="BL34" t="s">
        <v>74</v>
      </c>
      <c r="BM34">
        <v>0</v>
      </c>
      <c r="BN34" t="s">
        <v>667</v>
      </c>
    </row>
    <row r="35" spans="1:66" x14ac:dyDescent="0.25">
      <c r="A35" s="139" t="str">
        <f t="shared" si="36"/>
        <v>청룡교통</v>
      </c>
      <c r="B35" s="139" t="str">
        <f t="shared" si="37"/>
        <v>44</v>
      </c>
      <c r="C35" s="140" t="str">
        <f t="shared" si="38"/>
        <v>73아1083</v>
      </c>
      <c r="D35" s="115" t="str">
        <f t="shared" si="39"/>
        <v>대형</v>
      </c>
      <c r="E35" s="111" t="str">
        <f t="shared" si="40"/>
        <v>A</v>
      </c>
      <c r="F35" s="160">
        <f t="shared" si="41"/>
        <v>0.97461538461538455</v>
      </c>
      <c r="G35" s="161">
        <f t="shared" si="42"/>
        <v>2.5339999999999998</v>
      </c>
      <c r="H35" s="162">
        <f t="shared" si="43"/>
        <v>2.6</v>
      </c>
      <c r="I35" s="163">
        <f t="shared" si="44"/>
        <v>7304.4229999999998</v>
      </c>
      <c r="J35" s="164">
        <f t="shared" si="45"/>
        <v>3.8033141206984374E-2</v>
      </c>
      <c r="K35" s="164">
        <f t="shared" si="46"/>
        <v>0.30816184704486071</v>
      </c>
      <c r="L35" s="164">
        <f t="shared" si="47"/>
        <v>0.14867704129402146</v>
      </c>
      <c r="M35" s="165">
        <f t="shared" si="48"/>
        <v>9.9130000000000003</v>
      </c>
      <c r="N35" s="166">
        <f t="shared" si="49"/>
        <v>1.4E-2</v>
      </c>
      <c r="O35" s="166">
        <f t="shared" si="50"/>
        <v>3.806</v>
      </c>
      <c r="P35" s="167">
        <f t="shared" si="51"/>
        <v>0</v>
      </c>
      <c r="Q35" s="168">
        <f t="shared" si="52"/>
        <v>83</v>
      </c>
      <c r="R35" s="169">
        <f t="shared" si="53"/>
        <v>28.572142833634008</v>
      </c>
      <c r="S35" s="141">
        <f t="shared" si="54"/>
        <v>1</v>
      </c>
      <c r="T35" s="141">
        <f t="shared" si="55"/>
        <v>278</v>
      </c>
      <c r="U35" t="s">
        <v>146</v>
      </c>
      <c r="V35" t="s">
        <v>307</v>
      </c>
      <c r="W35" t="s">
        <v>146</v>
      </c>
      <c r="X35" s="4" t="s">
        <v>307</v>
      </c>
      <c r="Y35" s="4" t="s">
        <v>835</v>
      </c>
      <c r="Z35" s="4" t="s">
        <v>767</v>
      </c>
      <c r="AA35" s="4" t="s">
        <v>49</v>
      </c>
      <c r="AB35" s="4">
        <v>532</v>
      </c>
      <c r="AC35" s="4">
        <v>7304.4229999999998</v>
      </c>
      <c r="AD35" s="4">
        <v>2882.57</v>
      </c>
      <c r="AE35" s="4">
        <v>2.5339999999999998</v>
      </c>
      <c r="AF35" s="4">
        <v>2.6</v>
      </c>
      <c r="AG35" s="4">
        <v>9.9130000000000003</v>
      </c>
      <c r="AH35" s="4">
        <v>391.01629600000001</v>
      </c>
      <c r="AI35" s="4">
        <v>14.871578</v>
      </c>
      <c r="AJ35" s="4">
        <v>120.49630399999999</v>
      </c>
      <c r="AK35" s="4">
        <v>1086</v>
      </c>
      <c r="AL35" s="4">
        <v>1</v>
      </c>
      <c r="AM35" s="4">
        <v>278</v>
      </c>
      <c r="AN35" s="4">
        <v>83</v>
      </c>
      <c r="AO35" s="4">
        <v>18.680610000000001</v>
      </c>
      <c r="AP35" s="4">
        <v>4793</v>
      </c>
      <c r="AQ35" s="4">
        <v>0</v>
      </c>
      <c r="AR35" s="4">
        <v>96</v>
      </c>
      <c r="AS35" s="4">
        <v>86141</v>
      </c>
      <c r="AT35" s="4">
        <v>1.4E-2</v>
      </c>
      <c r="AU35" s="4">
        <v>3.806</v>
      </c>
      <c r="AV35" s="4">
        <v>67135</v>
      </c>
      <c r="AW35" s="4">
        <v>0</v>
      </c>
      <c r="AX35" s="4">
        <v>0.5</v>
      </c>
      <c r="AY35">
        <v>0.97461538461538455</v>
      </c>
      <c r="AZ35" t="s">
        <v>69</v>
      </c>
      <c r="BA35" t="s">
        <v>827</v>
      </c>
      <c r="BB35">
        <v>1</v>
      </c>
      <c r="BC35" t="s">
        <v>836</v>
      </c>
      <c r="BD35">
        <v>15</v>
      </c>
      <c r="BE35">
        <v>34783.735000000001</v>
      </c>
      <c r="BF35">
        <v>0.20999536133770566</v>
      </c>
      <c r="BG35">
        <v>0.20466470985759466</v>
      </c>
      <c r="BH35">
        <v>232130.54699999996</v>
      </c>
      <c r="BI35">
        <v>3.1466875404381832E-2</v>
      </c>
      <c r="BJ35">
        <v>3.0668100874885983E-2</v>
      </c>
      <c r="BK35">
        <v>1</v>
      </c>
      <c r="BL35" t="s">
        <v>74</v>
      </c>
      <c r="BM35">
        <v>-1</v>
      </c>
      <c r="BN35" t="s">
        <v>754</v>
      </c>
    </row>
    <row r="36" spans="1:66" x14ac:dyDescent="0.25">
      <c r="A36" s="139" t="str">
        <f t="shared" si="36"/>
        <v>청룡교통</v>
      </c>
      <c r="B36" s="139" t="str">
        <f t="shared" si="37"/>
        <v>예비</v>
      </c>
      <c r="C36" s="140" t="str">
        <f t="shared" si="38"/>
        <v>73아1063</v>
      </c>
      <c r="D36" s="115" t="str">
        <f t="shared" si="39"/>
        <v>대형</v>
      </c>
      <c r="E36" s="111" t="str">
        <f t="shared" si="40"/>
        <v>B</v>
      </c>
      <c r="F36" s="160">
        <f t="shared" si="41"/>
        <v>0.90363636363636379</v>
      </c>
      <c r="G36" s="161">
        <f t="shared" si="42"/>
        <v>2.9820000000000002</v>
      </c>
      <c r="H36" s="162">
        <f t="shared" si="43"/>
        <v>3.3</v>
      </c>
      <c r="I36" s="163">
        <f t="shared" si="44"/>
        <v>1121.635</v>
      </c>
      <c r="J36" s="164">
        <f t="shared" si="45"/>
        <v>2.6011823908281429E-2</v>
      </c>
      <c r="K36" s="164">
        <f t="shared" si="46"/>
        <v>0.29050074531957065</v>
      </c>
      <c r="L36" s="164">
        <f t="shared" si="47"/>
        <v>0.13373334462637132</v>
      </c>
      <c r="M36" s="165">
        <f t="shared" si="48"/>
        <v>17.963000000000001</v>
      </c>
      <c r="N36" s="166">
        <f t="shared" si="49"/>
        <v>0</v>
      </c>
      <c r="O36" s="166">
        <f t="shared" si="50"/>
        <v>9.4499999999999993</v>
      </c>
      <c r="P36" s="167">
        <f t="shared" si="51"/>
        <v>75.321666666666673</v>
      </c>
      <c r="Q36" s="168">
        <f t="shared" si="52"/>
        <v>107</v>
      </c>
      <c r="R36" s="169">
        <f t="shared" si="53"/>
        <v>49.635957544702286</v>
      </c>
      <c r="S36" s="141">
        <f t="shared" si="54"/>
        <v>0</v>
      </c>
      <c r="T36" s="141">
        <f t="shared" si="55"/>
        <v>106</v>
      </c>
      <c r="U36" t="s">
        <v>146</v>
      </c>
      <c r="V36" t="s">
        <v>99</v>
      </c>
      <c r="W36" t="s">
        <v>146</v>
      </c>
      <c r="X36" s="4" t="s">
        <v>99</v>
      </c>
      <c r="Y36" s="4" t="s">
        <v>837</v>
      </c>
      <c r="Z36" s="4" t="s">
        <v>767</v>
      </c>
      <c r="AA36" s="4" t="s">
        <v>49</v>
      </c>
      <c r="AB36" s="4">
        <v>532</v>
      </c>
      <c r="AC36" s="4">
        <v>1121.635</v>
      </c>
      <c r="AD36" s="4">
        <v>376.084</v>
      </c>
      <c r="AE36" s="4">
        <v>2.9820000000000002</v>
      </c>
      <c r="AF36" s="4">
        <v>3.3</v>
      </c>
      <c r="AG36" s="4">
        <v>17.963000000000001</v>
      </c>
      <c r="AH36" s="4">
        <v>33.061656999999997</v>
      </c>
      <c r="AI36" s="4">
        <v>0.85999400000000004</v>
      </c>
      <c r="AJ36" s="4">
        <v>9.6044359999999998</v>
      </c>
      <c r="AK36" s="4">
        <v>150</v>
      </c>
      <c r="AL36" s="4">
        <v>0</v>
      </c>
      <c r="AM36" s="4">
        <v>106</v>
      </c>
      <c r="AN36" s="4">
        <v>107</v>
      </c>
      <c r="AO36" s="4">
        <v>33.925553000000001</v>
      </c>
      <c r="AP36" s="4">
        <v>12183.5</v>
      </c>
      <c r="AQ36" s="4">
        <v>4519.3</v>
      </c>
      <c r="AR36" s="4">
        <v>15</v>
      </c>
      <c r="AS36" s="4">
        <v>10116</v>
      </c>
      <c r="AT36" s="4">
        <v>0</v>
      </c>
      <c r="AU36" s="4">
        <v>9.4499999999999993</v>
      </c>
      <c r="AV36" s="4">
        <v>10619</v>
      </c>
      <c r="AW36" s="4">
        <v>0</v>
      </c>
      <c r="AX36" s="4">
        <v>0.5</v>
      </c>
      <c r="AY36">
        <v>0.90363636363636379</v>
      </c>
      <c r="AZ36" t="s">
        <v>71</v>
      </c>
      <c r="BA36" t="s">
        <v>838</v>
      </c>
      <c r="BB36">
        <v>11</v>
      </c>
      <c r="BC36" t="s">
        <v>839</v>
      </c>
      <c r="BD36">
        <v>4</v>
      </c>
      <c r="BE36">
        <v>2021.145</v>
      </c>
      <c r="BF36">
        <v>0.55495028807928182</v>
      </c>
      <c r="BG36">
        <v>0.5014732603189147</v>
      </c>
      <c r="BH36">
        <v>232130.54699999996</v>
      </c>
      <c r="BI36">
        <v>4.831914689797376E-3</v>
      </c>
      <c r="BJ36">
        <v>4.3662938196896298E-3</v>
      </c>
      <c r="BK36">
        <v>1</v>
      </c>
      <c r="BL36" t="s">
        <v>69</v>
      </c>
      <c r="BM36">
        <v>-1</v>
      </c>
      <c r="BN36" t="s">
        <v>754</v>
      </c>
    </row>
    <row r="37" spans="1:66" x14ac:dyDescent="0.25">
      <c r="A37" s="139" t="str">
        <f t="shared" si="36"/>
        <v>청룡교통</v>
      </c>
      <c r="B37" s="139" t="str">
        <f t="shared" si="37"/>
        <v>예비</v>
      </c>
      <c r="C37" s="140" t="str">
        <f t="shared" si="38"/>
        <v>73아1082</v>
      </c>
      <c r="D37" s="115" t="str">
        <f t="shared" si="39"/>
        <v>대형</v>
      </c>
      <c r="E37" s="111" t="str">
        <f t="shared" si="40"/>
        <v>F</v>
      </c>
      <c r="F37" s="160">
        <f t="shared" si="41"/>
        <v>0.70696969696969703</v>
      </c>
      <c r="G37" s="161">
        <f t="shared" si="42"/>
        <v>2.3330000000000002</v>
      </c>
      <c r="H37" s="162">
        <f t="shared" si="43"/>
        <v>3.3</v>
      </c>
      <c r="I37" s="163">
        <f t="shared" si="44"/>
        <v>899.51</v>
      </c>
      <c r="J37" s="164">
        <f t="shared" si="45"/>
        <v>3.5944240709578724E-2</v>
      </c>
      <c r="K37" s="164">
        <f t="shared" si="46"/>
        <v>0.36985929689305191</v>
      </c>
      <c r="L37" s="164">
        <f t="shared" si="47"/>
        <v>0.17453947149003346</v>
      </c>
      <c r="M37" s="165">
        <f t="shared" si="48"/>
        <v>10.076000000000001</v>
      </c>
      <c r="N37" s="166">
        <f t="shared" si="49"/>
        <v>0</v>
      </c>
      <c r="O37" s="166">
        <f t="shared" si="50"/>
        <v>14.675000000000001</v>
      </c>
      <c r="P37" s="167">
        <f t="shared" si="51"/>
        <v>0.3783333333333333</v>
      </c>
      <c r="Q37" s="168">
        <f t="shared" si="52"/>
        <v>96</v>
      </c>
      <c r="R37" s="169">
        <f t="shared" si="53"/>
        <v>26.55771050338835</v>
      </c>
      <c r="S37" s="141">
        <f t="shared" si="54"/>
        <v>0</v>
      </c>
      <c r="T37" s="141">
        <f t="shared" si="55"/>
        <v>132</v>
      </c>
      <c r="U37" t="s">
        <v>146</v>
      </c>
      <c r="V37" t="s">
        <v>99</v>
      </c>
      <c r="W37" t="s">
        <v>146</v>
      </c>
      <c r="X37" s="4" t="s">
        <v>99</v>
      </c>
      <c r="Y37" s="4" t="s">
        <v>840</v>
      </c>
      <c r="Z37" s="4" t="s">
        <v>767</v>
      </c>
      <c r="AA37" s="4" t="s">
        <v>49</v>
      </c>
      <c r="AB37" s="4">
        <v>532</v>
      </c>
      <c r="AC37" s="4">
        <v>899.51</v>
      </c>
      <c r="AD37" s="4">
        <v>385.55200000000002</v>
      </c>
      <c r="AE37" s="4">
        <v>2.3330000000000002</v>
      </c>
      <c r="AF37" s="4">
        <v>3.3</v>
      </c>
      <c r="AG37" s="4">
        <v>10.076000000000001</v>
      </c>
      <c r="AH37" s="4">
        <v>57.001370999999999</v>
      </c>
      <c r="AI37" s="4">
        <v>2.0488710000000001</v>
      </c>
      <c r="AJ37" s="4">
        <v>21.082487</v>
      </c>
      <c r="AK37" s="4">
        <v>157</v>
      </c>
      <c r="AL37" s="4">
        <v>0</v>
      </c>
      <c r="AM37" s="4">
        <v>132</v>
      </c>
      <c r="AN37" s="4">
        <v>96</v>
      </c>
      <c r="AO37" s="4">
        <v>15.780497</v>
      </c>
      <c r="AP37" s="4">
        <v>976.1</v>
      </c>
      <c r="AQ37" s="4">
        <v>22.7</v>
      </c>
      <c r="AR37" s="4">
        <v>15</v>
      </c>
      <c r="AS37" s="4">
        <v>8330</v>
      </c>
      <c r="AT37" s="4">
        <v>0</v>
      </c>
      <c r="AU37" s="4">
        <v>14.675000000000001</v>
      </c>
      <c r="AV37" s="4">
        <v>8105</v>
      </c>
      <c r="AW37" s="4">
        <v>0</v>
      </c>
      <c r="AX37" s="4">
        <v>0.5</v>
      </c>
      <c r="AY37">
        <v>0.70696969696969703</v>
      </c>
      <c r="AZ37" t="s">
        <v>73</v>
      </c>
      <c r="BA37" t="s">
        <v>838</v>
      </c>
      <c r="BB37">
        <v>6</v>
      </c>
      <c r="BC37" t="s">
        <v>841</v>
      </c>
      <c r="BD37">
        <v>9</v>
      </c>
      <c r="BE37">
        <v>2021.145</v>
      </c>
      <c r="BF37">
        <v>0.44504971192071818</v>
      </c>
      <c r="BG37">
        <v>0.31463665997304108</v>
      </c>
      <c r="BH37">
        <v>232130.54699999996</v>
      </c>
      <c r="BI37">
        <v>3.8750177933281659E-3</v>
      </c>
      <c r="BJ37">
        <v>2.7395201551013975E-3</v>
      </c>
      <c r="BK37">
        <v>1</v>
      </c>
      <c r="BL37" t="s">
        <v>73</v>
      </c>
      <c r="BM37">
        <v>0</v>
      </c>
      <c r="BN37" t="s">
        <v>667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9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39</v>
      </c>
      <c r="B4" s="122" t="s">
        <v>50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709</v>
      </c>
      <c r="Q4" s="229" t="s">
        <v>44</v>
      </c>
      <c r="R4" s="229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68</v>
      </c>
      <c r="BF4" t="s">
        <v>0</v>
      </c>
      <c r="BG4" t="s">
        <v>698</v>
      </c>
      <c r="BH4" t="s">
        <v>77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68</v>
      </c>
      <c r="BO4" t="s">
        <v>697</v>
      </c>
      <c r="BP4" t="s">
        <v>701</v>
      </c>
    </row>
    <row r="5" spans="1:68" ht="16.5" x14ac:dyDescent="0.25">
      <c r="A5" s="300" t="str">
        <f>BF5</f>
        <v>청룡교통</v>
      </c>
      <c r="B5" s="126" t="str">
        <f>BH5</f>
        <v>강명구</v>
      </c>
      <c r="C5" s="127" t="str">
        <f>BN5</f>
        <v>A</v>
      </c>
      <c r="D5" s="128">
        <f>BM5</f>
        <v>0.9660088939538215</v>
      </c>
      <c r="E5" s="129">
        <f>U5</f>
        <v>9899</v>
      </c>
      <c r="F5" s="130" t="str">
        <f>BG5</f>
        <v>44</v>
      </c>
      <c r="G5" s="131" t="str">
        <f>BK5</f>
        <v>73아1054</v>
      </c>
      <c r="H5" s="132">
        <f>BJ5</f>
        <v>12</v>
      </c>
      <c r="I5" s="133">
        <f>BP5</f>
        <v>1816.5920000000001</v>
      </c>
      <c r="J5" s="134">
        <f>AB5/AA5</f>
        <v>2.0539561658283804E-2</v>
      </c>
      <c r="K5" s="134">
        <f>AC5/AA5</f>
        <v>0.39597653805944683</v>
      </c>
      <c r="L5" s="134">
        <f>AD5/I5</f>
        <v>0.22184398037644115</v>
      </c>
      <c r="M5" s="135">
        <f>Z5</f>
        <v>12.411</v>
      </c>
      <c r="N5" s="136">
        <f>AE5*100/W5</f>
        <v>0</v>
      </c>
      <c r="O5" s="136">
        <f>AF5*100/W5</f>
        <v>5.2846208724909056</v>
      </c>
      <c r="P5" s="230">
        <f>AK5</f>
        <v>49</v>
      </c>
      <c r="Q5" s="231">
        <f>AE5</f>
        <v>0</v>
      </c>
      <c r="R5" s="231">
        <f>AF5</f>
        <v>96</v>
      </c>
      <c r="T5">
        <v>532</v>
      </c>
      <c r="U5">
        <v>9899</v>
      </c>
      <c r="V5" t="s">
        <v>842</v>
      </c>
      <c r="W5">
        <v>1816.5920000000001</v>
      </c>
      <c r="X5">
        <v>719.42399999999998</v>
      </c>
      <c r="Y5">
        <v>2.5249999999999999</v>
      </c>
      <c r="Z5">
        <v>12.411</v>
      </c>
      <c r="AA5">
        <v>95.911929999999998</v>
      </c>
      <c r="AB5">
        <v>1.969989</v>
      </c>
      <c r="AC5">
        <v>37.978873999999998</v>
      </c>
      <c r="AD5" s="1">
        <v>403</v>
      </c>
      <c r="AE5">
        <v>0</v>
      </c>
      <c r="AF5">
        <v>96</v>
      </c>
      <c r="AG5">
        <v>94</v>
      </c>
      <c r="AH5">
        <v>18.940208999999999</v>
      </c>
      <c r="AI5">
        <v>6688.7</v>
      </c>
      <c r="AJ5">
        <v>157.6</v>
      </c>
      <c r="AK5">
        <v>49</v>
      </c>
      <c r="AL5">
        <v>45619</v>
      </c>
      <c r="AM5" t="s">
        <v>843</v>
      </c>
      <c r="AN5" t="s">
        <v>844</v>
      </c>
      <c r="AO5">
        <v>328.00700000000001</v>
      </c>
      <c r="AR5" t="s">
        <v>146</v>
      </c>
      <c r="AS5" t="s">
        <v>307</v>
      </c>
      <c r="AT5" t="s">
        <v>829</v>
      </c>
      <c r="AU5" t="s">
        <v>842</v>
      </c>
      <c r="AV5" t="s">
        <v>49</v>
      </c>
      <c r="AW5">
        <v>12</v>
      </c>
      <c r="BB5">
        <v>0.9660088939538215</v>
      </c>
      <c r="BC5" t="s">
        <v>69</v>
      </c>
      <c r="BF5" t="s">
        <v>146</v>
      </c>
      <c r="BG5" t="s">
        <v>307</v>
      </c>
      <c r="BH5" t="s">
        <v>842</v>
      </c>
      <c r="BI5">
        <v>9899</v>
      </c>
      <c r="BJ5">
        <v>12</v>
      </c>
      <c r="BK5" t="s">
        <v>829</v>
      </c>
      <c r="BL5" t="s">
        <v>777</v>
      </c>
      <c r="BM5">
        <v>0.9660088939538215</v>
      </c>
      <c r="BN5" t="s">
        <v>69</v>
      </c>
      <c r="BO5" t="s">
        <v>706</v>
      </c>
      <c r="BP5">
        <v>1816.5920000000001</v>
      </c>
    </row>
    <row r="6" spans="1:68" ht="16.5" x14ac:dyDescent="0.25">
      <c r="A6" s="301" t="str">
        <f t="shared" ref="A6:A7" si="0">BF6</f>
        <v>청룡교통</v>
      </c>
      <c r="B6" s="110" t="str">
        <f t="shared" ref="B6:B7" si="1">BH6</f>
        <v>강장원</v>
      </c>
      <c r="C6" s="111" t="str">
        <f t="shared" ref="C6:C7" si="2">BN6</f>
        <v>A</v>
      </c>
      <c r="D6" s="112">
        <f t="shared" ref="D6:D7" si="3">BM6</f>
        <v>0.9786111111111111</v>
      </c>
      <c r="E6" s="113">
        <f t="shared" ref="E6:E7" si="4">U6</f>
        <v>675</v>
      </c>
      <c r="F6" s="114" t="str">
        <f t="shared" ref="F6:F7" si="5">BG6</f>
        <v>310</v>
      </c>
      <c r="G6" s="115" t="str">
        <f t="shared" ref="G6:G7" si="6">BK6</f>
        <v>73아1731</v>
      </c>
      <c r="H6" s="116">
        <f t="shared" ref="H6:H7" si="7">BJ6</f>
        <v>1</v>
      </c>
      <c r="I6" s="117">
        <f t="shared" ref="I6:I7" si="8">BP6</f>
        <v>4772.2060000000001</v>
      </c>
      <c r="J6" s="118">
        <f t="shared" ref="J6:J7" si="9">AB6/AA6</f>
        <v>1.1664923272740581E-2</v>
      </c>
      <c r="K6" s="118">
        <f t="shared" ref="K6:K7" si="10">AC6/AA6</f>
        <v>0.19348122046868654</v>
      </c>
      <c r="L6" s="118">
        <f t="shared" ref="L6:L7" si="11">AD6/I6</f>
        <v>8.1304118053579413E-2</v>
      </c>
      <c r="M6" s="119">
        <f t="shared" ref="M6:M7" si="12">Z6</f>
        <v>14.504</v>
      </c>
      <c r="N6" s="120">
        <f t="shared" ref="N6:N7" si="13">AE6*100/W6</f>
        <v>0</v>
      </c>
      <c r="O6" s="120">
        <f t="shared" ref="O6:O7" si="14">AF6*100/W6</f>
        <v>2.0116482817380472</v>
      </c>
      <c r="P6" s="232">
        <f t="shared" ref="P6:P7" si="15">AK6</f>
        <v>13</v>
      </c>
      <c r="Q6" s="233">
        <f t="shared" ref="Q6:Q7" si="16">AE6</f>
        <v>0</v>
      </c>
      <c r="R6" s="233">
        <f t="shared" ref="R6:R7" si="17">AF6</f>
        <v>96</v>
      </c>
      <c r="T6">
        <v>532</v>
      </c>
      <c r="U6">
        <v>675</v>
      </c>
      <c r="V6" t="s">
        <v>845</v>
      </c>
      <c r="W6">
        <v>4772.2060000000001</v>
      </c>
      <c r="X6">
        <v>1354.557</v>
      </c>
      <c r="Y6">
        <v>3.5230000000000001</v>
      </c>
      <c r="Z6">
        <v>14.504</v>
      </c>
      <c r="AA6">
        <v>133.134952</v>
      </c>
      <c r="AB6">
        <v>1.5530090000000001</v>
      </c>
      <c r="AC6">
        <v>25.759112999999999</v>
      </c>
      <c r="AD6" s="1">
        <v>388</v>
      </c>
      <c r="AE6">
        <v>0</v>
      </c>
      <c r="AF6">
        <v>96</v>
      </c>
      <c r="AG6">
        <v>102</v>
      </c>
      <c r="AH6">
        <v>35.844876999999997</v>
      </c>
      <c r="AI6">
        <v>36017.1</v>
      </c>
      <c r="AJ6">
        <v>9306</v>
      </c>
      <c r="AK6">
        <v>13</v>
      </c>
      <c r="AL6">
        <v>3306</v>
      </c>
      <c r="AM6" t="s">
        <v>846</v>
      </c>
      <c r="AN6" t="s">
        <v>847</v>
      </c>
      <c r="AO6">
        <v>4772.2060000000001</v>
      </c>
      <c r="AR6" t="s">
        <v>146</v>
      </c>
      <c r="AS6" t="s">
        <v>304</v>
      </c>
      <c r="AT6" t="s">
        <v>785</v>
      </c>
      <c r="AU6" t="s">
        <v>845</v>
      </c>
      <c r="AV6" t="s">
        <v>49</v>
      </c>
      <c r="AW6">
        <v>1</v>
      </c>
      <c r="BB6">
        <v>0.9786111111111111</v>
      </c>
      <c r="BC6" t="s">
        <v>69</v>
      </c>
      <c r="BF6" t="s">
        <v>146</v>
      </c>
      <c r="BG6" t="s">
        <v>304</v>
      </c>
      <c r="BH6" t="s">
        <v>845</v>
      </c>
      <c r="BI6">
        <v>675</v>
      </c>
      <c r="BJ6">
        <v>1</v>
      </c>
      <c r="BK6" t="s">
        <v>785</v>
      </c>
      <c r="BL6" t="s">
        <v>702</v>
      </c>
      <c r="BM6">
        <v>0.9786111111111111</v>
      </c>
      <c r="BN6" t="s">
        <v>69</v>
      </c>
      <c r="BO6" t="s">
        <v>706</v>
      </c>
      <c r="BP6">
        <v>4772.2060000000001</v>
      </c>
    </row>
    <row r="7" spans="1:68" ht="16.5" x14ac:dyDescent="0.25">
      <c r="A7" s="300" t="str">
        <f t="shared" si="0"/>
        <v>청룡교통</v>
      </c>
      <c r="B7" s="126" t="str">
        <f t="shared" si="1"/>
        <v>공윤호</v>
      </c>
      <c r="C7" s="127" t="str">
        <f t="shared" si="2"/>
        <v>B</v>
      </c>
      <c r="D7" s="128">
        <f t="shared" si="3"/>
        <v>0.94890618586540909</v>
      </c>
      <c r="E7" s="129">
        <f t="shared" si="4"/>
        <v>3639</v>
      </c>
      <c r="F7" s="130" t="str">
        <f t="shared" si="5"/>
        <v>310</v>
      </c>
      <c r="G7" s="131" t="str">
        <f t="shared" si="6"/>
        <v>73아1071</v>
      </c>
      <c r="H7" s="132">
        <f t="shared" si="7"/>
        <v>13</v>
      </c>
      <c r="I7" s="133">
        <f t="shared" si="8"/>
        <v>2246.748</v>
      </c>
      <c r="J7" s="134">
        <f t="shared" si="9"/>
        <v>2.7698206820080937E-2</v>
      </c>
      <c r="K7" s="134">
        <f t="shared" si="10"/>
        <v>0.3166585257204369</v>
      </c>
      <c r="L7" s="134">
        <f t="shared" si="11"/>
        <v>0.13797720082537071</v>
      </c>
      <c r="M7" s="135">
        <f t="shared" si="12"/>
        <v>12.84</v>
      </c>
      <c r="N7" s="136">
        <f t="shared" si="13"/>
        <v>0</v>
      </c>
      <c r="O7" s="136">
        <f t="shared" si="14"/>
        <v>10.370544449132701</v>
      </c>
      <c r="P7" s="230">
        <f t="shared" si="15"/>
        <v>17</v>
      </c>
      <c r="Q7" s="231">
        <f t="shared" si="16"/>
        <v>0</v>
      </c>
      <c r="R7" s="231">
        <f t="shared" si="17"/>
        <v>233</v>
      </c>
      <c r="T7">
        <v>532</v>
      </c>
      <c r="U7">
        <v>3639</v>
      </c>
      <c r="V7" t="s">
        <v>848</v>
      </c>
      <c r="W7">
        <v>2246.748</v>
      </c>
      <c r="X7">
        <v>880.44799999999998</v>
      </c>
      <c r="Y7">
        <v>2.552</v>
      </c>
      <c r="Z7">
        <v>12.84</v>
      </c>
      <c r="AA7">
        <v>104.478027</v>
      </c>
      <c r="AB7">
        <v>2.8938540000000001</v>
      </c>
      <c r="AC7">
        <v>33.083857999999999</v>
      </c>
      <c r="AD7" s="1">
        <v>310</v>
      </c>
      <c r="AE7">
        <v>0</v>
      </c>
      <c r="AF7">
        <v>233</v>
      </c>
      <c r="AG7">
        <v>103</v>
      </c>
      <c r="AH7">
        <v>21.504501999999999</v>
      </c>
      <c r="AI7">
        <v>7830.6</v>
      </c>
      <c r="AJ7">
        <v>3227.8</v>
      </c>
      <c r="AK7">
        <v>17</v>
      </c>
      <c r="AL7">
        <v>8615</v>
      </c>
      <c r="AM7" t="s">
        <v>849</v>
      </c>
      <c r="AN7" t="s">
        <v>850</v>
      </c>
      <c r="AO7">
        <v>343.18200000000002</v>
      </c>
      <c r="AR7" t="s">
        <v>146</v>
      </c>
      <c r="AS7" t="s">
        <v>304</v>
      </c>
      <c r="AT7" t="s">
        <v>779</v>
      </c>
      <c r="AU7" t="s">
        <v>848</v>
      </c>
      <c r="AV7" t="s">
        <v>49</v>
      </c>
      <c r="AW7">
        <v>13</v>
      </c>
      <c r="BB7">
        <v>0.94890618586540909</v>
      </c>
      <c r="BC7" t="s">
        <v>71</v>
      </c>
      <c r="BF7" t="s">
        <v>146</v>
      </c>
      <c r="BG7" t="s">
        <v>304</v>
      </c>
      <c r="BH7" t="s">
        <v>848</v>
      </c>
      <c r="BI7">
        <v>3639</v>
      </c>
      <c r="BJ7">
        <v>13</v>
      </c>
      <c r="BK7" t="s">
        <v>779</v>
      </c>
      <c r="BL7" t="s">
        <v>775</v>
      </c>
      <c r="BM7">
        <v>0.94890618586540909</v>
      </c>
      <c r="BN7" t="s">
        <v>71</v>
      </c>
      <c r="BO7" t="s">
        <v>703</v>
      </c>
      <c r="BP7">
        <v>2246.748</v>
      </c>
    </row>
    <row r="8" spans="1:68" ht="16.5" x14ac:dyDescent="0.25">
      <c r="A8" s="301" t="str">
        <f t="shared" ref="A8:A66" si="18">BF8</f>
        <v>청룡교통</v>
      </c>
      <c r="B8" s="110" t="str">
        <f t="shared" ref="B8:B66" si="19">BH8</f>
        <v>공재구</v>
      </c>
      <c r="C8" s="111" t="str">
        <f t="shared" ref="C8:C66" si="20">BN8</f>
        <v>S</v>
      </c>
      <c r="D8" s="112">
        <f t="shared" ref="D8:D66" si="21">BM8</f>
        <v>1.0220332064461581</v>
      </c>
      <c r="E8" s="113">
        <f t="shared" ref="E8:E66" si="22">U8</f>
        <v>3605</v>
      </c>
      <c r="F8" s="114" t="str">
        <f t="shared" ref="F8:F66" si="23">BG8</f>
        <v>310</v>
      </c>
      <c r="G8" s="115" t="str">
        <f t="shared" ref="G8:G66" si="24">BK8</f>
        <v>73아1730</v>
      </c>
      <c r="H8" s="116">
        <f t="shared" ref="H8:H66" si="25">BJ8</f>
        <v>12</v>
      </c>
      <c r="I8" s="117">
        <f t="shared" ref="I8:I66" si="26">BP8</f>
        <v>2549.9929999999999</v>
      </c>
      <c r="J8" s="118">
        <f t="shared" ref="J8:J66" si="27">AB8/AA8</f>
        <v>1.9615190417452452E-2</v>
      </c>
      <c r="K8" s="118">
        <f t="shared" ref="K8:K66" si="28">AC8/AA8</f>
        <v>0.32634052050083939</v>
      </c>
      <c r="L8" s="118">
        <f t="shared" ref="L8:L66" si="29">AD8/I8</f>
        <v>0.21294176101659887</v>
      </c>
      <c r="M8" s="119">
        <f t="shared" ref="M8:M66" si="30">Z8</f>
        <v>11.265000000000001</v>
      </c>
      <c r="N8" s="120">
        <f t="shared" ref="N8:N66" si="31">AE8*100/W8</f>
        <v>3.9215793925708814E-2</v>
      </c>
      <c r="O8" s="120">
        <f t="shared" ref="O8:O66" si="32">AF8*100/W8</f>
        <v>3.8823635986451728</v>
      </c>
      <c r="P8" s="232">
        <f t="shared" ref="P8:P66" si="33">AK8</f>
        <v>38</v>
      </c>
      <c r="Q8" s="233">
        <f t="shared" ref="Q8:Q66" si="34">AE8</f>
        <v>1</v>
      </c>
      <c r="R8" s="233">
        <f t="shared" ref="R8:R66" si="35">AF8</f>
        <v>99</v>
      </c>
      <c r="T8">
        <v>532</v>
      </c>
      <c r="U8">
        <v>3605</v>
      </c>
      <c r="V8" t="s">
        <v>851</v>
      </c>
      <c r="W8">
        <v>2549.9929999999999</v>
      </c>
      <c r="X8">
        <v>903.65599999999995</v>
      </c>
      <c r="Y8">
        <v>2.8220000000000001</v>
      </c>
      <c r="Z8">
        <v>11.265000000000001</v>
      </c>
      <c r="AA8">
        <v>116.801925</v>
      </c>
      <c r="AB8">
        <v>2.2910919999999999</v>
      </c>
      <c r="AC8">
        <v>38.117201000000001</v>
      </c>
      <c r="AD8" s="1">
        <v>543</v>
      </c>
      <c r="AE8">
        <v>1</v>
      </c>
      <c r="AF8">
        <v>99</v>
      </c>
      <c r="AG8">
        <v>102</v>
      </c>
      <c r="AH8">
        <v>21.831772000000001</v>
      </c>
      <c r="AI8">
        <v>12381.1</v>
      </c>
      <c r="AJ8">
        <v>2827.6</v>
      </c>
      <c r="AK8">
        <v>38</v>
      </c>
      <c r="AL8">
        <v>17649</v>
      </c>
      <c r="AM8" t="s">
        <v>852</v>
      </c>
      <c r="AN8" t="s">
        <v>853</v>
      </c>
      <c r="AO8">
        <v>542.53499999999997</v>
      </c>
      <c r="AR8" t="s">
        <v>146</v>
      </c>
      <c r="AS8" t="s">
        <v>304</v>
      </c>
      <c r="AT8" t="s">
        <v>783</v>
      </c>
      <c r="AU8" t="s">
        <v>851</v>
      </c>
      <c r="AV8" t="s">
        <v>49</v>
      </c>
      <c r="AW8">
        <v>12</v>
      </c>
      <c r="BB8">
        <v>1.0220332064461581</v>
      </c>
      <c r="BC8" t="s">
        <v>74</v>
      </c>
      <c r="BF8" t="s">
        <v>146</v>
      </c>
      <c r="BG8" t="s">
        <v>304</v>
      </c>
      <c r="BH8" t="s">
        <v>851</v>
      </c>
      <c r="BI8">
        <v>3605</v>
      </c>
      <c r="BJ8">
        <v>12</v>
      </c>
      <c r="BK8" t="s">
        <v>783</v>
      </c>
      <c r="BL8" t="s">
        <v>773</v>
      </c>
      <c r="BM8">
        <v>1.0220332064461581</v>
      </c>
      <c r="BN8" t="s">
        <v>74</v>
      </c>
      <c r="BO8" t="s">
        <v>704</v>
      </c>
      <c r="BP8">
        <v>2549.9929999999999</v>
      </c>
    </row>
    <row r="9" spans="1:68" ht="16.5" x14ac:dyDescent="0.25">
      <c r="A9" s="300" t="str">
        <f t="shared" si="18"/>
        <v>청룡교통</v>
      </c>
      <c r="B9" s="126" t="str">
        <f t="shared" si="19"/>
        <v>구성모</v>
      </c>
      <c r="C9" s="127" t="str">
        <f t="shared" si="20"/>
        <v>A</v>
      </c>
      <c r="D9" s="128">
        <f t="shared" si="21"/>
        <v>0.97590909090909073</v>
      </c>
      <c r="E9" s="129">
        <f t="shared" si="22"/>
        <v>3433</v>
      </c>
      <c r="F9" s="130" t="str">
        <f t="shared" si="23"/>
        <v>43</v>
      </c>
      <c r="G9" s="131" t="str">
        <f t="shared" si="24"/>
        <v>73아1060</v>
      </c>
      <c r="H9" s="132">
        <f t="shared" si="25"/>
        <v>1</v>
      </c>
      <c r="I9" s="133">
        <f t="shared" si="26"/>
        <v>1386.7570000000001</v>
      </c>
      <c r="J9" s="134">
        <f t="shared" si="27"/>
        <v>1.4138779268916133E-2</v>
      </c>
      <c r="K9" s="134">
        <f t="shared" si="28"/>
        <v>0.3281530591461474</v>
      </c>
      <c r="L9" s="134">
        <f t="shared" si="29"/>
        <v>0.16946011449734885</v>
      </c>
      <c r="M9" s="135">
        <f t="shared" si="30"/>
        <v>11.625</v>
      </c>
      <c r="N9" s="136">
        <f t="shared" si="31"/>
        <v>0.72110687020148445</v>
      </c>
      <c r="O9" s="136">
        <f t="shared" si="32"/>
        <v>11.249267175143157</v>
      </c>
      <c r="P9" s="230">
        <f t="shared" si="33"/>
        <v>5</v>
      </c>
      <c r="Q9" s="231">
        <f t="shared" si="34"/>
        <v>10</v>
      </c>
      <c r="R9" s="231">
        <f t="shared" si="35"/>
        <v>156</v>
      </c>
      <c r="T9">
        <v>532</v>
      </c>
      <c r="U9">
        <v>3433</v>
      </c>
      <c r="V9" t="s">
        <v>854</v>
      </c>
      <c r="W9">
        <v>1386.7570000000001</v>
      </c>
      <c r="X9">
        <v>646.03599999999994</v>
      </c>
      <c r="Y9">
        <v>2.1469999999999998</v>
      </c>
      <c r="Z9">
        <v>11.625</v>
      </c>
      <c r="AA9">
        <v>79.115245999999999</v>
      </c>
      <c r="AB9">
        <v>1.1185929999999999</v>
      </c>
      <c r="AC9">
        <v>25.96191</v>
      </c>
      <c r="AD9" s="1">
        <v>235</v>
      </c>
      <c r="AE9">
        <v>10</v>
      </c>
      <c r="AF9">
        <v>156</v>
      </c>
      <c r="AG9">
        <v>82</v>
      </c>
      <c r="AH9">
        <v>17.528314999999999</v>
      </c>
      <c r="AI9">
        <v>1242.3</v>
      </c>
      <c r="AJ9">
        <v>15.2</v>
      </c>
      <c r="AK9">
        <v>5</v>
      </c>
      <c r="AL9">
        <v>1292</v>
      </c>
      <c r="AM9" t="s">
        <v>855</v>
      </c>
      <c r="AN9" t="s">
        <v>856</v>
      </c>
      <c r="AO9">
        <v>1386.7570000000001</v>
      </c>
      <c r="AR9" t="s">
        <v>146</v>
      </c>
      <c r="AS9" t="s">
        <v>305</v>
      </c>
      <c r="AT9" t="s">
        <v>795</v>
      </c>
      <c r="AU9" t="s">
        <v>854</v>
      </c>
      <c r="AV9" t="s">
        <v>49</v>
      </c>
      <c r="AW9">
        <v>1</v>
      </c>
      <c r="BB9">
        <v>0.97590909090909073</v>
      </c>
      <c r="BC9" t="s">
        <v>69</v>
      </c>
      <c r="BF9" t="s">
        <v>146</v>
      </c>
      <c r="BG9" t="s">
        <v>305</v>
      </c>
      <c r="BH9" t="s">
        <v>854</v>
      </c>
      <c r="BI9">
        <v>3433</v>
      </c>
      <c r="BJ9">
        <v>1</v>
      </c>
      <c r="BK9" t="s">
        <v>795</v>
      </c>
      <c r="BL9" t="s">
        <v>702</v>
      </c>
      <c r="BM9">
        <v>0.97590909090909073</v>
      </c>
      <c r="BN9" t="s">
        <v>69</v>
      </c>
      <c r="BO9" t="s">
        <v>706</v>
      </c>
      <c r="BP9">
        <v>1386.7570000000001</v>
      </c>
    </row>
    <row r="10" spans="1:68" ht="16.5" x14ac:dyDescent="0.25">
      <c r="A10" s="301" t="str">
        <f t="shared" si="18"/>
        <v>청룡교통</v>
      </c>
      <c r="B10" s="110" t="str">
        <f t="shared" si="19"/>
        <v>권순구</v>
      </c>
      <c r="C10" s="111" t="str">
        <f t="shared" si="20"/>
        <v>B</v>
      </c>
      <c r="D10" s="112">
        <f t="shared" si="21"/>
        <v>0.93305453373149438</v>
      </c>
      <c r="E10" s="113">
        <f t="shared" si="22"/>
        <v>333</v>
      </c>
      <c r="F10" s="114" t="str">
        <f t="shared" si="23"/>
        <v>43-1</v>
      </c>
      <c r="G10" s="115" t="str">
        <f t="shared" si="24"/>
        <v>73아1070</v>
      </c>
      <c r="H10" s="116">
        <f t="shared" si="25"/>
        <v>2</v>
      </c>
      <c r="I10" s="117">
        <f t="shared" si="26"/>
        <v>1979.0070000000001</v>
      </c>
      <c r="J10" s="118">
        <f t="shared" si="27"/>
        <v>2.0841364141647577E-2</v>
      </c>
      <c r="K10" s="118">
        <f t="shared" si="28"/>
        <v>0.41930784682486572</v>
      </c>
      <c r="L10" s="118">
        <f t="shared" si="29"/>
        <v>7.9838019774563701E-2</v>
      </c>
      <c r="M10" s="119">
        <f t="shared" si="30"/>
        <v>12.186</v>
      </c>
      <c r="N10" s="120">
        <f t="shared" si="31"/>
        <v>0</v>
      </c>
      <c r="O10" s="120">
        <f t="shared" si="32"/>
        <v>6.2657686405353799</v>
      </c>
      <c r="P10" s="232">
        <f t="shared" si="33"/>
        <v>76</v>
      </c>
      <c r="Q10" s="233">
        <f t="shared" si="34"/>
        <v>0</v>
      </c>
      <c r="R10" s="233">
        <f t="shared" si="35"/>
        <v>124</v>
      </c>
      <c r="T10">
        <v>532</v>
      </c>
      <c r="U10">
        <v>333</v>
      </c>
      <c r="V10" t="s">
        <v>857</v>
      </c>
      <c r="W10">
        <v>1979.0070000000001</v>
      </c>
      <c r="X10">
        <v>964.44200000000001</v>
      </c>
      <c r="Y10">
        <v>2.052</v>
      </c>
      <c r="Z10">
        <v>12.186</v>
      </c>
      <c r="AA10">
        <v>138.89220399999999</v>
      </c>
      <c r="AB10">
        <v>2.8947029999999998</v>
      </c>
      <c r="AC10">
        <v>58.238591</v>
      </c>
      <c r="AD10" s="1">
        <v>158</v>
      </c>
      <c r="AE10">
        <v>0</v>
      </c>
      <c r="AF10">
        <v>124</v>
      </c>
      <c r="AG10">
        <v>86</v>
      </c>
      <c r="AH10">
        <v>14.24851</v>
      </c>
      <c r="AI10">
        <v>3026.2</v>
      </c>
      <c r="AJ10">
        <v>13.4</v>
      </c>
      <c r="AK10">
        <v>76</v>
      </c>
      <c r="AL10">
        <v>49871</v>
      </c>
      <c r="AM10" t="s">
        <v>858</v>
      </c>
      <c r="AN10" t="s">
        <v>859</v>
      </c>
      <c r="AO10">
        <v>1841.953</v>
      </c>
      <c r="AR10" t="s">
        <v>146</v>
      </c>
      <c r="AS10" t="s">
        <v>306</v>
      </c>
      <c r="AT10" t="s">
        <v>816</v>
      </c>
      <c r="AU10" t="s">
        <v>857</v>
      </c>
      <c r="AV10" t="s">
        <v>49</v>
      </c>
      <c r="AW10">
        <v>2</v>
      </c>
      <c r="BB10">
        <v>0.93305453373149438</v>
      </c>
      <c r="BC10" t="s">
        <v>71</v>
      </c>
      <c r="BF10" t="s">
        <v>146</v>
      </c>
      <c r="BG10" t="s">
        <v>306</v>
      </c>
      <c r="BH10" t="s">
        <v>857</v>
      </c>
      <c r="BI10">
        <v>333</v>
      </c>
      <c r="BJ10">
        <v>2</v>
      </c>
      <c r="BK10" t="s">
        <v>816</v>
      </c>
      <c r="BL10" t="s">
        <v>814</v>
      </c>
      <c r="BM10">
        <v>0.93305453373149438</v>
      </c>
      <c r="BN10" t="s">
        <v>71</v>
      </c>
      <c r="BO10" t="s">
        <v>703</v>
      </c>
      <c r="BP10">
        <v>1979.0070000000001</v>
      </c>
    </row>
    <row r="11" spans="1:68" ht="16.5" x14ac:dyDescent="0.25">
      <c r="A11" s="300" t="str">
        <f t="shared" si="18"/>
        <v>청룡교통</v>
      </c>
      <c r="B11" s="126" t="str">
        <f t="shared" si="19"/>
        <v>권혁민</v>
      </c>
      <c r="C11" s="127" t="str">
        <f t="shared" si="20"/>
        <v>B</v>
      </c>
      <c r="D11" s="128">
        <f t="shared" si="21"/>
        <v>0.93984449670192705</v>
      </c>
      <c r="E11" s="129">
        <f t="shared" si="22"/>
        <v>5776</v>
      </c>
      <c r="F11" s="130" t="str">
        <f t="shared" si="23"/>
        <v>310</v>
      </c>
      <c r="G11" s="131" t="str">
        <f t="shared" si="24"/>
        <v>73아1043</v>
      </c>
      <c r="H11" s="132">
        <f t="shared" si="25"/>
        <v>5</v>
      </c>
      <c r="I11" s="133">
        <f t="shared" si="26"/>
        <v>869.96799999999996</v>
      </c>
      <c r="J11" s="134">
        <f t="shared" si="27"/>
        <v>6.567869592320813E-2</v>
      </c>
      <c r="K11" s="134">
        <f t="shared" si="28"/>
        <v>0.28058899889575412</v>
      </c>
      <c r="L11" s="134">
        <f t="shared" si="29"/>
        <v>0.11494675666231402</v>
      </c>
      <c r="M11" s="135">
        <f t="shared" si="30"/>
        <v>13.952999999999999</v>
      </c>
      <c r="N11" s="136">
        <f t="shared" si="31"/>
        <v>0</v>
      </c>
      <c r="O11" s="136">
        <f t="shared" si="32"/>
        <v>12.529196476192228</v>
      </c>
      <c r="P11" s="230">
        <f t="shared" si="33"/>
        <v>4</v>
      </c>
      <c r="Q11" s="231">
        <f t="shared" si="34"/>
        <v>0</v>
      </c>
      <c r="R11" s="231">
        <f t="shared" si="35"/>
        <v>109</v>
      </c>
      <c r="T11">
        <v>532</v>
      </c>
      <c r="U11">
        <v>5776</v>
      </c>
      <c r="V11" t="s">
        <v>860</v>
      </c>
      <c r="W11">
        <v>869.96799999999996</v>
      </c>
      <c r="X11">
        <v>326.73700000000002</v>
      </c>
      <c r="Y11">
        <v>2.6629999999999998</v>
      </c>
      <c r="Z11">
        <v>13.952999999999999</v>
      </c>
      <c r="AA11">
        <v>36.600543999999999</v>
      </c>
      <c r="AB11">
        <v>2.4038759999999999</v>
      </c>
      <c r="AC11">
        <v>10.26971</v>
      </c>
      <c r="AD11" s="1">
        <v>100</v>
      </c>
      <c r="AE11">
        <v>0</v>
      </c>
      <c r="AF11">
        <v>109</v>
      </c>
      <c r="AG11">
        <v>104</v>
      </c>
      <c r="AH11">
        <v>23.769264</v>
      </c>
      <c r="AI11">
        <v>3032</v>
      </c>
      <c r="AJ11">
        <v>1133.8</v>
      </c>
      <c r="AK11">
        <v>4</v>
      </c>
      <c r="AL11">
        <v>478</v>
      </c>
      <c r="AM11" t="s">
        <v>861</v>
      </c>
      <c r="AN11" t="s">
        <v>862</v>
      </c>
      <c r="AO11">
        <v>226.47499999999999</v>
      </c>
      <c r="AR11" t="s">
        <v>146</v>
      </c>
      <c r="AS11" t="s">
        <v>304</v>
      </c>
      <c r="AT11" t="s">
        <v>770</v>
      </c>
      <c r="AU11" t="s">
        <v>860</v>
      </c>
      <c r="AV11" t="s">
        <v>49</v>
      </c>
      <c r="AW11">
        <v>5</v>
      </c>
      <c r="BB11">
        <v>0.93984449670192705</v>
      </c>
      <c r="BC11" t="s">
        <v>71</v>
      </c>
      <c r="BF11" t="s">
        <v>146</v>
      </c>
      <c r="BG11" t="s">
        <v>304</v>
      </c>
      <c r="BH11" t="s">
        <v>860</v>
      </c>
      <c r="BI11">
        <v>5776</v>
      </c>
      <c r="BJ11">
        <v>5</v>
      </c>
      <c r="BK11" t="s">
        <v>770</v>
      </c>
      <c r="BL11" t="s">
        <v>777</v>
      </c>
      <c r="BM11">
        <v>0.93984449670192705</v>
      </c>
      <c r="BN11" t="s">
        <v>71</v>
      </c>
      <c r="BO11" t="s">
        <v>703</v>
      </c>
      <c r="BP11">
        <v>869.96799999999996</v>
      </c>
    </row>
    <row r="12" spans="1:68" ht="16.5" x14ac:dyDescent="0.25">
      <c r="A12" s="301" t="str">
        <f t="shared" si="18"/>
        <v>청룡교통</v>
      </c>
      <c r="B12" s="110" t="str">
        <f t="shared" si="19"/>
        <v>김광종</v>
      </c>
      <c r="C12" s="111" t="str">
        <f t="shared" si="20"/>
        <v>S</v>
      </c>
      <c r="D12" s="112">
        <f t="shared" si="21"/>
        <v>1.023181818181818</v>
      </c>
      <c r="E12" s="113">
        <f t="shared" si="22"/>
        <v>6580</v>
      </c>
      <c r="F12" s="114" t="str">
        <f t="shared" si="23"/>
        <v>43</v>
      </c>
      <c r="G12" s="115" t="str">
        <f t="shared" si="24"/>
        <v>73아1060</v>
      </c>
      <c r="H12" s="116">
        <f t="shared" si="25"/>
        <v>1</v>
      </c>
      <c r="I12" s="117">
        <f t="shared" si="26"/>
        <v>2322.7150000000001</v>
      </c>
      <c r="J12" s="118">
        <f t="shared" si="27"/>
        <v>5.0547720996870008E-3</v>
      </c>
      <c r="K12" s="118">
        <f t="shared" si="28"/>
        <v>0.40056106338297925</v>
      </c>
      <c r="L12" s="118">
        <f t="shared" si="29"/>
        <v>0.14121405338149534</v>
      </c>
      <c r="M12" s="119">
        <f t="shared" si="30"/>
        <v>10.343</v>
      </c>
      <c r="N12" s="120">
        <f t="shared" si="31"/>
        <v>0</v>
      </c>
      <c r="O12" s="120">
        <f t="shared" si="32"/>
        <v>15.929634070473561</v>
      </c>
      <c r="P12" s="232">
        <f t="shared" si="33"/>
        <v>63</v>
      </c>
      <c r="Q12" s="233">
        <f t="shared" si="34"/>
        <v>0</v>
      </c>
      <c r="R12" s="233">
        <f t="shared" si="35"/>
        <v>370</v>
      </c>
      <c r="T12">
        <v>532</v>
      </c>
      <c r="U12">
        <v>6580</v>
      </c>
      <c r="V12" t="s">
        <v>863</v>
      </c>
      <c r="W12">
        <v>2322.7150000000001</v>
      </c>
      <c r="X12">
        <v>1032.027</v>
      </c>
      <c r="Y12">
        <v>2.2509999999999999</v>
      </c>
      <c r="Z12">
        <v>10.343</v>
      </c>
      <c r="AA12">
        <v>150.183032</v>
      </c>
      <c r="AB12">
        <v>0.75914099999999995</v>
      </c>
      <c r="AC12">
        <v>60.157474999999998</v>
      </c>
      <c r="AD12" s="1">
        <v>328</v>
      </c>
      <c r="AE12">
        <v>0</v>
      </c>
      <c r="AF12">
        <v>370</v>
      </c>
      <c r="AG12">
        <v>87</v>
      </c>
      <c r="AH12">
        <v>15.465894</v>
      </c>
      <c r="AI12">
        <v>1463.2</v>
      </c>
      <c r="AJ12">
        <v>29</v>
      </c>
      <c r="AK12">
        <v>63</v>
      </c>
      <c r="AL12">
        <v>30021</v>
      </c>
      <c r="AM12" t="s">
        <v>864</v>
      </c>
      <c r="AN12" t="s">
        <v>865</v>
      </c>
      <c r="AO12">
        <v>2322.7150000000001</v>
      </c>
      <c r="AR12" t="s">
        <v>146</v>
      </c>
      <c r="AS12" t="s">
        <v>305</v>
      </c>
      <c r="AT12" t="s">
        <v>795</v>
      </c>
      <c r="AU12" t="s">
        <v>863</v>
      </c>
      <c r="AV12" t="s">
        <v>49</v>
      </c>
      <c r="AW12">
        <v>1</v>
      </c>
      <c r="BB12">
        <v>1.023181818181818</v>
      </c>
      <c r="BC12" t="s">
        <v>74</v>
      </c>
      <c r="BF12" t="s">
        <v>146</v>
      </c>
      <c r="BG12" t="s">
        <v>305</v>
      </c>
      <c r="BH12" t="s">
        <v>863</v>
      </c>
      <c r="BI12">
        <v>6580</v>
      </c>
      <c r="BJ12">
        <v>1</v>
      </c>
      <c r="BK12" t="s">
        <v>795</v>
      </c>
      <c r="BL12" t="s">
        <v>702</v>
      </c>
      <c r="BM12">
        <v>1.023181818181818</v>
      </c>
      <c r="BN12" t="s">
        <v>74</v>
      </c>
      <c r="BO12" t="s">
        <v>704</v>
      </c>
      <c r="BP12">
        <v>2322.7150000000001</v>
      </c>
    </row>
    <row r="13" spans="1:68" ht="16.5" x14ac:dyDescent="0.25">
      <c r="A13" s="300" t="str">
        <f t="shared" si="18"/>
        <v>청룡교통</v>
      </c>
      <c r="B13" s="126" t="str">
        <f t="shared" si="19"/>
        <v>김광호</v>
      </c>
      <c r="C13" s="127" t="str">
        <f t="shared" si="20"/>
        <v>C</v>
      </c>
      <c r="D13" s="128">
        <f t="shared" si="21"/>
        <v>0.86409090909090902</v>
      </c>
      <c r="E13" s="129">
        <f t="shared" si="22"/>
        <v>8241</v>
      </c>
      <c r="F13" s="130" t="str">
        <f t="shared" si="23"/>
        <v>43</v>
      </c>
      <c r="G13" s="131" t="str">
        <f t="shared" si="24"/>
        <v>73아1151</v>
      </c>
      <c r="H13" s="132">
        <f t="shared" si="25"/>
        <v>1</v>
      </c>
      <c r="I13" s="133">
        <f t="shared" si="26"/>
        <v>1986.9390000000001</v>
      </c>
      <c r="J13" s="134">
        <f t="shared" si="27"/>
        <v>7.144735103721018E-3</v>
      </c>
      <c r="K13" s="134">
        <f t="shared" si="28"/>
        <v>0.39445165051214087</v>
      </c>
      <c r="L13" s="134">
        <f t="shared" si="29"/>
        <v>0.26875510521460394</v>
      </c>
      <c r="M13" s="135">
        <f t="shared" si="30"/>
        <v>13.244</v>
      </c>
      <c r="N13" s="136">
        <f t="shared" si="31"/>
        <v>0.10065734277700523</v>
      </c>
      <c r="O13" s="136">
        <f t="shared" si="32"/>
        <v>13.387426589341695</v>
      </c>
      <c r="P13" s="230">
        <f t="shared" si="33"/>
        <v>48</v>
      </c>
      <c r="Q13" s="231">
        <f t="shared" si="34"/>
        <v>2</v>
      </c>
      <c r="R13" s="231">
        <f t="shared" si="35"/>
        <v>266</v>
      </c>
      <c r="T13">
        <v>532</v>
      </c>
      <c r="U13">
        <v>8241</v>
      </c>
      <c r="V13" t="s">
        <v>866</v>
      </c>
      <c r="W13">
        <v>1986.9390000000001</v>
      </c>
      <c r="X13">
        <v>1045.1410000000001</v>
      </c>
      <c r="Y13">
        <v>1.901</v>
      </c>
      <c r="Z13">
        <v>13.244</v>
      </c>
      <c r="AA13">
        <v>124.25331199999999</v>
      </c>
      <c r="AB13">
        <v>0.88775700000000002</v>
      </c>
      <c r="AC13">
        <v>49.011924</v>
      </c>
      <c r="AD13" s="1">
        <v>534</v>
      </c>
      <c r="AE13">
        <v>2</v>
      </c>
      <c r="AF13">
        <v>266</v>
      </c>
      <c r="AG13">
        <v>88</v>
      </c>
      <c r="AH13">
        <v>15.991034000000001</v>
      </c>
      <c r="AI13">
        <v>2455.1999999999998</v>
      </c>
      <c r="AJ13">
        <v>89.7</v>
      </c>
      <c r="AK13">
        <v>48</v>
      </c>
      <c r="AL13">
        <v>15381</v>
      </c>
      <c r="AM13" t="s">
        <v>867</v>
      </c>
      <c r="AN13" t="s">
        <v>868</v>
      </c>
      <c r="AO13">
        <v>1986.9390000000001</v>
      </c>
      <c r="AR13" t="s">
        <v>146</v>
      </c>
      <c r="AS13" t="s">
        <v>305</v>
      </c>
      <c r="AT13" t="s">
        <v>805</v>
      </c>
      <c r="AU13" t="s">
        <v>866</v>
      </c>
      <c r="AV13" t="s">
        <v>49</v>
      </c>
      <c r="AW13">
        <v>1</v>
      </c>
      <c r="BB13">
        <v>0.86409090909090902</v>
      </c>
      <c r="BC13" t="s">
        <v>72</v>
      </c>
      <c r="BF13" t="s">
        <v>146</v>
      </c>
      <c r="BG13" t="s">
        <v>305</v>
      </c>
      <c r="BH13" t="s">
        <v>866</v>
      </c>
      <c r="BI13">
        <v>8241</v>
      </c>
      <c r="BJ13">
        <v>1</v>
      </c>
      <c r="BK13" t="s">
        <v>805</v>
      </c>
      <c r="BL13" t="s">
        <v>702</v>
      </c>
      <c r="BM13">
        <v>0.86409090909090902</v>
      </c>
      <c r="BN13" t="s">
        <v>72</v>
      </c>
      <c r="BO13" t="s">
        <v>705</v>
      </c>
      <c r="BP13">
        <v>1986.9390000000001</v>
      </c>
    </row>
    <row r="14" spans="1:68" ht="16.5" x14ac:dyDescent="0.25">
      <c r="A14" s="301" t="str">
        <f t="shared" si="18"/>
        <v>청룡교통</v>
      </c>
      <c r="B14" s="110" t="str">
        <f t="shared" si="19"/>
        <v>김국선</v>
      </c>
      <c r="C14" s="111" t="str">
        <f t="shared" si="20"/>
        <v>F</v>
      </c>
      <c r="D14" s="112">
        <f t="shared" si="21"/>
        <v>0.7747222222222222</v>
      </c>
      <c r="E14" s="113">
        <f t="shared" si="22"/>
        <v>207</v>
      </c>
      <c r="F14" s="114" t="str">
        <f t="shared" si="23"/>
        <v>310</v>
      </c>
      <c r="G14" s="115" t="str">
        <f t="shared" si="24"/>
        <v>73아1043</v>
      </c>
      <c r="H14" s="116">
        <f t="shared" si="25"/>
        <v>1</v>
      </c>
      <c r="I14" s="117">
        <f t="shared" si="26"/>
        <v>4394.6120000000001</v>
      </c>
      <c r="J14" s="118">
        <f t="shared" si="27"/>
        <v>1.8016118645279893E-2</v>
      </c>
      <c r="K14" s="118">
        <f t="shared" si="28"/>
        <v>0.32276745892077296</v>
      </c>
      <c r="L14" s="118">
        <f t="shared" si="29"/>
        <v>0.16952577383395848</v>
      </c>
      <c r="M14" s="119">
        <f t="shared" si="30"/>
        <v>20.707999999999998</v>
      </c>
      <c r="N14" s="120">
        <f t="shared" si="31"/>
        <v>2.2755137427376979E-2</v>
      </c>
      <c r="O14" s="120">
        <f t="shared" si="32"/>
        <v>12.401549897920454</v>
      </c>
      <c r="P14" s="232">
        <f t="shared" si="33"/>
        <v>55</v>
      </c>
      <c r="Q14" s="233">
        <f t="shared" si="34"/>
        <v>1</v>
      </c>
      <c r="R14" s="233">
        <f t="shared" si="35"/>
        <v>545</v>
      </c>
      <c r="T14">
        <v>532</v>
      </c>
      <c r="U14">
        <v>207</v>
      </c>
      <c r="V14" t="s">
        <v>869</v>
      </c>
      <c r="W14">
        <v>4394.6120000000001</v>
      </c>
      <c r="X14">
        <v>1575.5350000000001</v>
      </c>
      <c r="Y14">
        <v>2.7890000000000001</v>
      </c>
      <c r="Z14">
        <v>20.707999999999998</v>
      </c>
      <c r="AA14">
        <v>129.37414799999999</v>
      </c>
      <c r="AB14">
        <v>2.3308200000000001</v>
      </c>
      <c r="AC14">
        <v>41.757764999999999</v>
      </c>
      <c r="AD14" s="1">
        <v>745</v>
      </c>
      <c r="AE14">
        <v>1</v>
      </c>
      <c r="AF14">
        <v>545</v>
      </c>
      <c r="AG14">
        <v>107</v>
      </c>
      <c r="AH14">
        <v>33.968238999999997</v>
      </c>
      <c r="AI14">
        <v>72950.100000000006</v>
      </c>
      <c r="AJ14">
        <v>31126.5</v>
      </c>
      <c r="AK14">
        <v>55</v>
      </c>
      <c r="AL14">
        <v>54215</v>
      </c>
      <c r="AM14" t="s">
        <v>870</v>
      </c>
      <c r="AN14" t="s">
        <v>871</v>
      </c>
      <c r="AO14">
        <v>4394.6120000000001</v>
      </c>
      <c r="AR14" t="s">
        <v>146</v>
      </c>
      <c r="AS14" t="s">
        <v>304</v>
      </c>
      <c r="AT14" t="s">
        <v>770</v>
      </c>
      <c r="AU14" t="s">
        <v>869</v>
      </c>
      <c r="AV14" t="s">
        <v>49</v>
      </c>
      <c r="AW14">
        <v>1</v>
      </c>
      <c r="BB14">
        <v>0.7747222222222222</v>
      </c>
      <c r="BC14" t="s">
        <v>73</v>
      </c>
      <c r="BF14" t="s">
        <v>146</v>
      </c>
      <c r="BG14" t="s">
        <v>304</v>
      </c>
      <c r="BH14" t="s">
        <v>869</v>
      </c>
      <c r="BI14">
        <v>207</v>
      </c>
      <c r="BJ14">
        <v>1</v>
      </c>
      <c r="BK14" t="s">
        <v>770</v>
      </c>
      <c r="BL14" t="s">
        <v>702</v>
      </c>
      <c r="BM14">
        <v>0.7747222222222222</v>
      </c>
      <c r="BN14" t="s">
        <v>73</v>
      </c>
      <c r="BO14" t="s">
        <v>872</v>
      </c>
      <c r="BP14">
        <v>4394.6120000000001</v>
      </c>
    </row>
    <row r="15" spans="1:68" ht="16.5" x14ac:dyDescent="0.25">
      <c r="A15" s="300" t="str">
        <f t="shared" si="18"/>
        <v>청룡교통</v>
      </c>
      <c r="B15" s="126" t="str">
        <f t="shared" si="19"/>
        <v>김기택</v>
      </c>
      <c r="C15" s="127" t="str">
        <f t="shared" si="20"/>
        <v>D</v>
      </c>
      <c r="D15" s="128">
        <f t="shared" si="21"/>
        <v>0.84923076923076923</v>
      </c>
      <c r="E15" s="129">
        <f t="shared" si="22"/>
        <v>977</v>
      </c>
      <c r="F15" s="130" t="str">
        <f t="shared" si="23"/>
        <v>44</v>
      </c>
      <c r="G15" s="131" t="str">
        <f t="shared" si="24"/>
        <v>73아1052</v>
      </c>
      <c r="H15" s="132">
        <f t="shared" si="25"/>
        <v>1</v>
      </c>
      <c r="I15" s="133">
        <f t="shared" si="26"/>
        <v>2050.8710000000001</v>
      </c>
      <c r="J15" s="134">
        <f t="shared" si="27"/>
        <v>7.3191858725593518E-3</v>
      </c>
      <c r="K15" s="134">
        <f t="shared" si="28"/>
        <v>0.36512049387828549</v>
      </c>
      <c r="L15" s="134">
        <f t="shared" si="29"/>
        <v>0.1438413240033137</v>
      </c>
      <c r="M15" s="135">
        <f t="shared" si="30"/>
        <v>11.632</v>
      </c>
      <c r="N15" s="136">
        <f t="shared" si="31"/>
        <v>4.8759770848580915E-2</v>
      </c>
      <c r="O15" s="136">
        <f t="shared" si="32"/>
        <v>5.6561334184353864</v>
      </c>
      <c r="P15" s="230">
        <f t="shared" si="33"/>
        <v>53</v>
      </c>
      <c r="Q15" s="231">
        <f t="shared" si="34"/>
        <v>1</v>
      </c>
      <c r="R15" s="231">
        <f t="shared" si="35"/>
        <v>116</v>
      </c>
      <c r="T15">
        <v>532</v>
      </c>
      <c r="U15">
        <v>977</v>
      </c>
      <c r="V15" t="s">
        <v>873</v>
      </c>
      <c r="W15">
        <v>2050.8710000000001</v>
      </c>
      <c r="X15">
        <v>928.79200000000003</v>
      </c>
      <c r="Y15">
        <v>2.2080000000000002</v>
      </c>
      <c r="Z15">
        <v>11.632</v>
      </c>
      <c r="AA15">
        <v>109.603037</v>
      </c>
      <c r="AB15">
        <v>0.80220499999999995</v>
      </c>
      <c r="AC15">
        <v>40.018315000000001</v>
      </c>
      <c r="AD15" s="1">
        <v>295</v>
      </c>
      <c r="AE15">
        <v>1</v>
      </c>
      <c r="AF15">
        <v>116</v>
      </c>
      <c r="AG15">
        <v>91</v>
      </c>
      <c r="AH15">
        <v>18.711808000000001</v>
      </c>
      <c r="AI15">
        <v>4988.6000000000004</v>
      </c>
      <c r="AJ15">
        <v>7.2</v>
      </c>
      <c r="AK15">
        <v>53</v>
      </c>
      <c r="AL15">
        <v>45277</v>
      </c>
      <c r="AM15" t="s">
        <v>874</v>
      </c>
      <c r="AN15" t="s">
        <v>875</v>
      </c>
      <c r="AO15">
        <v>2050.8710000000001</v>
      </c>
      <c r="AR15" t="s">
        <v>146</v>
      </c>
      <c r="AS15" t="s">
        <v>307</v>
      </c>
      <c r="AT15" t="s">
        <v>826</v>
      </c>
      <c r="AU15" t="s">
        <v>873</v>
      </c>
      <c r="AV15" t="s">
        <v>49</v>
      </c>
      <c r="AW15">
        <v>1</v>
      </c>
      <c r="BB15">
        <v>0.84923076923076923</v>
      </c>
      <c r="BC15" t="s">
        <v>70</v>
      </c>
      <c r="BF15" t="s">
        <v>146</v>
      </c>
      <c r="BG15" t="s">
        <v>307</v>
      </c>
      <c r="BH15" t="s">
        <v>873</v>
      </c>
      <c r="BI15">
        <v>977</v>
      </c>
      <c r="BJ15">
        <v>1</v>
      </c>
      <c r="BK15" t="s">
        <v>826</v>
      </c>
      <c r="BL15" t="s">
        <v>702</v>
      </c>
      <c r="BM15">
        <v>0.84923076923076923</v>
      </c>
      <c r="BN15" t="s">
        <v>70</v>
      </c>
      <c r="BO15" t="s">
        <v>707</v>
      </c>
      <c r="BP15">
        <v>2050.8710000000001</v>
      </c>
    </row>
    <row r="16" spans="1:68" ht="16.5" x14ac:dyDescent="0.25">
      <c r="A16" s="301" t="str">
        <f t="shared" si="18"/>
        <v>청룡교통</v>
      </c>
      <c r="B16" s="110" t="str">
        <f t="shared" si="19"/>
        <v>김남우</v>
      </c>
      <c r="C16" s="111" t="str">
        <f t="shared" si="20"/>
        <v>B</v>
      </c>
      <c r="D16" s="112">
        <f t="shared" si="21"/>
        <v>0.90138888888888891</v>
      </c>
      <c r="E16" s="113">
        <f t="shared" si="22"/>
        <v>8574</v>
      </c>
      <c r="F16" s="114" t="str">
        <f t="shared" si="23"/>
        <v>310</v>
      </c>
      <c r="G16" s="115" t="str">
        <f t="shared" si="24"/>
        <v>73아1051</v>
      </c>
      <c r="H16" s="116">
        <f t="shared" si="25"/>
        <v>1</v>
      </c>
      <c r="I16" s="117">
        <f t="shared" si="26"/>
        <v>2862.2559999999999</v>
      </c>
      <c r="J16" s="118">
        <f t="shared" si="27"/>
        <v>1.0811811583478242E-2</v>
      </c>
      <c r="K16" s="118">
        <f t="shared" si="28"/>
        <v>0.33893732400722587</v>
      </c>
      <c r="L16" s="118">
        <f t="shared" si="29"/>
        <v>0.12053429183133864</v>
      </c>
      <c r="M16" s="119">
        <f t="shared" si="30"/>
        <v>19.001999999999999</v>
      </c>
      <c r="N16" s="120">
        <f t="shared" si="31"/>
        <v>3.4937475893141633E-2</v>
      </c>
      <c r="O16" s="120">
        <f t="shared" si="32"/>
        <v>2.6552481678787645</v>
      </c>
      <c r="P16" s="232">
        <f t="shared" si="33"/>
        <v>54</v>
      </c>
      <c r="Q16" s="233">
        <f t="shared" si="34"/>
        <v>1</v>
      </c>
      <c r="R16" s="233">
        <f t="shared" si="35"/>
        <v>76</v>
      </c>
      <c r="T16">
        <v>532</v>
      </c>
      <c r="U16">
        <v>8574</v>
      </c>
      <c r="V16" t="s">
        <v>876</v>
      </c>
      <c r="W16">
        <v>2862.2559999999999</v>
      </c>
      <c r="X16">
        <v>882.06700000000001</v>
      </c>
      <c r="Y16">
        <v>3.2450000000000001</v>
      </c>
      <c r="Z16">
        <v>19.001999999999999</v>
      </c>
      <c r="AA16">
        <v>87.634990000000002</v>
      </c>
      <c r="AB16">
        <v>0.94749300000000003</v>
      </c>
      <c r="AC16">
        <v>29.702769</v>
      </c>
      <c r="AD16" s="1">
        <v>345</v>
      </c>
      <c r="AE16">
        <v>1</v>
      </c>
      <c r="AF16">
        <v>76</v>
      </c>
      <c r="AG16">
        <v>103</v>
      </c>
      <c r="AH16">
        <v>32.661109000000003</v>
      </c>
      <c r="AI16">
        <v>34046.1</v>
      </c>
      <c r="AJ16">
        <v>8860.1</v>
      </c>
      <c r="AK16">
        <v>54</v>
      </c>
      <c r="AL16">
        <v>35504</v>
      </c>
      <c r="AM16" t="s">
        <v>877</v>
      </c>
      <c r="AN16" t="s">
        <v>878</v>
      </c>
      <c r="AO16">
        <v>2862.2559999999999</v>
      </c>
      <c r="AR16" t="s">
        <v>146</v>
      </c>
      <c r="AS16" t="s">
        <v>304</v>
      </c>
      <c r="AT16" t="s">
        <v>775</v>
      </c>
      <c r="AU16" t="s">
        <v>876</v>
      </c>
      <c r="AV16" t="s">
        <v>49</v>
      </c>
      <c r="AW16">
        <v>1</v>
      </c>
      <c r="BB16">
        <v>0.90138888888888891</v>
      </c>
      <c r="BC16" t="s">
        <v>71</v>
      </c>
      <c r="BF16" t="s">
        <v>146</v>
      </c>
      <c r="BG16" t="s">
        <v>304</v>
      </c>
      <c r="BH16" t="s">
        <v>876</v>
      </c>
      <c r="BI16">
        <v>8574</v>
      </c>
      <c r="BJ16">
        <v>1</v>
      </c>
      <c r="BK16" t="s">
        <v>775</v>
      </c>
      <c r="BL16" t="s">
        <v>702</v>
      </c>
      <c r="BM16">
        <v>0.90138888888888891</v>
      </c>
      <c r="BN16" t="s">
        <v>71</v>
      </c>
      <c r="BO16" t="s">
        <v>703</v>
      </c>
      <c r="BP16">
        <v>2862.2559999999999</v>
      </c>
    </row>
    <row r="17" spans="1:68" ht="16.5" x14ac:dyDescent="0.25">
      <c r="A17" s="300" t="str">
        <f t="shared" si="18"/>
        <v>청룡교통</v>
      </c>
      <c r="B17" s="126" t="str">
        <f t="shared" si="19"/>
        <v>김동문</v>
      </c>
      <c r="C17" s="127" t="str">
        <f t="shared" si="20"/>
        <v>B</v>
      </c>
      <c r="D17" s="128">
        <f t="shared" si="21"/>
        <v>0.91581049647729817</v>
      </c>
      <c r="E17" s="129">
        <f t="shared" si="22"/>
        <v>6643</v>
      </c>
      <c r="F17" s="130" t="str">
        <f t="shared" si="23"/>
        <v>310</v>
      </c>
      <c r="G17" s="131" t="str">
        <f t="shared" si="24"/>
        <v>73아1059</v>
      </c>
      <c r="H17" s="132">
        <f t="shared" si="25"/>
        <v>14</v>
      </c>
      <c r="I17" s="133">
        <f t="shared" si="26"/>
        <v>2299.4949999999999</v>
      </c>
      <c r="J17" s="134">
        <f t="shared" si="27"/>
        <v>2.3335793779730319E-2</v>
      </c>
      <c r="K17" s="134">
        <f t="shared" si="28"/>
        <v>0.31420086684420317</v>
      </c>
      <c r="L17" s="134">
        <f t="shared" si="29"/>
        <v>0.13089830593238952</v>
      </c>
      <c r="M17" s="135">
        <f t="shared" si="30"/>
        <v>13.452999999999999</v>
      </c>
      <c r="N17" s="136">
        <f t="shared" si="31"/>
        <v>4.3487809279863628E-2</v>
      </c>
      <c r="O17" s="136">
        <f t="shared" si="32"/>
        <v>11.959147551962497</v>
      </c>
      <c r="P17" s="230">
        <f t="shared" si="33"/>
        <v>20</v>
      </c>
      <c r="Q17" s="231">
        <f t="shared" si="34"/>
        <v>1</v>
      </c>
      <c r="R17" s="231">
        <f t="shared" si="35"/>
        <v>275</v>
      </c>
      <c r="T17">
        <v>532</v>
      </c>
      <c r="U17">
        <v>6643</v>
      </c>
      <c r="V17" t="s">
        <v>879</v>
      </c>
      <c r="W17">
        <v>2299.4949999999999</v>
      </c>
      <c r="X17">
        <v>924.25400000000002</v>
      </c>
      <c r="Y17">
        <v>2.488</v>
      </c>
      <c r="Z17">
        <v>13.452999999999999</v>
      </c>
      <c r="AA17">
        <v>103.475803</v>
      </c>
      <c r="AB17">
        <v>2.4146899999999998</v>
      </c>
      <c r="AC17">
        <v>32.512186999999997</v>
      </c>
      <c r="AD17" s="1">
        <v>301</v>
      </c>
      <c r="AE17">
        <v>1</v>
      </c>
      <c r="AF17">
        <v>275</v>
      </c>
      <c r="AG17">
        <v>101</v>
      </c>
      <c r="AH17">
        <v>22.222538</v>
      </c>
      <c r="AI17">
        <v>7433.3</v>
      </c>
      <c r="AJ17">
        <v>2540</v>
      </c>
      <c r="AK17">
        <v>20</v>
      </c>
      <c r="AL17">
        <v>3890</v>
      </c>
      <c r="AM17" t="s">
        <v>880</v>
      </c>
      <c r="AN17" t="s">
        <v>881</v>
      </c>
      <c r="AO17">
        <v>342.55799999999999</v>
      </c>
      <c r="AR17" t="s">
        <v>146</v>
      </c>
      <c r="AS17" t="s">
        <v>304</v>
      </c>
      <c r="AT17" t="s">
        <v>777</v>
      </c>
      <c r="AU17" t="s">
        <v>879</v>
      </c>
      <c r="AV17" t="s">
        <v>49</v>
      </c>
      <c r="AW17">
        <v>14</v>
      </c>
      <c r="BB17">
        <v>0.91581049647729817</v>
      </c>
      <c r="BC17" t="s">
        <v>71</v>
      </c>
      <c r="BF17" t="s">
        <v>146</v>
      </c>
      <c r="BG17" t="s">
        <v>304</v>
      </c>
      <c r="BH17" t="s">
        <v>879</v>
      </c>
      <c r="BI17">
        <v>6643</v>
      </c>
      <c r="BJ17">
        <v>14</v>
      </c>
      <c r="BK17" t="s">
        <v>777</v>
      </c>
      <c r="BL17" t="s">
        <v>770</v>
      </c>
      <c r="BM17">
        <v>0.91581049647729817</v>
      </c>
      <c r="BN17" t="s">
        <v>71</v>
      </c>
      <c r="BO17" t="s">
        <v>703</v>
      </c>
      <c r="BP17">
        <v>2299.4949999999999</v>
      </c>
    </row>
    <row r="18" spans="1:68" ht="16.5" x14ac:dyDescent="0.25">
      <c r="A18" s="301" t="str">
        <f t="shared" si="18"/>
        <v>청룡교통</v>
      </c>
      <c r="B18" s="110" t="str">
        <f t="shared" si="19"/>
        <v>김동욱</v>
      </c>
      <c r="C18" s="111" t="str">
        <f t="shared" si="20"/>
        <v>A</v>
      </c>
      <c r="D18" s="112">
        <f t="shared" si="21"/>
        <v>0.96904761904761905</v>
      </c>
      <c r="E18" s="113">
        <f t="shared" si="22"/>
        <v>1784</v>
      </c>
      <c r="F18" s="114" t="str">
        <f t="shared" si="23"/>
        <v>43</v>
      </c>
      <c r="G18" s="115" t="str">
        <f t="shared" si="24"/>
        <v>73아1040</v>
      </c>
      <c r="H18" s="116">
        <f t="shared" si="25"/>
        <v>1</v>
      </c>
      <c r="I18" s="117">
        <f t="shared" si="26"/>
        <v>2067.8249999999998</v>
      </c>
      <c r="J18" s="118">
        <f t="shared" si="27"/>
        <v>1.366640253042529E-2</v>
      </c>
      <c r="K18" s="118">
        <f t="shared" si="28"/>
        <v>0.38376332646271838</v>
      </c>
      <c r="L18" s="118">
        <f t="shared" si="29"/>
        <v>0.14507997533640421</v>
      </c>
      <c r="M18" s="119">
        <f t="shared" si="30"/>
        <v>14.302</v>
      </c>
      <c r="N18" s="120">
        <f t="shared" si="31"/>
        <v>4.8359991778801403E-2</v>
      </c>
      <c r="O18" s="120">
        <f t="shared" si="32"/>
        <v>4.9327191614377428</v>
      </c>
      <c r="P18" s="232">
        <f t="shared" si="33"/>
        <v>56</v>
      </c>
      <c r="Q18" s="233">
        <f t="shared" si="34"/>
        <v>1</v>
      </c>
      <c r="R18" s="233">
        <f t="shared" si="35"/>
        <v>102</v>
      </c>
      <c r="T18">
        <v>532</v>
      </c>
      <c r="U18">
        <v>1784</v>
      </c>
      <c r="V18" t="s">
        <v>882</v>
      </c>
      <c r="W18">
        <v>2067.8249999999998</v>
      </c>
      <c r="X18">
        <v>1016.261</v>
      </c>
      <c r="Y18">
        <v>2.0350000000000001</v>
      </c>
      <c r="Z18">
        <v>14.302</v>
      </c>
      <c r="AA18">
        <v>135.387202</v>
      </c>
      <c r="AB18">
        <v>1.8502559999999999</v>
      </c>
      <c r="AC18">
        <v>51.956643</v>
      </c>
      <c r="AD18" s="1">
        <v>300</v>
      </c>
      <c r="AE18">
        <v>1</v>
      </c>
      <c r="AF18">
        <v>102</v>
      </c>
      <c r="AG18">
        <v>96</v>
      </c>
      <c r="AH18">
        <v>15.273415</v>
      </c>
      <c r="AI18">
        <v>1542</v>
      </c>
      <c r="AJ18">
        <v>5.7</v>
      </c>
      <c r="AK18">
        <v>56</v>
      </c>
      <c r="AL18">
        <v>17417</v>
      </c>
      <c r="AM18" t="s">
        <v>883</v>
      </c>
      <c r="AN18" t="s">
        <v>884</v>
      </c>
      <c r="AO18">
        <v>2067.8249999999998</v>
      </c>
      <c r="AR18" t="s">
        <v>146</v>
      </c>
      <c r="AS18" t="s">
        <v>305</v>
      </c>
      <c r="AT18" t="s">
        <v>787</v>
      </c>
      <c r="AU18" t="s">
        <v>882</v>
      </c>
      <c r="AV18" t="s">
        <v>49</v>
      </c>
      <c r="AW18">
        <v>1</v>
      </c>
      <c r="BB18">
        <v>0.96904761904761905</v>
      </c>
      <c r="BC18" t="s">
        <v>69</v>
      </c>
      <c r="BF18" t="s">
        <v>146</v>
      </c>
      <c r="BG18" t="s">
        <v>305</v>
      </c>
      <c r="BH18" t="s">
        <v>882</v>
      </c>
      <c r="BI18">
        <v>1784</v>
      </c>
      <c r="BJ18">
        <v>1</v>
      </c>
      <c r="BK18" t="s">
        <v>787</v>
      </c>
      <c r="BL18" t="s">
        <v>702</v>
      </c>
      <c r="BM18">
        <v>0.96904761904761905</v>
      </c>
      <c r="BN18" t="s">
        <v>69</v>
      </c>
      <c r="BO18" t="s">
        <v>706</v>
      </c>
      <c r="BP18">
        <v>2067.8249999999998</v>
      </c>
    </row>
    <row r="19" spans="1:68" ht="16.5" x14ac:dyDescent="0.25">
      <c r="A19" s="300" t="str">
        <f t="shared" si="18"/>
        <v>청룡교통</v>
      </c>
      <c r="B19" s="126" t="str">
        <f t="shared" si="19"/>
        <v>김민규</v>
      </c>
      <c r="C19" s="127" t="str">
        <f t="shared" si="20"/>
        <v>S</v>
      </c>
      <c r="D19" s="128">
        <f t="shared" si="21"/>
        <v>1.0792307692307692</v>
      </c>
      <c r="E19" s="129">
        <f t="shared" si="22"/>
        <v>9447</v>
      </c>
      <c r="F19" s="130" t="str">
        <f t="shared" si="23"/>
        <v>44</v>
      </c>
      <c r="G19" s="131" t="str">
        <f t="shared" si="24"/>
        <v>73아1054</v>
      </c>
      <c r="H19" s="132">
        <f t="shared" si="25"/>
        <v>1</v>
      </c>
      <c r="I19" s="133">
        <f t="shared" si="26"/>
        <v>1366.383</v>
      </c>
      <c r="J19" s="134">
        <f t="shared" si="27"/>
        <v>1.367054823631029E-4</v>
      </c>
      <c r="K19" s="134">
        <f t="shared" si="28"/>
        <v>0.2321786346800401</v>
      </c>
      <c r="L19" s="134">
        <f t="shared" si="29"/>
        <v>0.19760199007159779</v>
      </c>
      <c r="M19" s="135">
        <f t="shared" si="30"/>
        <v>8.1110000000000007</v>
      </c>
      <c r="N19" s="136">
        <f t="shared" si="31"/>
        <v>0</v>
      </c>
      <c r="O19" s="136">
        <f t="shared" si="32"/>
        <v>25.688258709307711</v>
      </c>
      <c r="P19" s="230">
        <f t="shared" si="33"/>
        <v>0</v>
      </c>
      <c r="Q19" s="231">
        <f t="shared" si="34"/>
        <v>0</v>
      </c>
      <c r="R19" s="231">
        <f t="shared" si="35"/>
        <v>351</v>
      </c>
      <c r="T19">
        <v>532</v>
      </c>
      <c r="U19">
        <v>9447</v>
      </c>
      <c r="V19" t="s">
        <v>885</v>
      </c>
      <c r="W19">
        <v>1366.383</v>
      </c>
      <c r="X19">
        <v>486.92200000000003</v>
      </c>
      <c r="Y19">
        <v>2.806</v>
      </c>
      <c r="Z19">
        <v>8.1110000000000007</v>
      </c>
      <c r="AA19">
        <v>62.967481999999997</v>
      </c>
      <c r="AB19">
        <v>8.6079999999999993E-3</v>
      </c>
      <c r="AC19">
        <v>14.619704</v>
      </c>
      <c r="AD19" s="1">
        <v>270</v>
      </c>
      <c r="AE19">
        <v>0</v>
      </c>
      <c r="AF19">
        <v>351</v>
      </c>
      <c r="AG19">
        <v>95</v>
      </c>
      <c r="AH19">
        <v>21.699819000000002</v>
      </c>
      <c r="AI19">
        <v>1806.3</v>
      </c>
      <c r="AJ19">
        <v>119.4</v>
      </c>
      <c r="AK19">
        <v>0</v>
      </c>
      <c r="AL19">
        <v>0</v>
      </c>
      <c r="AM19" t="s">
        <v>886</v>
      </c>
      <c r="AN19" t="s">
        <v>887</v>
      </c>
      <c r="AO19">
        <v>1366.383</v>
      </c>
      <c r="AR19" t="s">
        <v>146</v>
      </c>
      <c r="AS19" t="s">
        <v>307</v>
      </c>
      <c r="AT19" t="s">
        <v>829</v>
      </c>
      <c r="AU19" t="s">
        <v>885</v>
      </c>
      <c r="AV19" t="s">
        <v>49</v>
      </c>
      <c r="AW19">
        <v>1</v>
      </c>
      <c r="BB19">
        <v>1.0792307692307692</v>
      </c>
      <c r="BC19" t="s">
        <v>74</v>
      </c>
      <c r="BF19" t="s">
        <v>146</v>
      </c>
      <c r="BG19" t="s">
        <v>307</v>
      </c>
      <c r="BH19" t="s">
        <v>885</v>
      </c>
      <c r="BI19">
        <v>9447</v>
      </c>
      <c r="BJ19">
        <v>1</v>
      </c>
      <c r="BK19" t="s">
        <v>829</v>
      </c>
      <c r="BL19" t="s">
        <v>702</v>
      </c>
      <c r="BM19">
        <v>1.0792307692307692</v>
      </c>
      <c r="BN19" t="s">
        <v>74</v>
      </c>
      <c r="BO19" t="s">
        <v>704</v>
      </c>
      <c r="BP19">
        <v>1366.383</v>
      </c>
    </row>
    <row r="20" spans="1:68" ht="16.5" x14ac:dyDescent="0.25">
      <c r="A20" s="301" t="str">
        <f t="shared" si="18"/>
        <v>청룡교통</v>
      </c>
      <c r="B20" s="110" t="str">
        <f t="shared" si="19"/>
        <v>김민수</v>
      </c>
      <c r="C20" s="111" t="str">
        <f t="shared" si="20"/>
        <v>B</v>
      </c>
      <c r="D20" s="112">
        <f t="shared" si="21"/>
        <v>0.91423845287799765</v>
      </c>
      <c r="E20" s="113">
        <f t="shared" si="22"/>
        <v>3992</v>
      </c>
      <c r="F20" s="114" t="str">
        <f t="shared" si="23"/>
        <v>310</v>
      </c>
      <c r="G20" s="115" t="str">
        <f t="shared" si="24"/>
        <v>73아1730</v>
      </c>
      <c r="H20" s="116">
        <f t="shared" si="25"/>
        <v>15</v>
      </c>
      <c r="I20" s="117">
        <f t="shared" si="26"/>
        <v>3040.0090000000005</v>
      </c>
      <c r="J20" s="118">
        <f t="shared" si="27"/>
        <v>2.487140663525075E-2</v>
      </c>
      <c r="K20" s="118">
        <f t="shared" si="28"/>
        <v>0.3242534034397444</v>
      </c>
      <c r="L20" s="118">
        <f t="shared" si="29"/>
        <v>9.7368132791712109E-2</v>
      </c>
      <c r="M20" s="119">
        <f t="shared" si="30"/>
        <v>14.032999999999999</v>
      </c>
      <c r="N20" s="120">
        <f t="shared" si="31"/>
        <v>3.2894639456659505E-2</v>
      </c>
      <c r="O20" s="120">
        <f t="shared" si="32"/>
        <v>5.098669115782223</v>
      </c>
      <c r="P20" s="232">
        <f t="shared" si="33"/>
        <v>33</v>
      </c>
      <c r="Q20" s="233">
        <f t="shared" si="34"/>
        <v>1</v>
      </c>
      <c r="R20" s="233">
        <f t="shared" si="35"/>
        <v>155</v>
      </c>
      <c r="T20">
        <v>532</v>
      </c>
      <c r="U20">
        <v>3992</v>
      </c>
      <c r="V20" t="s">
        <v>888</v>
      </c>
      <c r="W20">
        <v>3040.009</v>
      </c>
      <c r="X20">
        <v>1173.4580000000001</v>
      </c>
      <c r="Y20">
        <v>2.5910000000000002</v>
      </c>
      <c r="Z20">
        <v>14.032999999999999</v>
      </c>
      <c r="AA20">
        <v>133.396074</v>
      </c>
      <c r="AB20">
        <v>3.3177479999999999</v>
      </c>
      <c r="AC20">
        <v>43.254131000000001</v>
      </c>
      <c r="AD20" s="1">
        <v>296</v>
      </c>
      <c r="AE20">
        <v>1</v>
      </c>
      <c r="AF20">
        <v>155</v>
      </c>
      <c r="AG20">
        <v>107</v>
      </c>
      <c r="AH20">
        <v>22.789342999999999</v>
      </c>
      <c r="AI20">
        <v>19958.7</v>
      </c>
      <c r="AJ20">
        <v>6448.1</v>
      </c>
      <c r="AK20">
        <v>33</v>
      </c>
      <c r="AL20">
        <v>12971</v>
      </c>
      <c r="AM20" t="s">
        <v>889</v>
      </c>
      <c r="AN20" t="s">
        <v>890</v>
      </c>
      <c r="AO20">
        <v>357.59899999999999</v>
      </c>
      <c r="AR20" t="s">
        <v>146</v>
      </c>
      <c r="AS20" t="s">
        <v>304</v>
      </c>
      <c r="AT20" t="s">
        <v>783</v>
      </c>
      <c r="AU20" t="s">
        <v>888</v>
      </c>
      <c r="AV20" t="s">
        <v>49</v>
      </c>
      <c r="AW20">
        <v>15</v>
      </c>
      <c r="BB20">
        <v>0.91423845287799765</v>
      </c>
      <c r="BC20" t="s">
        <v>71</v>
      </c>
      <c r="BF20" t="s">
        <v>146</v>
      </c>
      <c r="BG20" t="s">
        <v>304</v>
      </c>
      <c r="BH20" t="s">
        <v>888</v>
      </c>
      <c r="BI20">
        <v>3992</v>
      </c>
      <c r="BJ20">
        <v>15</v>
      </c>
      <c r="BK20" t="s">
        <v>783</v>
      </c>
      <c r="BL20" t="s">
        <v>775</v>
      </c>
      <c r="BM20">
        <v>0.91423845287799765</v>
      </c>
      <c r="BN20" t="s">
        <v>71</v>
      </c>
      <c r="BO20" t="s">
        <v>703</v>
      </c>
      <c r="BP20">
        <v>3040.0090000000005</v>
      </c>
    </row>
    <row r="21" spans="1:68" ht="16.5" x14ac:dyDescent="0.25">
      <c r="A21" s="300" t="str">
        <f t="shared" si="18"/>
        <v>청룡교통</v>
      </c>
      <c r="B21" s="126" t="str">
        <f t="shared" si="19"/>
        <v>김범권</v>
      </c>
      <c r="C21" s="127" t="str">
        <f t="shared" si="20"/>
        <v>B</v>
      </c>
      <c r="D21" s="128">
        <f t="shared" si="21"/>
        <v>0.9490909090909091</v>
      </c>
      <c r="E21" s="129">
        <f t="shared" si="22"/>
        <v>6537</v>
      </c>
      <c r="F21" s="130" t="str">
        <f t="shared" si="23"/>
        <v>43</v>
      </c>
      <c r="G21" s="131" t="str">
        <f t="shared" si="24"/>
        <v>73아1069</v>
      </c>
      <c r="H21" s="132">
        <f t="shared" si="25"/>
        <v>1</v>
      </c>
      <c r="I21" s="133">
        <f t="shared" si="26"/>
        <v>2217.8270000000002</v>
      </c>
      <c r="J21" s="134">
        <f t="shared" si="27"/>
        <v>1.0033794093953882E-2</v>
      </c>
      <c r="K21" s="134">
        <f t="shared" si="28"/>
        <v>0.36388502859671079</v>
      </c>
      <c r="L21" s="134">
        <f t="shared" si="29"/>
        <v>0.17043709901628934</v>
      </c>
      <c r="M21" s="135">
        <f t="shared" si="30"/>
        <v>9.8640000000000008</v>
      </c>
      <c r="N21" s="136">
        <f t="shared" si="31"/>
        <v>0.13526753890181695</v>
      </c>
      <c r="O21" s="136">
        <f t="shared" si="32"/>
        <v>9.9196195194665755</v>
      </c>
      <c r="P21" s="230">
        <f t="shared" si="33"/>
        <v>26</v>
      </c>
      <c r="Q21" s="231">
        <f t="shared" si="34"/>
        <v>3</v>
      </c>
      <c r="R21" s="231">
        <f t="shared" si="35"/>
        <v>220</v>
      </c>
      <c r="T21">
        <v>532</v>
      </c>
      <c r="U21">
        <v>6537</v>
      </c>
      <c r="V21" t="s">
        <v>891</v>
      </c>
      <c r="W21">
        <v>2217.8270000000002</v>
      </c>
      <c r="X21">
        <v>1062.009</v>
      </c>
      <c r="Y21">
        <v>2.0880000000000001</v>
      </c>
      <c r="Z21">
        <v>9.8640000000000008</v>
      </c>
      <c r="AA21">
        <v>141.85023000000001</v>
      </c>
      <c r="AB21">
        <v>1.4232959999999999</v>
      </c>
      <c r="AC21">
        <v>51.617175000000003</v>
      </c>
      <c r="AD21" s="1">
        <v>378</v>
      </c>
      <c r="AE21">
        <v>3</v>
      </c>
      <c r="AF21">
        <v>220</v>
      </c>
      <c r="AG21">
        <v>88</v>
      </c>
      <c r="AH21">
        <v>15.63499</v>
      </c>
      <c r="AI21">
        <v>1042.2</v>
      </c>
      <c r="AJ21">
        <v>10.8</v>
      </c>
      <c r="AK21">
        <v>26</v>
      </c>
      <c r="AL21">
        <v>11058</v>
      </c>
      <c r="AM21" t="s">
        <v>892</v>
      </c>
      <c r="AN21" t="s">
        <v>893</v>
      </c>
      <c r="AO21">
        <v>2217.8270000000002</v>
      </c>
      <c r="AR21" t="s">
        <v>146</v>
      </c>
      <c r="AS21" t="s">
        <v>305</v>
      </c>
      <c r="AT21" t="s">
        <v>797</v>
      </c>
      <c r="AU21" t="s">
        <v>891</v>
      </c>
      <c r="AV21" t="s">
        <v>49</v>
      </c>
      <c r="AW21">
        <v>1</v>
      </c>
      <c r="BB21">
        <v>0.9490909090909091</v>
      </c>
      <c r="BC21" t="s">
        <v>71</v>
      </c>
      <c r="BF21" t="s">
        <v>146</v>
      </c>
      <c r="BG21" t="s">
        <v>305</v>
      </c>
      <c r="BH21" t="s">
        <v>891</v>
      </c>
      <c r="BI21">
        <v>6537</v>
      </c>
      <c r="BJ21">
        <v>1</v>
      </c>
      <c r="BK21" t="s">
        <v>797</v>
      </c>
      <c r="BL21" t="s">
        <v>702</v>
      </c>
      <c r="BM21">
        <v>0.9490909090909091</v>
      </c>
      <c r="BN21" t="s">
        <v>71</v>
      </c>
      <c r="BO21" t="s">
        <v>703</v>
      </c>
      <c r="BP21">
        <v>2217.8270000000002</v>
      </c>
    </row>
    <row r="22" spans="1:68" ht="16.5" x14ac:dyDescent="0.25">
      <c r="A22" s="301" t="str">
        <f t="shared" si="18"/>
        <v>청룡교통</v>
      </c>
      <c r="B22" s="110" t="str">
        <f t="shared" si="19"/>
        <v>김성규</v>
      </c>
      <c r="C22" s="111" t="str">
        <f t="shared" si="20"/>
        <v>C</v>
      </c>
      <c r="D22" s="112">
        <f t="shared" si="21"/>
        <v>0.85409090909090901</v>
      </c>
      <c r="E22" s="113">
        <f t="shared" si="22"/>
        <v>3085</v>
      </c>
      <c r="F22" s="114" t="str">
        <f t="shared" si="23"/>
        <v>43</v>
      </c>
      <c r="G22" s="115" t="str">
        <f t="shared" si="24"/>
        <v>73아1150</v>
      </c>
      <c r="H22" s="116">
        <f t="shared" si="25"/>
        <v>1</v>
      </c>
      <c r="I22" s="117">
        <f t="shared" si="26"/>
        <v>1872.557</v>
      </c>
      <c r="J22" s="118">
        <f t="shared" si="27"/>
        <v>1.447463587797365E-2</v>
      </c>
      <c r="K22" s="118">
        <f t="shared" si="28"/>
        <v>0.39939590461402624</v>
      </c>
      <c r="L22" s="118">
        <f t="shared" si="29"/>
        <v>0.13137116787366152</v>
      </c>
      <c r="M22" s="119">
        <f t="shared" si="30"/>
        <v>14.212999999999999</v>
      </c>
      <c r="N22" s="120">
        <f t="shared" si="31"/>
        <v>0</v>
      </c>
      <c r="O22" s="120">
        <f t="shared" si="32"/>
        <v>20.186301404977257</v>
      </c>
      <c r="P22" s="232">
        <f t="shared" si="33"/>
        <v>54</v>
      </c>
      <c r="Q22" s="233">
        <f t="shared" si="34"/>
        <v>0</v>
      </c>
      <c r="R22" s="233">
        <f t="shared" si="35"/>
        <v>378</v>
      </c>
      <c r="T22">
        <v>532</v>
      </c>
      <c r="U22">
        <v>3085</v>
      </c>
      <c r="V22" t="s">
        <v>894</v>
      </c>
      <c r="W22">
        <v>1872.557</v>
      </c>
      <c r="X22">
        <v>996.64400000000001</v>
      </c>
      <c r="Y22">
        <v>1.879</v>
      </c>
      <c r="Z22">
        <v>14.212999999999999</v>
      </c>
      <c r="AA22">
        <v>120.228033</v>
      </c>
      <c r="AB22">
        <v>1.7402569999999999</v>
      </c>
      <c r="AC22">
        <v>48.018583999999997</v>
      </c>
      <c r="AD22" s="1">
        <v>246</v>
      </c>
      <c r="AE22">
        <v>0</v>
      </c>
      <c r="AF22">
        <v>378</v>
      </c>
      <c r="AG22">
        <v>95</v>
      </c>
      <c r="AH22">
        <v>15.575044</v>
      </c>
      <c r="AI22">
        <v>3366.8</v>
      </c>
      <c r="AJ22">
        <v>9.1</v>
      </c>
      <c r="AK22">
        <v>54</v>
      </c>
      <c r="AL22">
        <v>15193</v>
      </c>
      <c r="AM22" t="s">
        <v>895</v>
      </c>
      <c r="AN22" t="s">
        <v>896</v>
      </c>
      <c r="AO22">
        <v>1872.557</v>
      </c>
      <c r="AR22" t="s">
        <v>146</v>
      </c>
      <c r="AS22" t="s">
        <v>305</v>
      </c>
      <c r="AT22" t="s">
        <v>803</v>
      </c>
      <c r="AU22" t="s">
        <v>894</v>
      </c>
      <c r="AV22" t="s">
        <v>49</v>
      </c>
      <c r="AW22">
        <v>1</v>
      </c>
      <c r="BB22">
        <v>0.85409090909090901</v>
      </c>
      <c r="BC22" t="s">
        <v>72</v>
      </c>
      <c r="BF22" t="s">
        <v>146</v>
      </c>
      <c r="BG22" t="s">
        <v>305</v>
      </c>
      <c r="BH22" t="s">
        <v>894</v>
      </c>
      <c r="BI22">
        <v>3085</v>
      </c>
      <c r="BJ22">
        <v>1</v>
      </c>
      <c r="BK22" t="s">
        <v>803</v>
      </c>
      <c r="BL22" t="s">
        <v>702</v>
      </c>
      <c r="BM22">
        <v>0.85409090909090901</v>
      </c>
      <c r="BN22" t="s">
        <v>72</v>
      </c>
      <c r="BO22" t="s">
        <v>705</v>
      </c>
      <c r="BP22">
        <v>1872.557</v>
      </c>
    </row>
    <row r="23" spans="1:68" ht="16.5" x14ac:dyDescent="0.25">
      <c r="A23" s="300" t="str">
        <f t="shared" si="18"/>
        <v>청룡교통</v>
      </c>
      <c r="B23" s="126" t="str">
        <f t="shared" si="19"/>
        <v>김성삼</v>
      </c>
      <c r="C23" s="127" t="str">
        <f t="shared" si="20"/>
        <v>S</v>
      </c>
      <c r="D23" s="128">
        <f t="shared" si="21"/>
        <v>1.0016278256891005</v>
      </c>
      <c r="E23" s="129">
        <f t="shared" si="22"/>
        <v>9484</v>
      </c>
      <c r="F23" s="130" t="str">
        <f t="shared" si="23"/>
        <v>310</v>
      </c>
      <c r="G23" s="131" t="str">
        <f t="shared" si="24"/>
        <v>73아1730</v>
      </c>
      <c r="H23" s="132">
        <f t="shared" si="25"/>
        <v>2</v>
      </c>
      <c r="I23" s="133">
        <f t="shared" si="26"/>
        <v>4819.5519999999997</v>
      </c>
      <c r="J23" s="134">
        <f t="shared" si="27"/>
        <v>1.4529753124591663E-2</v>
      </c>
      <c r="K23" s="134">
        <f t="shared" si="28"/>
        <v>0.28562957963552532</v>
      </c>
      <c r="L23" s="134">
        <f t="shared" si="29"/>
        <v>0.16142579227280876</v>
      </c>
      <c r="M23" s="135">
        <f t="shared" si="30"/>
        <v>14.646000000000001</v>
      </c>
      <c r="N23" s="136">
        <f t="shared" si="31"/>
        <v>4.149763297501511E-2</v>
      </c>
      <c r="O23" s="136">
        <f t="shared" si="32"/>
        <v>6.4943795605898647</v>
      </c>
      <c r="P23" s="230">
        <f t="shared" si="33"/>
        <v>72</v>
      </c>
      <c r="Q23" s="231">
        <f t="shared" si="34"/>
        <v>2</v>
      </c>
      <c r="R23" s="231">
        <f t="shared" si="35"/>
        <v>313</v>
      </c>
      <c r="T23">
        <v>532</v>
      </c>
      <c r="U23">
        <v>9484</v>
      </c>
      <c r="V23" t="s">
        <v>897</v>
      </c>
      <c r="W23">
        <v>4819.5519999999997</v>
      </c>
      <c r="X23">
        <v>1337.752</v>
      </c>
      <c r="Y23">
        <v>3.6030000000000002</v>
      </c>
      <c r="Z23">
        <v>14.646000000000001</v>
      </c>
      <c r="AA23">
        <v>142.636078</v>
      </c>
      <c r="AB23">
        <v>2.0724670000000001</v>
      </c>
      <c r="AC23">
        <v>40.741083000000003</v>
      </c>
      <c r="AD23" s="1">
        <v>778</v>
      </c>
      <c r="AE23">
        <v>2</v>
      </c>
      <c r="AF23">
        <v>313</v>
      </c>
      <c r="AG23">
        <v>93</v>
      </c>
      <c r="AH23">
        <v>33.789150999999997</v>
      </c>
      <c r="AI23">
        <v>66064.100000000006</v>
      </c>
      <c r="AJ23">
        <v>7540.6</v>
      </c>
      <c r="AK23">
        <v>72</v>
      </c>
      <c r="AL23">
        <v>36016</v>
      </c>
      <c r="AM23" t="s">
        <v>898</v>
      </c>
      <c r="AN23" t="s">
        <v>899</v>
      </c>
      <c r="AO23">
        <v>4596.95</v>
      </c>
      <c r="AR23" t="s">
        <v>146</v>
      </c>
      <c r="AS23" t="s">
        <v>304</v>
      </c>
      <c r="AT23" t="s">
        <v>783</v>
      </c>
      <c r="AU23" t="s">
        <v>897</v>
      </c>
      <c r="AV23" t="s">
        <v>49</v>
      </c>
      <c r="AW23">
        <v>2</v>
      </c>
      <c r="BB23">
        <v>1.0016278256891005</v>
      </c>
      <c r="BC23" t="s">
        <v>74</v>
      </c>
      <c r="BF23" t="s">
        <v>146</v>
      </c>
      <c r="BG23" t="s">
        <v>304</v>
      </c>
      <c r="BH23" t="s">
        <v>897</v>
      </c>
      <c r="BI23">
        <v>9484</v>
      </c>
      <c r="BJ23">
        <v>2</v>
      </c>
      <c r="BK23" t="s">
        <v>783</v>
      </c>
      <c r="BL23" t="s">
        <v>773</v>
      </c>
      <c r="BM23">
        <v>1.0016278256891005</v>
      </c>
      <c r="BN23" t="s">
        <v>74</v>
      </c>
      <c r="BO23" t="s">
        <v>704</v>
      </c>
      <c r="BP23">
        <v>4819.5519999999997</v>
      </c>
    </row>
    <row r="24" spans="1:68" ht="16.5" x14ac:dyDescent="0.25">
      <c r="A24" s="301" t="str">
        <f t="shared" si="18"/>
        <v>청룡교통</v>
      </c>
      <c r="B24" s="110" t="str">
        <f t="shared" si="19"/>
        <v>김성태</v>
      </c>
      <c r="C24" s="111" t="str">
        <f t="shared" si="20"/>
        <v>B</v>
      </c>
      <c r="D24" s="112">
        <f t="shared" si="21"/>
        <v>0.90956521739130447</v>
      </c>
      <c r="E24" s="113">
        <f t="shared" si="22"/>
        <v>9359</v>
      </c>
      <c r="F24" s="114" t="str">
        <f t="shared" si="23"/>
        <v>43-1</v>
      </c>
      <c r="G24" s="115" t="str">
        <f t="shared" si="24"/>
        <v>73아1049</v>
      </c>
      <c r="H24" s="116">
        <f t="shared" si="25"/>
        <v>1</v>
      </c>
      <c r="I24" s="117">
        <f t="shared" si="26"/>
        <v>2179.4549999999999</v>
      </c>
      <c r="J24" s="118">
        <f t="shared" si="27"/>
        <v>4.2320593898804756E-2</v>
      </c>
      <c r="K24" s="118">
        <f t="shared" si="28"/>
        <v>0.36662654684992535</v>
      </c>
      <c r="L24" s="118">
        <f t="shared" si="29"/>
        <v>0.20739129736562581</v>
      </c>
      <c r="M24" s="119">
        <f t="shared" si="30"/>
        <v>12.372999999999999</v>
      </c>
      <c r="N24" s="120">
        <f t="shared" si="31"/>
        <v>0</v>
      </c>
      <c r="O24" s="120">
        <f t="shared" si="32"/>
        <v>4.0835897047656413</v>
      </c>
      <c r="P24" s="232">
        <f t="shared" si="33"/>
        <v>33</v>
      </c>
      <c r="Q24" s="233">
        <f t="shared" si="34"/>
        <v>0</v>
      </c>
      <c r="R24" s="233">
        <f t="shared" si="35"/>
        <v>89</v>
      </c>
      <c r="T24">
        <v>532</v>
      </c>
      <c r="U24">
        <v>9359</v>
      </c>
      <c r="V24" t="s">
        <v>900</v>
      </c>
      <c r="W24">
        <v>2179.4549999999999</v>
      </c>
      <c r="X24">
        <v>1041.7550000000001</v>
      </c>
      <c r="Y24">
        <v>2.0920000000000001</v>
      </c>
      <c r="Z24">
        <v>12.372999999999999</v>
      </c>
      <c r="AA24">
        <v>144.68161799999999</v>
      </c>
      <c r="AB24">
        <v>6.1230120000000001</v>
      </c>
      <c r="AC24">
        <v>53.044122000000002</v>
      </c>
      <c r="AD24" s="1">
        <v>452</v>
      </c>
      <c r="AE24">
        <v>0</v>
      </c>
      <c r="AF24">
        <v>89</v>
      </c>
      <c r="AG24">
        <v>83</v>
      </c>
      <c r="AH24">
        <v>15.063800000000001</v>
      </c>
      <c r="AI24">
        <v>1645.3</v>
      </c>
      <c r="AJ24">
        <v>0</v>
      </c>
      <c r="AK24">
        <v>33</v>
      </c>
      <c r="AL24">
        <v>14187</v>
      </c>
      <c r="AM24" t="s">
        <v>901</v>
      </c>
      <c r="AN24" t="s">
        <v>902</v>
      </c>
      <c r="AO24">
        <v>2179.4549999999999</v>
      </c>
      <c r="AR24" t="s">
        <v>146</v>
      </c>
      <c r="AS24" t="s">
        <v>306</v>
      </c>
      <c r="AT24" t="s">
        <v>812</v>
      </c>
      <c r="AU24" t="s">
        <v>900</v>
      </c>
      <c r="AV24" t="s">
        <v>49</v>
      </c>
      <c r="AW24">
        <v>1</v>
      </c>
      <c r="BB24">
        <v>0.90956521739130447</v>
      </c>
      <c r="BC24" t="s">
        <v>71</v>
      </c>
      <c r="BF24" t="s">
        <v>146</v>
      </c>
      <c r="BG24" t="s">
        <v>306</v>
      </c>
      <c r="BH24" t="s">
        <v>900</v>
      </c>
      <c r="BI24">
        <v>9359</v>
      </c>
      <c r="BJ24">
        <v>1</v>
      </c>
      <c r="BK24" t="s">
        <v>812</v>
      </c>
      <c r="BL24" t="s">
        <v>702</v>
      </c>
      <c r="BM24">
        <v>0.90956521739130447</v>
      </c>
      <c r="BN24" t="s">
        <v>71</v>
      </c>
      <c r="BO24" t="s">
        <v>703</v>
      </c>
      <c r="BP24">
        <v>2179.4549999999999</v>
      </c>
    </row>
    <row r="25" spans="1:68" ht="16.5" x14ac:dyDescent="0.25">
      <c r="A25" s="300" t="str">
        <f t="shared" si="18"/>
        <v>청룡교통</v>
      </c>
      <c r="B25" s="126" t="str">
        <f t="shared" si="19"/>
        <v>김지훈</v>
      </c>
      <c r="C25" s="127" t="str">
        <f t="shared" si="20"/>
        <v>F</v>
      </c>
      <c r="D25" s="128">
        <f t="shared" si="21"/>
        <v>0.78999999999999992</v>
      </c>
      <c r="E25" s="129">
        <f t="shared" si="22"/>
        <v>1111</v>
      </c>
      <c r="F25" s="130" t="str">
        <f t="shared" si="23"/>
        <v>310</v>
      </c>
      <c r="G25" s="131" t="str">
        <f t="shared" si="24"/>
        <v>73아1051</v>
      </c>
      <c r="H25" s="132">
        <f t="shared" si="25"/>
        <v>1</v>
      </c>
      <c r="I25" s="133">
        <f t="shared" si="26"/>
        <v>3896.835</v>
      </c>
      <c r="J25" s="134">
        <f t="shared" si="27"/>
        <v>2.0082778490201209E-2</v>
      </c>
      <c r="K25" s="134">
        <f t="shared" si="28"/>
        <v>0.35487382779396448</v>
      </c>
      <c r="L25" s="134">
        <f t="shared" si="29"/>
        <v>0.14704240749223407</v>
      </c>
      <c r="M25" s="135">
        <f t="shared" si="30"/>
        <v>25.244</v>
      </c>
      <c r="N25" s="136">
        <f t="shared" si="31"/>
        <v>0</v>
      </c>
      <c r="O25" s="136">
        <f t="shared" si="32"/>
        <v>6.3898009538510099</v>
      </c>
      <c r="P25" s="230">
        <f t="shared" si="33"/>
        <v>65</v>
      </c>
      <c r="Q25" s="231">
        <f t="shared" si="34"/>
        <v>0</v>
      </c>
      <c r="R25" s="231">
        <f t="shared" si="35"/>
        <v>249</v>
      </c>
      <c r="T25">
        <v>532</v>
      </c>
      <c r="U25">
        <v>1111</v>
      </c>
      <c r="V25" t="s">
        <v>768</v>
      </c>
      <c r="W25">
        <v>3896.835</v>
      </c>
      <c r="X25">
        <v>1370.191</v>
      </c>
      <c r="Y25">
        <v>2.8439999999999999</v>
      </c>
      <c r="Z25">
        <v>25.244</v>
      </c>
      <c r="AA25">
        <v>114.207205</v>
      </c>
      <c r="AB25">
        <v>2.2935979999999998</v>
      </c>
      <c r="AC25">
        <v>40.529147999999999</v>
      </c>
      <c r="AD25" s="1">
        <v>573</v>
      </c>
      <c r="AE25">
        <v>0</v>
      </c>
      <c r="AF25">
        <v>249</v>
      </c>
      <c r="AG25">
        <v>107</v>
      </c>
      <c r="AH25">
        <v>34.120744999999999</v>
      </c>
      <c r="AI25">
        <v>53113.599999999999</v>
      </c>
      <c r="AJ25">
        <v>28581.9</v>
      </c>
      <c r="AK25">
        <v>65</v>
      </c>
      <c r="AL25">
        <v>58679</v>
      </c>
      <c r="AM25" t="s">
        <v>903</v>
      </c>
      <c r="AN25" t="s">
        <v>904</v>
      </c>
      <c r="AO25">
        <v>3896.835</v>
      </c>
      <c r="AR25" t="s">
        <v>146</v>
      </c>
      <c r="AS25" t="s">
        <v>304</v>
      </c>
      <c r="AT25" t="s">
        <v>775</v>
      </c>
      <c r="AU25" t="s">
        <v>768</v>
      </c>
      <c r="AV25" t="s">
        <v>49</v>
      </c>
      <c r="AW25">
        <v>1</v>
      </c>
      <c r="BB25">
        <v>0.78999999999999992</v>
      </c>
      <c r="BC25" t="s">
        <v>73</v>
      </c>
      <c r="BF25" t="s">
        <v>146</v>
      </c>
      <c r="BG25" t="s">
        <v>304</v>
      </c>
      <c r="BH25" t="s">
        <v>768</v>
      </c>
      <c r="BI25">
        <v>1111</v>
      </c>
      <c r="BJ25">
        <v>1</v>
      </c>
      <c r="BK25" t="s">
        <v>775</v>
      </c>
      <c r="BL25" t="s">
        <v>702</v>
      </c>
      <c r="BM25">
        <v>0.78999999999999992</v>
      </c>
      <c r="BN25" t="s">
        <v>73</v>
      </c>
      <c r="BO25" t="s">
        <v>872</v>
      </c>
      <c r="BP25">
        <v>3896.835</v>
      </c>
    </row>
    <row r="26" spans="1:68" ht="16.5" x14ac:dyDescent="0.25">
      <c r="A26" s="301" t="str">
        <f t="shared" si="18"/>
        <v>청룡교통</v>
      </c>
      <c r="B26" s="110" t="str">
        <f t="shared" si="19"/>
        <v>김진규</v>
      </c>
      <c r="C26" s="111" t="str">
        <f t="shared" si="20"/>
        <v>S</v>
      </c>
      <c r="D26" s="112">
        <f t="shared" si="21"/>
        <v>1.1392307692307693</v>
      </c>
      <c r="E26" s="113">
        <f t="shared" si="22"/>
        <v>2712</v>
      </c>
      <c r="F26" s="114" t="str">
        <f t="shared" si="23"/>
        <v>44</v>
      </c>
      <c r="G26" s="115" t="str">
        <f t="shared" si="24"/>
        <v>73아1083</v>
      </c>
      <c r="H26" s="116">
        <f t="shared" si="25"/>
        <v>1</v>
      </c>
      <c r="I26" s="117">
        <f t="shared" si="26"/>
        <v>2807.078</v>
      </c>
      <c r="J26" s="118">
        <f t="shared" si="27"/>
        <v>3.2485023796600627E-2</v>
      </c>
      <c r="K26" s="118">
        <f t="shared" si="28"/>
        <v>0.3281067383863957</v>
      </c>
      <c r="L26" s="118">
        <f t="shared" si="29"/>
        <v>0.15175923148555187</v>
      </c>
      <c r="M26" s="119">
        <f t="shared" si="30"/>
        <v>7.2130000000000001</v>
      </c>
      <c r="N26" s="120">
        <f t="shared" si="31"/>
        <v>0</v>
      </c>
      <c r="O26" s="120">
        <f t="shared" si="32"/>
        <v>1.0687269822926189</v>
      </c>
      <c r="P26" s="232">
        <f t="shared" si="33"/>
        <v>40</v>
      </c>
      <c r="Q26" s="233">
        <f t="shared" si="34"/>
        <v>0</v>
      </c>
      <c r="R26" s="233">
        <f t="shared" si="35"/>
        <v>30</v>
      </c>
      <c r="T26">
        <v>532</v>
      </c>
      <c r="U26">
        <v>2712</v>
      </c>
      <c r="V26" t="s">
        <v>905</v>
      </c>
      <c r="W26">
        <v>2807.078</v>
      </c>
      <c r="X26">
        <v>947.64</v>
      </c>
      <c r="Y26">
        <v>2.9620000000000002</v>
      </c>
      <c r="Z26">
        <v>7.2130000000000001</v>
      </c>
      <c r="AA26">
        <v>156.413307</v>
      </c>
      <c r="AB26">
        <v>5.0810899999999997</v>
      </c>
      <c r="AC26">
        <v>51.320259999999998</v>
      </c>
      <c r="AD26" s="1">
        <v>426</v>
      </c>
      <c r="AE26">
        <v>0</v>
      </c>
      <c r="AF26">
        <v>30</v>
      </c>
      <c r="AG26">
        <v>83</v>
      </c>
      <c r="AH26">
        <v>17.946542000000001</v>
      </c>
      <c r="AI26">
        <v>2874.9</v>
      </c>
      <c r="AJ26">
        <v>0</v>
      </c>
      <c r="AK26">
        <v>40</v>
      </c>
      <c r="AL26">
        <v>49638</v>
      </c>
      <c r="AM26" t="s">
        <v>906</v>
      </c>
      <c r="AN26" t="s">
        <v>907</v>
      </c>
      <c r="AO26">
        <v>2807.078</v>
      </c>
      <c r="AR26" t="s">
        <v>146</v>
      </c>
      <c r="AS26" t="s">
        <v>307</v>
      </c>
      <c r="AT26" t="s">
        <v>835</v>
      </c>
      <c r="AU26" t="s">
        <v>905</v>
      </c>
      <c r="AV26" t="s">
        <v>49</v>
      </c>
      <c r="AW26">
        <v>1</v>
      </c>
      <c r="BB26">
        <v>1.1392307692307693</v>
      </c>
      <c r="BC26" t="s">
        <v>74</v>
      </c>
      <c r="BF26" t="s">
        <v>146</v>
      </c>
      <c r="BG26" t="s">
        <v>307</v>
      </c>
      <c r="BH26" t="s">
        <v>905</v>
      </c>
      <c r="BI26">
        <v>2712</v>
      </c>
      <c r="BJ26">
        <v>1</v>
      </c>
      <c r="BK26" t="s">
        <v>835</v>
      </c>
      <c r="BL26" t="s">
        <v>702</v>
      </c>
      <c r="BM26">
        <v>1.1392307692307693</v>
      </c>
      <c r="BN26" t="s">
        <v>74</v>
      </c>
      <c r="BO26" t="s">
        <v>704</v>
      </c>
      <c r="BP26">
        <v>2807.078</v>
      </c>
    </row>
    <row r="27" spans="1:68" ht="16.5" x14ac:dyDescent="0.25">
      <c r="A27" s="300" t="str">
        <f t="shared" si="18"/>
        <v>청룡교통</v>
      </c>
      <c r="B27" s="126" t="str">
        <f t="shared" si="19"/>
        <v>김창구</v>
      </c>
      <c r="C27" s="127" t="str">
        <f t="shared" si="20"/>
        <v>S</v>
      </c>
      <c r="D27" s="128">
        <f t="shared" si="21"/>
        <v>1.0546239555345143</v>
      </c>
      <c r="E27" s="129">
        <f t="shared" si="22"/>
        <v>5419</v>
      </c>
      <c r="F27" s="130" t="str">
        <f t="shared" si="23"/>
        <v>44</v>
      </c>
      <c r="G27" s="131" t="str">
        <f t="shared" si="24"/>
        <v>73아1081</v>
      </c>
      <c r="H27" s="132">
        <f t="shared" si="25"/>
        <v>2</v>
      </c>
      <c r="I27" s="133">
        <f t="shared" si="26"/>
        <v>2377.09</v>
      </c>
      <c r="J27" s="134">
        <f t="shared" si="27"/>
        <v>1.9383324903893381E-2</v>
      </c>
      <c r="K27" s="134">
        <f t="shared" si="28"/>
        <v>0.2685054131839239</v>
      </c>
      <c r="L27" s="134">
        <f t="shared" si="29"/>
        <v>0.2061343912094199</v>
      </c>
      <c r="M27" s="135">
        <f t="shared" si="30"/>
        <v>7.9509999999999996</v>
      </c>
      <c r="N27" s="136">
        <f t="shared" si="31"/>
        <v>0</v>
      </c>
      <c r="O27" s="136">
        <f t="shared" si="32"/>
        <v>0.84136486207926497</v>
      </c>
      <c r="P27" s="230">
        <f t="shared" si="33"/>
        <v>8</v>
      </c>
      <c r="Q27" s="231">
        <f t="shared" si="34"/>
        <v>0</v>
      </c>
      <c r="R27" s="231">
        <f t="shared" si="35"/>
        <v>20</v>
      </c>
      <c r="T27">
        <v>532</v>
      </c>
      <c r="U27">
        <v>5419</v>
      </c>
      <c r="V27" t="s">
        <v>908</v>
      </c>
      <c r="W27">
        <v>2377.09</v>
      </c>
      <c r="X27">
        <v>867.34500000000003</v>
      </c>
      <c r="Y27">
        <v>2.7410000000000001</v>
      </c>
      <c r="Z27">
        <v>7.9509999999999996</v>
      </c>
      <c r="AA27">
        <v>117.696629</v>
      </c>
      <c r="AB27">
        <v>2.281352</v>
      </c>
      <c r="AC27">
        <v>31.602181999999999</v>
      </c>
      <c r="AD27" s="1">
        <v>490</v>
      </c>
      <c r="AE27">
        <v>0</v>
      </c>
      <c r="AF27">
        <v>20</v>
      </c>
      <c r="AG27">
        <v>77</v>
      </c>
      <c r="AH27">
        <v>20.196755</v>
      </c>
      <c r="AI27">
        <v>1305.9000000000001</v>
      </c>
      <c r="AJ27">
        <v>0</v>
      </c>
      <c r="AK27">
        <v>8</v>
      </c>
      <c r="AL27">
        <v>5306</v>
      </c>
      <c r="AM27" t="s">
        <v>909</v>
      </c>
      <c r="AN27" t="s">
        <v>910</v>
      </c>
      <c r="AO27">
        <v>2236.1669999999999</v>
      </c>
      <c r="AR27" t="s">
        <v>146</v>
      </c>
      <c r="AS27" t="s">
        <v>307</v>
      </c>
      <c r="AT27" t="s">
        <v>833</v>
      </c>
      <c r="AU27" t="s">
        <v>908</v>
      </c>
      <c r="AV27" t="s">
        <v>49</v>
      </c>
      <c r="AW27">
        <v>2</v>
      </c>
      <c r="BB27">
        <v>1.0546239555345143</v>
      </c>
      <c r="BC27" t="s">
        <v>74</v>
      </c>
      <c r="BF27" t="s">
        <v>146</v>
      </c>
      <c r="BG27" t="s">
        <v>307</v>
      </c>
      <c r="BH27" t="s">
        <v>908</v>
      </c>
      <c r="BI27">
        <v>5419</v>
      </c>
      <c r="BJ27">
        <v>2</v>
      </c>
      <c r="BK27" t="s">
        <v>833</v>
      </c>
      <c r="BL27" t="s">
        <v>831</v>
      </c>
      <c r="BM27">
        <v>1.0546239555345143</v>
      </c>
      <c r="BN27" t="s">
        <v>74</v>
      </c>
      <c r="BO27" t="s">
        <v>704</v>
      </c>
      <c r="BP27">
        <v>2377.09</v>
      </c>
    </row>
    <row r="28" spans="1:68" ht="16.5" x14ac:dyDescent="0.25">
      <c r="A28" s="301" t="str">
        <f t="shared" si="18"/>
        <v>청룡교통</v>
      </c>
      <c r="B28" s="110" t="str">
        <f t="shared" si="19"/>
        <v>김창선</v>
      </c>
      <c r="C28" s="111" t="str">
        <f t="shared" si="20"/>
        <v>A</v>
      </c>
      <c r="D28" s="112">
        <f t="shared" si="21"/>
        <v>0.99643431268301363</v>
      </c>
      <c r="E28" s="113">
        <f t="shared" si="22"/>
        <v>4434</v>
      </c>
      <c r="F28" s="114" t="str">
        <f t="shared" si="23"/>
        <v>43</v>
      </c>
      <c r="G28" s="115" t="str">
        <f t="shared" si="24"/>
        <v>73아1075</v>
      </c>
      <c r="H28" s="116">
        <f t="shared" si="25"/>
        <v>2</v>
      </c>
      <c r="I28" s="117">
        <f t="shared" si="26"/>
        <v>2196.5989999999997</v>
      </c>
      <c r="J28" s="118">
        <f t="shared" si="27"/>
        <v>1.5984258585007453E-2</v>
      </c>
      <c r="K28" s="118">
        <f t="shared" si="28"/>
        <v>0.33046088619211117</v>
      </c>
      <c r="L28" s="118">
        <f t="shared" si="29"/>
        <v>7.4205624240018322E-2</v>
      </c>
      <c r="M28" s="119">
        <f t="shared" si="30"/>
        <v>10.914999999999999</v>
      </c>
      <c r="N28" s="120">
        <f t="shared" si="31"/>
        <v>0.182099691386548</v>
      </c>
      <c r="O28" s="120">
        <f t="shared" si="32"/>
        <v>7.2839876554619201</v>
      </c>
      <c r="P28" s="232">
        <f t="shared" si="33"/>
        <v>3</v>
      </c>
      <c r="Q28" s="233">
        <f t="shared" si="34"/>
        <v>4</v>
      </c>
      <c r="R28" s="233">
        <f t="shared" si="35"/>
        <v>160</v>
      </c>
      <c r="T28">
        <v>532</v>
      </c>
      <c r="U28">
        <v>4434</v>
      </c>
      <c r="V28" t="s">
        <v>911</v>
      </c>
      <c r="W28">
        <v>2196.5990000000002</v>
      </c>
      <c r="X28">
        <v>1047.384</v>
      </c>
      <c r="Y28">
        <v>2.097</v>
      </c>
      <c r="Z28">
        <v>10.914999999999999</v>
      </c>
      <c r="AA28">
        <v>123.956328</v>
      </c>
      <c r="AB28">
        <v>1.9813499999999999</v>
      </c>
      <c r="AC28">
        <v>40.962718000000002</v>
      </c>
      <c r="AD28" s="1">
        <v>163</v>
      </c>
      <c r="AE28">
        <v>4</v>
      </c>
      <c r="AF28">
        <v>160</v>
      </c>
      <c r="AG28">
        <v>93</v>
      </c>
      <c r="AH28">
        <v>17.720749000000001</v>
      </c>
      <c r="AI28">
        <v>853.7</v>
      </c>
      <c r="AJ28">
        <v>40.200000000000003</v>
      </c>
      <c r="AK28">
        <v>3</v>
      </c>
      <c r="AL28">
        <v>373</v>
      </c>
      <c r="AM28" t="s">
        <v>912</v>
      </c>
      <c r="AN28" t="s">
        <v>913</v>
      </c>
      <c r="AO28">
        <v>2079.37</v>
      </c>
      <c r="AR28" t="s">
        <v>146</v>
      </c>
      <c r="AS28" t="s">
        <v>305</v>
      </c>
      <c r="AT28" t="s">
        <v>801</v>
      </c>
      <c r="AU28" t="s">
        <v>911</v>
      </c>
      <c r="AV28" t="s">
        <v>49</v>
      </c>
      <c r="AW28">
        <v>2</v>
      </c>
      <c r="BB28">
        <v>0.99643431268301363</v>
      </c>
      <c r="BC28" t="s">
        <v>69</v>
      </c>
      <c r="BF28" t="s">
        <v>146</v>
      </c>
      <c r="BG28" t="s">
        <v>305</v>
      </c>
      <c r="BH28" t="s">
        <v>911</v>
      </c>
      <c r="BI28">
        <v>4434</v>
      </c>
      <c r="BJ28">
        <v>2</v>
      </c>
      <c r="BK28" t="s">
        <v>801</v>
      </c>
      <c r="BL28" t="s">
        <v>803</v>
      </c>
      <c r="BM28">
        <v>0.99643431268301363</v>
      </c>
      <c r="BN28" t="s">
        <v>69</v>
      </c>
      <c r="BO28" t="s">
        <v>706</v>
      </c>
      <c r="BP28">
        <v>2196.5989999999997</v>
      </c>
    </row>
    <row r="29" spans="1:68" ht="16.5" x14ac:dyDescent="0.25">
      <c r="A29" s="300" t="str">
        <f t="shared" si="18"/>
        <v>청룡교통</v>
      </c>
      <c r="B29" s="126" t="str">
        <f t="shared" si="19"/>
        <v>김태훈</v>
      </c>
      <c r="C29" s="127" t="str">
        <f t="shared" si="20"/>
        <v>C</v>
      </c>
      <c r="D29" s="128">
        <f t="shared" si="21"/>
        <v>0.89869565217391323</v>
      </c>
      <c r="E29" s="129">
        <f t="shared" si="22"/>
        <v>7264</v>
      </c>
      <c r="F29" s="130" t="str">
        <f t="shared" si="23"/>
        <v>43-1</v>
      </c>
      <c r="G29" s="131" t="str">
        <f t="shared" si="24"/>
        <v>73아1049</v>
      </c>
      <c r="H29" s="132">
        <f t="shared" si="25"/>
        <v>2</v>
      </c>
      <c r="I29" s="133">
        <f t="shared" si="26"/>
        <v>1791.5820000000001</v>
      </c>
      <c r="J29" s="134">
        <f t="shared" si="27"/>
        <v>3.615519252030374E-2</v>
      </c>
      <c r="K29" s="134">
        <f t="shared" si="28"/>
        <v>0.37753635215332132</v>
      </c>
      <c r="L29" s="134">
        <f t="shared" si="29"/>
        <v>0.18252025305009761</v>
      </c>
      <c r="M29" s="135">
        <f t="shared" si="30"/>
        <v>12.701000000000001</v>
      </c>
      <c r="N29" s="136">
        <f t="shared" si="31"/>
        <v>0.11163318229363768</v>
      </c>
      <c r="O29" s="136">
        <f t="shared" si="32"/>
        <v>9.4330039038123843</v>
      </c>
      <c r="P29" s="230">
        <f t="shared" si="33"/>
        <v>26</v>
      </c>
      <c r="Q29" s="231">
        <f t="shared" si="34"/>
        <v>2</v>
      </c>
      <c r="R29" s="231">
        <f t="shared" si="35"/>
        <v>169</v>
      </c>
      <c r="T29">
        <v>532</v>
      </c>
      <c r="U29">
        <v>7264</v>
      </c>
      <c r="V29" t="s">
        <v>914</v>
      </c>
      <c r="W29">
        <v>1791.5820000000001</v>
      </c>
      <c r="X29">
        <v>865.875</v>
      </c>
      <c r="Y29">
        <v>2.069</v>
      </c>
      <c r="Z29">
        <v>12.701000000000001</v>
      </c>
      <c r="AA29">
        <v>118.81552000000001</v>
      </c>
      <c r="AB29">
        <v>4.2957979999999996</v>
      </c>
      <c r="AC29">
        <v>44.857177999999998</v>
      </c>
      <c r="AD29" s="1">
        <v>327</v>
      </c>
      <c r="AE29">
        <v>2</v>
      </c>
      <c r="AF29">
        <v>169</v>
      </c>
      <c r="AG29">
        <v>101</v>
      </c>
      <c r="AH29">
        <v>15.078685999999999</v>
      </c>
      <c r="AI29">
        <v>1085.0999999999999</v>
      </c>
      <c r="AJ29">
        <v>16.8</v>
      </c>
      <c r="AK29">
        <v>26</v>
      </c>
      <c r="AL29">
        <v>14988</v>
      </c>
      <c r="AM29" t="s">
        <v>915</v>
      </c>
      <c r="AN29" t="s">
        <v>916</v>
      </c>
      <c r="AO29">
        <v>1689.922</v>
      </c>
      <c r="AR29" t="s">
        <v>146</v>
      </c>
      <c r="AS29" t="s">
        <v>306</v>
      </c>
      <c r="AT29" t="s">
        <v>812</v>
      </c>
      <c r="AU29" t="s">
        <v>914</v>
      </c>
      <c r="AV29" t="s">
        <v>49</v>
      </c>
      <c r="AW29">
        <v>2</v>
      </c>
      <c r="BB29">
        <v>0.89869565217391323</v>
      </c>
      <c r="BC29" t="s">
        <v>72</v>
      </c>
      <c r="BF29" t="s">
        <v>146</v>
      </c>
      <c r="BG29" t="s">
        <v>306</v>
      </c>
      <c r="BH29" t="s">
        <v>914</v>
      </c>
      <c r="BI29">
        <v>7264</v>
      </c>
      <c r="BJ29">
        <v>2</v>
      </c>
      <c r="BK29" t="s">
        <v>812</v>
      </c>
      <c r="BL29" t="s">
        <v>840</v>
      </c>
      <c r="BM29">
        <v>0.89869565217391323</v>
      </c>
      <c r="BN29" t="s">
        <v>72</v>
      </c>
      <c r="BO29" t="s">
        <v>705</v>
      </c>
      <c r="BP29">
        <v>1791.5820000000001</v>
      </c>
    </row>
    <row r="30" spans="1:68" ht="16.5" x14ac:dyDescent="0.25">
      <c r="A30" s="301" t="str">
        <f t="shared" si="18"/>
        <v>청룡교통</v>
      </c>
      <c r="B30" s="110" t="str">
        <f t="shared" si="19"/>
        <v>김태훈2</v>
      </c>
      <c r="C30" s="111" t="str">
        <f t="shared" si="20"/>
        <v>D</v>
      </c>
      <c r="D30" s="112">
        <f t="shared" si="21"/>
        <v>0.84988474274780001</v>
      </c>
      <c r="E30" s="113">
        <f t="shared" si="22"/>
        <v>2484</v>
      </c>
      <c r="F30" s="114" t="str">
        <f t="shared" si="23"/>
        <v>310</v>
      </c>
      <c r="G30" s="115" t="str">
        <f t="shared" si="24"/>
        <v>73아1043</v>
      </c>
      <c r="H30" s="116">
        <f t="shared" si="25"/>
        <v>3</v>
      </c>
      <c r="I30" s="117">
        <f t="shared" si="26"/>
        <v>4873.197000000001</v>
      </c>
      <c r="J30" s="118">
        <f t="shared" si="27"/>
        <v>1.110249883211788E-2</v>
      </c>
      <c r="K30" s="118">
        <f t="shared" si="28"/>
        <v>0.2732196433505889</v>
      </c>
      <c r="L30" s="118">
        <f t="shared" si="29"/>
        <v>0.16477889155722616</v>
      </c>
      <c r="M30" s="119">
        <f t="shared" si="30"/>
        <v>18.245000000000001</v>
      </c>
      <c r="N30" s="120">
        <f t="shared" si="31"/>
        <v>0</v>
      </c>
      <c r="O30" s="120">
        <f t="shared" si="32"/>
        <v>6.7101740397525482</v>
      </c>
      <c r="P30" s="232">
        <f t="shared" si="33"/>
        <v>54</v>
      </c>
      <c r="Q30" s="233">
        <f t="shared" si="34"/>
        <v>0</v>
      </c>
      <c r="R30" s="233">
        <f t="shared" si="35"/>
        <v>327</v>
      </c>
      <c r="T30">
        <v>532</v>
      </c>
      <c r="U30">
        <v>2484</v>
      </c>
      <c r="V30" t="s">
        <v>917</v>
      </c>
      <c r="W30">
        <v>4873.1970000000001</v>
      </c>
      <c r="X30">
        <v>1618.4079999999999</v>
      </c>
      <c r="Y30">
        <v>3.0110000000000001</v>
      </c>
      <c r="Z30">
        <v>18.245000000000001</v>
      </c>
      <c r="AA30">
        <v>134.17664099999999</v>
      </c>
      <c r="AB30">
        <v>1.4896959999999999</v>
      </c>
      <c r="AC30">
        <v>36.659694000000002</v>
      </c>
      <c r="AD30" s="1">
        <v>803</v>
      </c>
      <c r="AE30">
        <v>0</v>
      </c>
      <c r="AF30">
        <v>327</v>
      </c>
      <c r="AG30">
        <v>105</v>
      </c>
      <c r="AH30">
        <v>36.319265000000001</v>
      </c>
      <c r="AI30">
        <v>46836</v>
      </c>
      <c r="AJ30">
        <v>21482.9</v>
      </c>
      <c r="AK30">
        <v>54</v>
      </c>
      <c r="AL30">
        <v>28677</v>
      </c>
      <c r="AM30" t="s">
        <v>918</v>
      </c>
      <c r="AN30" t="s">
        <v>919</v>
      </c>
      <c r="AO30">
        <v>4431.3190000000004</v>
      </c>
      <c r="AR30" t="s">
        <v>146</v>
      </c>
      <c r="AS30" t="s">
        <v>304</v>
      </c>
      <c r="AT30" t="s">
        <v>770</v>
      </c>
      <c r="AU30" t="s">
        <v>917</v>
      </c>
      <c r="AV30" t="s">
        <v>49</v>
      </c>
      <c r="AW30">
        <v>3</v>
      </c>
      <c r="BB30">
        <v>0.84988474274780001</v>
      </c>
      <c r="BC30" t="s">
        <v>70</v>
      </c>
      <c r="BF30" t="s">
        <v>146</v>
      </c>
      <c r="BG30" t="s">
        <v>304</v>
      </c>
      <c r="BH30" t="s">
        <v>917</v>
      </c>
      <c r="BI30">
        <v>2484</v>
      </c>
      <c r="BJ30">
        <v>3</v>
      </c>
      <c r="BK30" t="s">
        <v>770</v>
      </c>
      <c r="BL30" t="s">
        <v>837</v>
      </c>
      <c r="BM30">
        <v>0.84988474274780001</v>
      </c>
      <c r="BN30" t="s">
        <v>70</v>
      </c>
      <c r="BO30" t="s">
        <v>707</v>
      </c>
      <c r="BP30">
        <v>4873.197000000001</v>
      </c>
    </row>
    <row r="31" spans="1:68" ht="16.5" x14ac:dyDescent="0.25">
      <c r="A31" s="300" t="str">
        <f t="shared" si="18"/>
        <v>청룡교통</v>
      </c>
      <c r="B31" s="126" t="str">
        <f t="shared" si="19"/>
        <v>김효원</v>
      </c>
      <c r="C31" s="127" t="str">
        <f t="shared" si="20"/>
        <v>B</v>
      </c>
      <c r="D31" s="128">
        <f t="shared" si="21"/>
        <v>0.94090909090909081</v>
      </c>
      <c r="E31" s="129">
        <f t="shared" si="22"/>
        <v>5222</v>
      </c>
      <c r="F31" s="130" t="str">
        <f t="shared" si="23"/>
        <v>43-1</v>
      </c>
      <c r="G31" s="131" t="str">
        <f t="shared" si="24"/>
        <v>73아1045</v>
      </c>
      <c r="H31" s="132">
        <f t="shared" si="25"/>
        <v>1</v>
      </c>
      <c r="I31" s="133">
        <f t="shared" si="26"/>
        <v>2181.433</v>
      </c>
      <c r="J31" s="134">
        <f t="shared" si="27"/>
        <v>1.1059922563026217E-2</v>
      </c>
      <c r="K31" s="134">
        <f t="shared" si="28"/>
        <v>0.44506523347727206</v>
      </c>
      <c r="L31" s="134">
        <f t="shared" si="29"/>
        <v>0.29063464245750387</v>
      </c>
      <c r="M31" s="135">
        <f t="shared" si="30"/>
        <v>11.347</v>
      </c>
      <c r="N31" s="136">
        <f t="shared" si="31"/>
        <v>4.5841426255126792E-2</v>
      </c>
      <c r="O31" s="136">
        <f t="shared" si="32"/>
        <v>2.2462298865012129</v>
      </c>
      <c r="P31" s="230">
        <f t="shared" si="33"/>
        <v>74</v>
      </c>
      <c r="Q31" s="231">
        <f t="shared" si="34"/>
        <v>1</v>
      </c>
      <c r="R31" s="231">
        <f t="shared" si="35"/>
        <v>49</v>
      </c>
      <c r="T31">
        <v>532</v>
      </c>
      <c r="U31">
        <v>5222</v>
      </c>
      <c r="V31" t="s">
        <v>920</v>
      </c>
      <c r="W31">
        <v>2181.433</v>
      </c>
      <c r="X31">
        <v>1053.6489999999999</v>
      </c>
      <c r="Y31">
        <v>2.0699999999999998</v>
      </c>
      <c r="Z31">
        <v>11.347</v>
      </c>
      <c r="AA31">
        <v>161.568039</v>
      </c>
      <c r="AB31">
        <v>1.7869299999999999</v>
      </c>
      <c r="AC31">
        <v>71.908316999999997</v>
      </c>
      <c r="AD31" s="1">
        <v>634</v>
      </c>
      <c r="AE31">
        <v>1</v>
      </c>
      <c r="AF31">
        <v>49</v>
      </c>
      <c r="AG31">
        <v>84</v>
      </c>
      <c r="AH31">
        <v>13.501636</v>
      </c>
      <c r="AI31">
        <v>4244.6000000000004</v>
      </c>
      <c r="AJ31">
        <v>25.8</v>
      </c>
      <c r="AK31">
        <v>74</v>
      </c>
      <c r="AL31">
        <v>42692</v>
      </c>
      <c r="AM31" t="s">
        <v>921</v>
      </c>
      <c r="AN31" t="s">
        <v>922</v>
      </c>
      <c r="AO31">
        <v>2181.433</v>
      </c>
      <c r="AR31" t="s">
        <v>146</v>
      </c>
      <c r="AS31" t="s">
        <v>306</v>
      </c>
      <c r="AT31" t="s">
        <v>809</v>
      </c>
      <c r="AU31" t="s">
        <v>920</v>
      </c>
      <c r="AV31" t="s">
        <v>49</v>
      </c>
      <c r="AW31">
        <v>1</v>
      </c>
      <c r="BB31">
        <v>0.94090909090909081</v>
      </c>
      <c r="BC31" t="s">
        <v>71</v>
      </c>
      <c r="BF31" t="s">
        <v>146</v>
      </c>
      <c r="BG31" t="s">
        <v>306</v>
      </c>
      <c r="BH31" t="s">
        <v>920</v>
      </c>
      <c r="BI31">
        <v>5222</v>
      </c>
      <c r="BJ31">
        <v>1</v>
      </c>
      <c r="BK31" t="s">
        <v>809</v>
      </c>
      <c r="BL31" t="s">
        <v>702</v>
      </c>
      <c r="BM31">
        <v>0.94090909090909081</v>
      </c>
      <c r="BN31" t="s">
        <v>71</v>
      </c>
      <c r="BO31" t="s">
        <v>703</v>
      </c>
      <c r="BP31">
        <v>2181.433</v>
      </c>
    </row>
    <row r="32" spans="1:68" ht="16.5" x14ac:dyDescent="0.25">
      <c r="A32" s="301" t="str">
        <f t="shared" si="18"/>
        <v>청룡교통</v>
      </c>
      <c r="B32" s="110" t="str">
        <f t="shared" si="19"/>
        <v>나진철</v>
      </c>
      <c r="C32" s="111" t="str">
        <f t="shared" si="20"/>
        <v>C</v>
      </c>
      <c r="D32" s="112">
        <f t="shared" si="21"/>
        <v>0.87939216765570727</v>
      </c>
      <c r="E32" s="113">
        <f t="shared" si="22"/>
        <v>7069</v>
      </c>
      <c r="F32" s="114" t="str">
        <f t="shared" si="23"/>
        <v>310</v>
      </c>
      <c r="G32" s="115" t="str">
        <f t="shared" si="24"/>
        <v>73아1051</v>
      </c>
      <c r="H32" s="116">
        <f t="shared" si="25"/>
        <v>14</v>
      </c>
      <c r="I32" s="117">
        <f t="shared" si="26"/>
        <v>2649.7829999999999</v>
      </c>
      <c r="J32" s="118">
        <f t="shared" si="27"/>
        <v>3.0513898745452232E-2</v>
      </c>
      <c r="K32" s="118">
        <f t="shared" si="28"/>
        <v>0.38164504649408038</v>
      </c>
      <c r="L32" s="118">
        <f t="shared" si="29"/>
        <v>0.16454177568502779</v>
      </c>
      <c r="M32" s="119">
        <f t="shared" si="30"/>
        <v>13.536</v>
      </c>
      <c r="N32" s="120">
        <f t="shared" si="31"/>
        <v>0</v>
      </c>
      <c r="O32" s="120">
        <f t="shared" si="32"/>
        <v>4.4909337858986946</v>
      </c>
      <c r="P32" s="232">
        <f t="shared" si="33"/>
        <v>58</v>
      </c>
      <c r="Q32" s="233">
        <f t="shared" si="34"/>
        <v>0</v>
      </c>
      <c r="R32" s="233">
        <f t="shared" si="35"/>
        <v>119</v>
      </c>
      <c r="T32">
        <v>532</v>
      </c>
      <c r="U32">
        <v>7069</v>
      </c>
      <c r="V32" t="s">
        <v>923</v>
      </c>
      <c r="W32">
        <v>2649.7829999999999</v>
      </c>
      <c r="X32">
        <v>1141.5820000000001</v>
      </c>
      <c r="Y32">
        <v>2.3210000000000002</v>
      </c>
      <c r="Z32">
        <v>13.536</v>
      </c>
      <c r="AA32">
        <v>144.951356</v>
      </c>
      <c r="AB32">
        <v>4.4230309999999999</v>
      </c>
      <c r="AC32">
        <v>55.319966999999998</v>
      </c>
      <c r="AD32" s="1">
        <v>436</v>
      </c>
      <c r="AE32">
        <v>0</v>
      </c>
      <c r="AF32">
        <v>119</v>
      </c>
      <c r="AG32">
        <v>103</v>
      </c>
      <c r="AH32">
        <v>18.280498000000001</v>
      </c>
      <c r="AI32">
        <v>16534.5</v>
      </c>
      <c r="AJ32">
        <v>4693</v>
      </c>
      <c r="AK32">
        <v>58</v>
      </c>
      <c r="AL32">
        <v>39196</v>
      </c>
      <c r="AM32" t="s">
        <v>924</v>
      </c>
      <c r="AN32" t="s">
        <v>925</v>
      </c>
      <c r="AO32">
        <v>352.40600000000001</v>
      </c>
      <c r="AR32" t="s">
        <v>146</v>
      </c>
      <c r="AS32" t="s">
        <v>304</v>
      </c>
      <c r="AT32" t="s">
        <v>775</v>
      </c>
      <c r="AU32" t="s">
        <v>923</v>
      </c>
      <c r="AV32" t="s">
        <v>49</v>
      </c>
      <c r="AW32">
        <v>14</v>
      </c>
      <c r="BB32">
        <v>0.87939216765570727</v>
      </c>
      <c r="BC32" t="s">
        <v>72</v>
      </c>
      <c r="BF32" t="s">
        <v>146</v>
      </c>
      <c r="BG32" t="s">
        <v>304</v>
      </c>
      <c r="BH32" t="s">
        <v>923</v>
      </c>
      <c r="BI32">
        <v>7069</v>
      </c>
      <c r="BJ32">
        <v>14</v>
      </c>
      <c r="BK32" t="s">
        <v>775</v>
      </c>
      <c r="BL32" t="s">
        <v>785</v>
      </c>
      <c r="BM32">
        <v>0.87939216765570727</v>
      </c>
      <c r="BN32" t="s">
        <v>72</v>
      </c>
      <c r="BO32" t="s">
        <v>705</v>
      </c>
      <c r="BP32">
        <v>2649.7829999999999</v>
      </c>
    </row>
    <row r="33" spans="1:68" ht="16.5" x14ac:dyDescent="0.25">
      <c r="A33" s="300" t="str">
        <f t="shared" si="18"/>
        <v>청룡교통</v>
      </c>
      <c r="B33" s="126" t="str">
        <f t="shared" si="19"/>
        <v>류광민</v>
      </c>
      <c r="C33" s="127" t="str">
        <f t="shared" si="20"/>
        <v>B</v>
      </c>
      <c r="D33" s="128">
        <f t="shared" si="21"/>
        <v>0.9162127945505335</v>
      </c>
      <c r="E33" s="129">
        <f t="shared" si="22"/>
        <v>1393</v>
      </c>
      <c r="F33" s="130" t="str">
        <f t="shared" si="23"/>
        <v>43</v>
      </c>
      <c r="G33" s="131" t="str">
        <f t="shared" si="24"/>
        <v>73아1040</v>
      </c>
      <c r="H33" s="132">
        <f t="shared" si="25"/>
        <v>11</v>
      </c>
      <c r="I33" s="133">
        <f t="shared" si="26"/>
        <v>1600.8169999999998</v>
      </c>
      <c r="J33" s="134">
        <f t="shared" si="27"/>
        <v>1.678591942396911E-2</v>
      </c>
      <c r="K33" s="134">
        <f t="shared" si="28"/>
        <v>0.34682517316837075</v>
      </c>
      <c r="L33" s="134">
        <f t="shared" si="29"/>
        <v>0.15054812636297593</v>
      </c>
      <c r="M33" s="135">
        <f t="shared" si="30"/>
        <v>14.413</v>
      </c>
      <c r="N33" s="136">
        <f t="shared" si="31"/>
        <v>6.2468102225301206E-2</v>
      </c>
      <c r="O33" s="136">
        <f t="shared" si="32"/>
        <v>20.489537529898794</v>
      </c>
      <c r="P33" s="230">
        <f t="shared" si="33"/>
        <v>11</v>
      </c>
      <c r="Q33" s="231">
        <f t="shared" si="34"/>
        <v>1</v>
      </c>
      <c r="R33" s="231">
        <f t="shared" si="35"/>
        <v>328</v>
      </c>
      <c r="T33">
        <v>532</v>
      </c>
      <c r="U33">
        <v>1393</v>
      </c>
      <c r="V33" t="s">
        <v>926</v>
      </c>
      <c r="W33">
        <v>1600.817</v>
      </c>
      <c r="X33">
        <v>720.32500000000005</v>
      </c>
      <c r="Y33">
        <v>2.222</v>
      </c>
      <c r="Z33">
        <v>14.413</v>
      </c>
      <c r="AA33">
        <v>83.368861999999993</v>
      </c>
      <c r="AB33">
        <v>1.3994230000000001</v>
      </c>
      <c r="AC33">
        <v>28.91442</v>
      </c>
      <c r="AD33" s="1">
        <v>241</v>
      </c>
      <c r="AE33">
        <v>1</v>
      </c>
      <c r="AF33">
        <v>328</v>
      </c>
      <c r="AG33">
        <v>107</v>
      </c>
      <c r="AH33">
        <v>19.201616999999999</v>
      </c>
      <c r="AI33">
        <v>4665.3</v>
      </c>
      <c r="AJ33">
        <v>1972.3</v>
      </c>
      <c r="AK33">
        <v>11</v>
      </c>
      <c r="AL33">
        <v>3685</v>
      </c>
      <c r="AM33" t="s">
        <v>927</v>
      </c>
      <c r="AN33" t="s">
        <v>928</v>
      </c>
      <c r="AO33">
        <v>238.13200000000001</v>
      </c>
      <c r="AR33" t="s">
        <v>146</v>
      </c>
      <c r="AS33" t="s">
        <v>305</v>
      </c>
      <c r="AT33" t="s">
        <v>787</v>
      </c>
      <c r="AU33" t="s">
        <v>926</v>
      </c>
      <c r="AV33" t="s">
        <v>49</v>
      </c>
      <c r="AW33">
        <v>11</v>
      </c>
      <c r="BB33">
        <v>0.9162127945505335</v>
      </c>
      <c r="BC33" t="s">
        <v>71</v>
      </c>
      <c r="BF33" t="s">
        <v>146</v>
      </c>
      <c r="BG33" t="s">
        <v>305</v>
      </c>
      <c r="BH33" t="s">
        <v>926</v>
      </c>
      <c r="BI33">
        <v>1393</v>
      </c>
      <c r="BJ33">
        <v>11</v>
      </c>
      <c r="BK33" t="s">
        <v>787</v>
      </c>
      <c r="BL33" t="s">
        <v>781</v>
      </c>
      <c r="BM33">
        <v>0.9162127945505335</v>
      </c>
      <c r="BN33" t="s">
        <v>71</v>
      </c>
      <c r="BO33" t="s">
        <v>703</v>
      </c>
      <c r="BP33">
        <v>1600.8169999999998</v>
      </c>
    </row>
    <row r="34" spans="1:68" ht="16.5" x14ac:dyDescent="0.25">
      <c r="A34" s="301" t="str">
        <f t="shared" si="18"/>
        <v>청룡교통</v>
      </c>
      <c r="B34" s="110" t="str">
        <f t="shared" si="19"/>
        <v>민현홍</v>
      </c>
      <c r="C34" s="111" t="str">
        <f t="shared" si="20"/>
        <v>D</v>
      </c>
      <c r="D34" s="112">
        <f t="shared" si="21"/>
        <v>0.82789203657419097</v>
      </c>
      <c r="E34" s="113">
        <f t="shared" si="22"/>
        <v>8913</v>
      </c>
      <c r="F34" s="114" t="str">
        <f t="shared" si="23"/>
        <v>310</v>
      </c>
      <c r="G34" s="115" t="str">
        <f t="shared" si="24"/>
        <v>73아1059</v>
      </c>
      <c r="H34" s="116">
        <f t="shared" si="25"/>
        <v>3</v>
      </c>
      <c r="I34" s="117">
        <f t="shared" si="26"/>
        <v>5188.2199999999993</v>
      </c>
      <c r="J34" s="118">
        <f t="shared" si="27"/>
        <v>3.9568076913006026E-2</v>
      </c>
      <c r="K34" s="118">
        <f t="shared" si="28"/>
        <v>0.2265727302308623</v>
      </c>
      <c r="L34" s="118">
        <f t="shared" si="29"/>
        <v>0.13241535632644724</v>
      </c>
      <c r="M34" s="119">
        <f t="shared" si="30"/>
        <v>16.334</v>
      </c>
      <c r="N34" s="120">
        <f t="shared" si="31"/>
        <v>1.9274433235290715E-2</v>
      </c>
      <c r="O34" s="120">
        <f t="shared" si="32"/>
        <v>4.1247287123522129</v>
      </c>
      <c r="P34" s="232">
        <f t="shared" si="33"/>
        <v>40</v>
      </c>
      <c r="Q34" s="233">
        <f t="shared" si="34"/>
        <v>1</v>
      </c>
      <c r="R34" s="233">
        <f t="shared" si="35"/>
        <v>214</v>
      </c>
      <c r="T34">
        <v>532</v>
      </c>
      <c r="U34">
        <v>8913</v>
      </c>
      <c r="V34" t="s">
        <v>929</v>
      </c>
      <c r="W34">
        <v>5188.22</v>
      </c>
      <c r="X34">
        <v>1758.8430000000001</v>
      </c>
      <c r="Y34">
        <v>2.95</v>
      </c>
      <c r="Z34">
        <v>16.334</v>
      </c>
      <c r="AA34">
        <v>146.38522900000001</v>
      </c>
      <c r="AB34">
        <v>5.7921820000000004</v>
      </c>
      <c r="AC34">
        <v>33.166901000000003</v>
      </c>
      <c r="AD34" s="1">
        <v>687</v>
      </c>
      <c r="AE34">
        <v>1</v>
      </c>
      <c r="AF34">
        <v>214</v>
      </c>
      <c r="AG34">
        <v>107</v>
      </c>
      <c r="AH34">
        <v>35.442236999999999</v>
      </c>
      <c r="AI34">
        <v>38437.4</v>
      </c>
      <c r="AJ34">
        <v>4958.5</v>
      </c>
      <c r="AK34">
        <v>40</v>
      </c>
      <c r="AL34">
        <v>15975</v>
      </c>
      <c r="AM34" t="s">
        <v>930</v>
      </c>
      <c r="AN34" t="s">
        <v>931</v>
      </c>
      <c r="AO34">
        <v>4383.7299999999996</v>
      </c>
      <c r="AR34" t="s">
        <v>146</v>
      </c>
      <c r="AS34" t="s">
        <v>304</v>
      </c>
      <c r="AT34" t="s">
        <v>777</v>
      </c>
      <c r="AU34" t="s">
        <v>929</v>
      </c>
      <c r="AV34" t="s">
        <v>49</v>
      </c>
      <c r="AW34">
        <v>3</v>
      </c>
      <c r="BB34">
        <v>0.82789203657419097</v>
      </c>
      <c r="BC34" t="s">
        <v>70</v>
      </c>
      <c r="BF34" t="s">
        <v>146</v>
      </c>
      <c r="BG34" t="s">
        <v>304</v>
      </c>
      <c r="BH34" t="s">
        <v>929</v>
      </c>
      <c r="BI34">
        <v>8913</v>
      </c>
      <c r="BJ34">
        <v>3</v>
      </c>
      <c r="BK34" t="s">
        <v>777</v>
      </c>
      <c r="BL34" t="s">
        <v>837</v>
      </c>
      <c r="BM34">
        <v>0.82789203657419097</v>
      </c>
      <c r="BN34" t="s">
        <v>70</v>
      </c>
      <c r="BO34" t="s">
        <v>707</v>
      </c>
      <c r="BP34">
        <v>5188.2199999999993</v>
      </c>
    </row>
    <row r="35" spans="1:68" ht="16.5" x14ac:dyDescent="0.25">
      <c r="A35" s="300" t="str">
        <f t="shared" si="18"/>
        <v>청룡교통</v>
      </c>
      <c r="B35" s="126" t="str">
        <f t="shared" si="19"/>
        <v>박금빈</v>
      </c>
      <c r="C35" s="127" t="str">
        <f t="shared" si="20"/>
        <v>C</v>
      </c>
      <c r="D35" s="128">
        <f t="shared" si="21"/>
        <v>0.88857142857142857</v>
      </c>
      <c r="E35" s="129">
        <f t="shared" si="22"/>
        <v>6515</v>
      </c>
      <c r="F35" s="130" t="str">
        <f t="shared" si="23"/>
        <v>43</v>
      </c>
      <c r="G35" s="131" t="str">
        <f t="shared" si="24"/>
        <v>73아1053</v>
      </c>
      <c r="H35" s="132">
        <f t="shared" si="25"/>
        <v>1</v>
      </c>
      <c r="I35" s="133">
        <f t="shared" si="26"/>
        <v>871.08699999999999</v>
      </c>
      <c r="J35" s="134">
        <f t="shared" si="27"/>
        <v>1.6309097456619175E-2</v>
      </c>
      <c r="K35" s="134">
        <f t="shared" si="28"/>
        <v>0.39733216695678625</v>
      </c>
      <c r="L35" s="134">
        <f t="shared" si="29"/>
        <v>0.20778636347460128</v>
      </c>
      <c r="M35" s="135">
        <f t="shared" si="30"/>
        <v>15.044</v>
      </c>
      <c r="N35" s="136">
        <f t="shared" si="31"/>
        <v>0</v>
      </c>
      <c r="O35" s="136">
        <f t="shared" si="32"/>
        <v>16.87546708882121</v>
      </c>
      <c r="P35" s="230">
        <f t="shared" si="33"/>
        <v>26</v>
      </c>
      <c r="Q35" s="231">
        <f t="shared" si="34"/>
        <v>0</v>
      </c>
      <c r="R35" s="231">
        <f t="shared" si="35"/>
        <v>147</v>
      </c>
      <c r="T35">
        <v>532</v>
      </c>
      <c r="U35">
        <v>6515</v>
      </c>
      <c r="V35" t="s">
        <v>932</v>
      </c>
      <c r="W35">
        <v>871.08699999999999</v>
      </c>
      <c r="X35">
        <v>466.78100000000001</v>
      </c>
      <c r="Y35">
        <v>1.8660000000000001</v>
      </c>
      <c r="Z35">
        <v>15.044</v>
      </c>
      <c r="AA35">
        <v>55.268600999999997</v>
      </c>
      <c r="AB35">
        <v>0.90138099999999999</v>
      </c>
      <c r="AC35">
        <v>21.959993000000001</v>
      </c>
      <c r="AD35" s="1">
        <v>181</v>
      </c>
      <c r="AE35">
        <v>0</v>
      </c>
      <c r="AF35">
        <v>147</v>
      </c>
      <c r="AG35">
        <v>92</v>
      </c>
      <c r="AH35">
        <v>15.760973999999999</v>
      </c>
      <c r="AI35">
        <v>1047.5</v>
      </c>
      <c r="AJ35">
        <v>33.799999999999997</v>
      </c>
      <c r="AK35">
        <v>26</v>
      </c>
      <c r="AL35">
        <v>8888</v>
      </c>
      <c r="AM35" t="s">
        <v>933</v>
      </c>
      <c r="AN35" t="s">
        <v>934</v>
      </c>
      <c r="AO35">
        <v>871.08699999999999</v>
      </c>
      <c r="AR35" t="s">
        <v>146</v>
      </c>
      <c r="AS35" t="s">
        <v>305</v>
      </c>
      <c r="AT35" t="s">
        <v>790</v>
      </c>
      <c r="AU35" t="s">
        <v>932</v>
      </c>
      <c r="AV35" t="s">
        <v>49</v>
      </c>
      <c r="AW35">
        <v>1</v>
      </c>
      <c r="BB35">
        <v>0.88857142857142857</v>
      </c>
      <c r="BC35" t="s">
        <v>72</v>
      </c>
      <c r="BF35" t="s">
        <v>146</v>
      </c>
      <c r="BG35" t="s">
        <v>305</v>
      </c>
      <c r="BH35" t="s">
        <v>932</v>
      </c>
      <c r="BI35">
        <v>6515</v>
      </c>
      <c r="BJ35">
        <v>1</v>
      </c>
      <c r="BK35" t="s">
        <v>790</v>
      </c>
      <c r="BL35" t="s">
        <v>702</v>
      </c>
      <c r="BM35">
        <v>0.88857142857142857</v>
      </c>
      <c r="BN35" t="s">
        <v>72</v>
      </c>
      <c r="BO35" t="s">
        <v>705</v>
      </c>
      <c r="BP35">
        <v>871.08699999999999</v>
      </c>
    </row>
    <row r="36" spans="1:68" ht="16.5" x14ac:dyDescent="0.25">
      <c r="A36" s="301" t="str">
        <f t="shared" si="18"/>
        <v>청룡교통</v>
      </c>
      <c r="B36" s="110" t="str">
        <f t="shared" si="19"/>
        <v>박남희</v>
      </c>
      <c r="C36" s="111" t="str">
        <f t="shared" si="20"/>
        <v>C</v>
      </c>
      <c r="D36" s="112">
        <f t="shared" si="21"/>
        <v>0.8588791018133588</v>
      </c>
      <c r="E36" s="113">
        <f t="shared" si="22"/>
        <v>3395</v>
      </c>
      <c r="F36" s="114" t="str">
        <f t="shared" si="23"/>
        <v>44</v>
      </c>
      <c r="G36" s="115" t="str">
        <f t="shared" si="24"/>
        <v>73아1078</v>
      </c>
      <c r="H36" s="116">
        <f t="shared" si="25"/>
        <v>2</v>
      </c>
      <c r="I36" s="117">
        <f t="shared" si="26"/>
        <v>2730.2840000000001</v>
      </c>
      <c r="J36" s="118">
        <f t="shared" si="27"/>
        <v>6.8289155626411788E-2</v>
      </c>
      <c r="K36" s="118">
        <f t="shared" si="28"/>
        <v>0.29942969877519371</v>
      </c>
      <c r="L36" s="118">
        <f t="shared" si="29"/>
        <v>0.16408549440278006</v>
      </c>
      <c r="M36" s="119">
        <f t="shared" si="30"/>
        <v>12.728999999999999</v>
      </c>
      <c r="N36" s="120">
        <f t="shared" si="31"/>
        <v>3.6626226429191978E-2</v>
      </c>
      <c r="O36" s="120">
        <f t="shared" si="32"/>
        <v>6.1532060401042523</v>
      </c>
      <c r="P36" s="232">
        <f t="shared" si="33"/>
        <v>41</v>
      </c>
      <c r="Q36" s="233">
        <f t="shared" si="34"/>
        <v>1</v>
      </c>
      <c r="R36" s="233">
        <f t="shared" si="35"/>
        <v>168</v>
      </c>
      <c r="T36">
        <v>532</v>
      </c>
      <c r="U36">
        <v>3395</v>
      </c>
      <c r="V36" t="s">
        <v>935</v>
      </c>
      <c r="W36">
        <v>2730.2840000000001</v>
      </c>
      <c r="X36">
        <v>1223.6679999999999</v>
      </c>
      <c r="Y36">
        <v>2.2309999999999999</v>
      </c>
      <c r="Z36">
        <v>12.728999999999999</v>
      </c>
      <c r="AA36">
        <v>149.91358299999999</v>
      </c>
      <c r="AB36">
        <v>10.237472</v>
      </c>
      <c r="AC36">
        <v>44.888579</v>
      </c>
      <c r="AD36" s="1">
        <v>448</v>
      </c>
      <c r="AE36">
        <v>1</v>
      </c>
      <c r="AF36">
        <v>168</v>
      </c>
      <c r="AG36">
        <v>83</v>
      </c>
      <c r="AH36">
        <v>18.212385000000001</v>
      </c>
      <c r="AI36">
        <v>1780.5</v>
      </c>
      <c r="AJ36">
        <v>0</v>
      </c>
      <c r="AK36">
        <v>41</v>
      </c>
      <c r="AL36">
        <v>38103</v>
      </c>
      <c r="AM36" t="s">
        <v>936</v>
      </c>
      <c r="AN36" t="s">
        <v>937</v>
      </c>
      <c r="AO36">
        <v>2567.317</v>
      </c>
      <c r="AR36" t="s">
        <v>146</v>
      </c>
      <c r="AS36" t="s">
        <v>307</v>
      </c>
      <c r="AT36" t="s">
        <v>831</v>
      </c>
      <c r="AU36" t="s">
        <v>935</v>
      </c>
      <c r="AV36" t="s">
        <v>49</v>
      </c>
      <c r="AW36">
        <v>2</v>
      </c>
      <c r="BB36">
        <v>0.8588791018133588</v>
      </c>
      <c r="BC36" t="s">
        <v>72</v>
      </c>
      <c r="BF36" t="s">
        <v>146</v>
      </c>
      <c r="BG36" t="s">
        <v>307</v>
      </c>
      <c r="BH36" t="s">
        <v>935</v>
      </c>
      <c r="BI36">
        <v>3395</v>
      </c>
      <c r="BJ36">
        <v>2</v>
      </c>
      <c r="BK36" t="s">
        <v>831</v>
      </c>
      <c r="BL36" t="s">
        <v>835</v>
      </c>
      <c r="BM36">
        <v>0.8588791018133588</v>
      </c>
      <c r="BN36" t="s">
        <v>72</v>
      </c>
      <c r="BO36" t="s">
        <v>705</v>
      </c>
      <c r="BP36">
        <v>2730.2840000000001</v>
      </c>
    </row>
    <row r="37" spans="1:68" ht="16.5" x14ac:dyDescent="0.25">
      <c r="A37" s="300" t="str">
        <f t="shared" si="18"/>
        <v>청룡교통</v>
      </c>
      <c r="B37" s="126" t="str">
        <f t="shared" si="19"/>
        <v>박승호</v>
      </c>
      <c r="C37" s="127" t="str">
        <f t="shared" si="20"/>
        <v>B</v>
      </c>
      <c r="D37" s="128">
        <f t="shared" si="21"/>
        <v>0.93397508573276833</v>
      </c>
      <c r="E37" s="129">
        <f t="shared" si="22"/>
        <v>4679</v>
      </c>
      <c r="F37" s="130" t="str">
        <f t="shared" si="23"/>
        <v>310</v>
      </c>
      <c r="G37" s="131" t="str">
        <f t="shared" si="24"/>
        <v>73아1051</v>
      </c>
      <c r="H37" s="132">
        <f t="shared" si="25"/>
        <v>12</v>
      </c>
      <c r="I37" s="133">
        <f t="shared" si="26"/>
        <v>2196.7250000000004</v>
      </c>
      <c r="J37" s="134">
        <f t="shared" si="27"/>
        <v>1.1492558382446718E-2</v>
      </c>
      <c r="K37" s="134">
        <f t="shared" si="28"/>
        <v>0.32502520260716089</v>
      </c>
      <c r="L37" s="134">
        <f t="shared" si="29"/>
        <v>0.14749228965846883</v>
      </c>
      <c r="M37" s="135">
        <f t="shared" si="30"/>
        <v>12.122999999999999</v>
      </c>
      <c r="N37" s="136">
        <f t="shared" si="31"/>
        <v>0</v>
      </c>
      <c r="O37" s="136">
        <f t="shared" si="32"/>
        <v>11.835801021975897</v>
      </c>
      <c r="P37" s="230">
        <f t="shared" si="33"/>
        <v>23</v>
      </c>
      <c r="Q37" s="231">
        <f t="shared" si="34"/>
        <v>0</v>
      </c>
      <c r="R37" s="231">
        <f t="shared" si="35"/>
        <v>260</v>
      </c>
      <c r="T37">
        <v>532</v>
      </c>
      <c r="U37">
        <v>4679</v>
      </c>
      <c r="V37" t="s">
        <v>938</v>
      </c>
      <c r="W37">
        <v>2196.7249999999999</v>
      </c>
      <c r="X37">
        <v>847.81799999999998</v>
      </c>
      <c r="Y37">
        <v>2.5910000000000002</v>
      </c>
      <c r="Z37">
        <v>12.122999999999999</v>
      </c>
      <c r="AA37">
        <v>101.46470100000001</v>
      </c>
      <c r="AB37">
        <v>1.1660889999999999</v>
      </c>
      <c r="AC37">
        <v>32.978585000000002</v>
      </c>
      <c r="AD37" s="1">
        <v>324</v>
      </c>
      <c r="AE37">
        <v>0</v>
      </c>
      <c r="AF37">
        <v>260</v>
      </c>
      <c r="AG37">
        <v>87</v>
      </c>
      <c r="AH37">
        <v>21.65014</v>
      </c>
      <c r="AI37">
        <v>10368.299999999999</v>
      </c>
      <c r="AJ37">
        <v>94.3</v>
      </c>
      <c r="AK37">
        <v>23</v>
      </c>
      <c r="AL37">
        <v>6971</v>
      </c>
      <c r="AM37" t="s">
        <v>939</v>
      </c>
      <c r="AN37" t="s">
        <v>940</v>
      </c>
      <c r="AO37">
        <v>324.19400000000002</v>
      </c>
      <c r="AR37" t="s">
        <v>146</v>
      </c>
      <c r="AS37" t="s">
        <v>304</v>
      </c>
      <c r="AT37" t="s">
        <v>775</v>
      </c>
      <c r="AU37" t="s">
        <v>938</v>
      </c>
      <c r="AV37" t="s">
        <v>49</v>
      </c>
      <c r="AW37">
        <v>12</v>
      </c>
      <c r="BB37">
        <v>0.93397508573276833</v>
      </c>
      <c r="BC37" t="s">
        <v>71</v>
      </c>
      <c r="BF37" t="s">
        <v>146</v>
      </c>
      <c r="BG37" t="s">
        <v>304</v>
      </c>
      <c r="BH37" t="s">
        <v>938</v>
      </c>
      <c r="BI37">
        <v>4679</v>
      </c>
      <c r="BJ37">
        <v>12</v>
      </c>
      <c r="BK37" t="s">
        <v>775</v>
      </c>
      <c r="BL37" t="s">
        <v>770</v>
      </c>
      <c r="BM37">
        <v>0.93397508573276833</v>
      </c>
      <c r="BN37" t="s">
        <v>71</v>
      </c>
      <c r="BO37" t="s">
        <v>703</v>
      </c>
      <c r="BP37">
        <v>2196.7250000000004</v>
      </c>
    </row>
    <row r="38" spans="1:68" ht="16.5" x14ac:dyDescent="0.25">
      <c r="A38" s="301" t="str">
        <f t="shared" si="18"/>
        <v>청룡교통</v>
      </c>
      <c r="B38" s="110" t="str">
        <f t="shared" si="19"/>
        <v>박완규</v>
      </c>
      <c r="C38" s="111" t="str">
        <f t="shared" si="20"/>
        <v>S</v>
      </c>
      <c r="D38" s="112">
        <f t="shared" si="21"/>
        <v>1.0470512052215084</v>
      </c>
      <c r="E38" s="113">
        <f t="shared" si="22"/>
        <v>4336</v>
      </c>
      <c r="F38" s="114" t="str">
        <f t="shared" si="23"/>
        <v>310</v>
      </c>
      <c r="G38" s="115" t="str">
        <f t="shared" si="24"/>
        <v>73아1043</v>
      </c>
      <c r="H38" s="116">
        <f t="shared" si="25"/>
        <v>12</v>
      </c>
      <c r="I38" s="117">
        <f t="shared" si="26"/>
        <v>2570.1970000000006</v>
      </c>
      <c r="J38" s="118">
        <f t="shared" si="27"/>
        <v>3.0809278007171725E-3</v>
      </c>
      <c r="K38" s="118">
        <f t="shared" si="28"/>
        <v>0.27014381458762199</v>
      </c>
      <c r="L38" s="118">
        <f t="shared" si="29"/>
        <v>5.7194059443692435E-2</v>
      </c>
      <c r="M38" s="119">
        <f t="shared" si="30"/>
        <v>10.534000000000001</v>
      </c>
      <c r="N38" s="120">
        <f t="shared" si="31"/>
        <v>7.7815046862166587E-2</v>
      </c>
      <c r="O38" s="120">
        <f t="shared" si="32"/>
        <v>4.5132727180056627</v>
      </c>
      <c r="P38" s="232">
        <f t="shared" si="33"/>
        <v>0</v>
      </c>
      <c r="Q38" s="233">
        <f t="shared" si="34"/>
        <v>2</v>
      </c>
      <c r="R38" s="233">
        <f t="shared" si="35"/>
        <v>116</v>
      </c>
      <c r="T38">
        <v>532</v>
      </c>
      <c r="U38">
        <v>4336</v>
      </c>
      <c r="V38" t="s">
        <v>941</v>
      </c>
      <c r="W38">
        <v>2570.1970000000001</v>
      </c>
      <c r="X38">
        <v>893.12900000000002</v>
      </c>
      <c r="Y38">
        <v>2.8780000000000001</v>
      </c>
      <c r="Z38">
        <v>10.534000000000001</v>
      </c>
      <c r="AA38">
        <v>105.03134799999999</v>
      </c>
      <c r="AB38">
        <v>0.32359399999999999</v>
      </c>
      <c r="AC38">
        <v>28.373569</v>
      </c>
      <c r="AD38" s="1">
        <v>147</v>
      </c>
      <c r="AE38">
        <v>2</v>
      </c>
      <c r="AF38">
        <v>116</v>
      </c>
      <c r="AG38">
        <v>97</v>
      </c>
      <c r="AH38">
        <v>24.470759999999999</v>
      </c>
      <c r="AI38">
        <v>5558.1</v>
      </c>
      <c r="AJ38">
        <v>687.2</v>
      </c>
      <c r="AK38">
        <v>0</v>
      </c>
      <c r="AL38">
        <v>0</v>
      </c>
      <c r="AM38" t="s">
        <v>942</v>
      </c>
      <c r="AN38" t="s">
        <v>943</v>
      </c>
      <c r="AO38">
        <v>322.77100000000002</v>
      </c>
      <c r="AR38" t="s">
        <v>146</v>
      </c>
      <c r="AS38" t="s">
        <v>304</v>
      </c>
      <c r="AT38" t="s">
        <v>770</v>
      </c>
      <c r="AU38" t="s">
        <v>941</v>
      </c>
      <c r="AV38" t="s">
        <v>49</v>
      </c>
      <c r="AW38">
        <v>12</v>
      </c>
      <c r="BB38">
        <v>1.0470512052215084</v>
      </c>
      <c r="BC38" t="s">
        <v>74</v>
      </c>
      <c r="BF38" t="s">
        <v>146</v>
      </c>
      <c r="BG38" t="s">
        <v>304</v>
      </c>
      <c r="BH38" t="s">
        <v>941</v>
      </c>
      <c r="BI38">
        <v>4336</v>
      </c>
      <c r="BJ38">
        <v>12</v>
      </c>
      <c r="BK38" t="s">
        <v>770</v>
      </c>
      <c r="BL38" t="s">
        <v>785</v>
      </c>
      <c r="BM38">
        <v>1.0470512052215084</v>
      </c>
      <c r="BN38" t="s">
        <v>74</v>
      </c>
      <c r="BO38" t="s">
        <v>704</v>
      </c>
      <c r="BP38">
        <v>2570.1970000000006</v>
      </c>
    </row>
    <row r="39" spans="1:68" ht="16.5" x14ac:dyDescent="0.25">
      <c r="A39" s="300" t="str">
        <f t="shared" si="18"/>
        <v>청룡교통</v>
      </c>
      <c r="B39" s="126" t="str">
        <f t="shared" si="19"/>
        <v>박형근</v>
      </c>
      <c r="C39" s="127" t="str">
        <f t="shared" si="20"/>
        <v>B</v>
      </c>
      <c r="D39" s="128">
        <f t="shared" si="21"/>
        <v>0.93026773633476201</v>
      </c>
      <c r="E39" s="129">
        <f t="shared" si="22"/>
        <v>5</v>
      </c>
      <c r="F39" s="130" t="str">
        <f t="shared" si="23"/>
        <v>310</v>
      </c>
      <c r="G39" s="131" t="str">
        <f t="shared" si="24"/>
        <v>73아1043</v>
      </c>
      <c r="H39" s="132">
        <f t="shared" si="25"/>
        <v>13</v>
      </c>
      <c r="I39" s="133">
        <f t="shared" si="26"/>
        <v>2301.5240000000003</v>
      </c>
      <c r="J39" s="134">
        <f t="shared" si="27"/>
        <v>1.3095613586117086E-2</v>
      </c>
      <c r="K39" s="134">
        <f t="shared" si="28"/>
        <v>0.32354885431587915</v>
      </c>
      <c r="L39" s="134">
        <f t="shared" si="29"/>
        <v>0.18900519829469514</v>
      </c>
      <c r="M39" s="135">
        <f t="shared" si="30"/>
        <v>13.807</v>
      </c>
      <c r="N39" s="136">
        <f t="shared" si="31"/>
        <v>8.6898941744687444E-2</v>
      </c>
      <c r="O39" s="136">
        <f t="shared" si="32"/>
        <v>9.9064793588943676</v>
      </c>
      <c r="P39" s="230">
        <f t="shared" si="33"/>
        <v>19</v>
      </c>
      <c r="Q39" s="231">
        <f t="shared" si="34"/>
        <v>2</v>
      </c>
      <c r="R39" s="231">
        <f t="shared" si="35"/>
        <v>228</v>
      </c>
      <c r="T39">
        <v>532</v>
      </c>
      <c r="U39">
        <v>5</v>
      </c>
      <c r="V39" t="s">
        <v>944</v>
      </c>
      <c r="W39">
        <v>2301.5239999999999</v>
      </c>
      <c r="X39">
        <v>922.29600000000005</v>
      </c>
      <c r="Y39">
        <v>2.4950000000000001</v>
      </c>
      <c r="Z39">
        <v>13.807</v>
      </c>
      <c r="AA39">
        <v>102.640246</v>
      </c>
      <c r="AB39">
        <v>1.3441369999999999</v>
      </c>
      <c r="AC39">
        <v>33.209133999999999</v>
      </c>
      <c r="AD39" s="1">
        <v>435</v>
      </c>
      <c r="AE39">
        <v>2</v>
      </c>
      <c r="AF39">
        <v>228</v>
      </c>
      <c r="AG39">
        <v>102</v>
      </c>
      <c r="AH39">
        <v>22.423211999999999</v>
      </c>
      <c r="AI39">
        <v>8145.3</v>
      </c>
      <c r="AJ39">
        <v>1873.9</v>
      </c>
      <c r="AK39">
        <v>19</v>
      </c>
      <c r="AL39">
        <v>4482</v>
      </c>
      <c r="AM39" t="s">
        <v>945</v>
      </c>
      <c r="AN39" t="s">
        <v>946</v>
      </c>
      <c r="AO39">
        <v>645.65200000000004</v>
      </c>
      <c r="AR39" t="s">
        <v>146</v>
      </c>
      <c r="AS39" t="s">
        <v>304</v>
      </c>
      <c r="AT39" t="s">
        <v>770</v>
      </c>
      <c r="AU39" t="s">
        <v>944</v>
      </c>
      <c r="AV39" t="s">
        <v>49</v>
      </c>
      <c r="AW39">
        <v>13</v>
      </c>
      <c r="BB39">
        <v>0.93026773633476201</v>
      </c>
      <c r="BC39" t="s">
        <v>71</v>
      </c>
      <c r="BF39" t="s">
        <v>146</v>
      </c>
      <c r="BG39" t="s">
        <v>304</v>
      </c>
      <c r="BH39" t="s">
        <v>944</v>
      </c>
      <c r="BI39">
        <v>5</v>
      </c>
      <c r="BJ39">
        <v>13</v>
      </c>
      <c r="BK39" t="s">
        <v>770</v>
      </c>
      <c r="BL39" t="s">
        <v>790</v>
      </c>
      <c r="BM39">
        <v>0.93026773633476201</v>
      </c>
      <c r="BN39" t="s">
        <v>71</v>
      </c>
      <c r="BO39" t="s">
        <v>703</v>
      </c>
      <c r="BP39">
        <v>2301.5240000000003</v>
      </c>
    </row>
    <row r="40" spans="1:68" ht="16.5" x14ac:dyDescent="0.25">
      <c r="A40" s="301" t="str">
        <f t="shared" si="18"/>
        <v>청룡교통</v>
      </c>
      <c r="B40" s="110" t="str">
        <f t="shared" si="19"/>
        <v>배경호</v>
      </c>
      <c r="C40" s="111" t="str">
        <f t="shared" si="20"/>
        <v>A</v>
      </c>
      <c r="D40" s="112">
        <f t="shared" si="21"/>
        <v>0.9703445102665289</v>
      </c>
      <c r="E40" s="113">
        <f t="shared" si="22"/>
        <v>4432</v>
      </c>
      <c r="F40" s="114" t="str">
        <f t="shared" si="23"/>
        <v>43-1</v>
      </c>
      <c r="G40" s="115" t="str">
        <f t="shared" si="24"/>
        <v>73아1076</v>
      </c>
      <c r="H40" s="116">
        <f t="shared" si="25"/>
        <v>2</v>
      </c>
      <c r="I40" s="117">
        <f t="shared" si="26"/>
        <v>2206.4970000000003</v>
      </c>
      <c r="J40" s="118">
        <f t="shared" si="27"/>
        <v>5.6691267914173449E-2</v>
      </c>
      <c r="K40" s="118">
        <f t="shared" si="28"/>
        <v>0.31465810234682046</v>
      </c>
      <c r="L40" s="118">
        <f t="shared" si="29"/>
        <v>6.7527850706345843E-2</v>
      </c>
      <c r="M40" s="119">
        <f t="shared" si="30"/>
        <v>9.1340000000000003</v>
      </c>
      <c r="N40" s="120">
        <f t="shared" si="31"/>
        <v>4.5320705172044201E-2</v>
      </c>
      <c r="O40" s="120">
        <f t="shared" si="32"/>
        <v>2.8098837206667402</v>
      </c>
      <c r="P40" s="232">
        <f t="shared" si="33"/>
        <v>24</v>
      </c>
      <c r="Q40" s="233">
        <f t="shared" si="34"/>
        <v>1</v>
      </c>
      <c r="R40" s="233">
        <f t="shared" si="35"/>
        <v>62</v>
      </c>
      <c r="T40">
        <v>532</v>
      </c>
      <c r="U40">
        <v>4432</v>
      </c>
      <c r="V40" t="s">
        <v>947</v>
      </c>
      <c r="W40">
        <v>2206.4969999999998</v>
      </c>
      <c r="X40">
        <v>988.57799999999997</v>
      </c>
      <c r="Y40">
        <v>2.2320000000000002</v>
      </c>
      <c r="Z40">
        <v>9.1340000000000003</v>
      </c>
      <c r="AA40">
        <v>147.99385000000001</v>
      </c>
      <c r="AB40">
        <v>8.3899589999999993</v>
      </c>
      <c r="AC40">
        <v>46.567464000000001</v>
      </c>
      <c r="AD40" s="1">
        <v>149</v>
      </c>
      <c r="AE40">
        <v>1</v>
      </c>
      <c r="AF40">
        <v>62</v>
      </c>
      <c r="AG40">
        <v>87</v>
      </c>
      <c r="AH40">
        <v>14.909383</v>
      </c>
      <c r="AI40">
        <v>784.2</v>
      </c>
      <c r="AJ40">
        <v>5.8</v>
      </c>
      <c r="AK40">
        <v>24</v>
      </c>
      <c r="AL40">
        <v>2950</v>
      </c>
      <c r="AM40" t="s">
        <v>948</v>
      </c>
      <c r="AN40" t="s">
        <v>949</v>
      </c>
      <c r="AO40">
        <v>2069.7040000000002</v>
      </c>
      <c r="AR40" t="s">
        <v>146</v>
      </c>
      <c r="AS40" t="s">
        <v>306</v>
      </c>
      <c r="AT40" t="s">
        <v>818</v>
      </c>
      <c r="AU40" t="s">
        <v>947</v>
      </c>
      <c r="AV40" t="s">
        <v>49</v>
      </c>
      <c r="AW40">
        <v>2</v>
      </c>
      <c r="BB40">
        <v>0.9703445102665289</v>
      </c>
      <c r="BC40" t="s">
        <v>69</v>
      </c>
      <c r="BF40" t="s">
        <v>146</v>
      </c>
      <c r="BG40" t="s">
        <v>306</v>
      </c>
      <c r="BH40" t="s">
        <v>947</v>
      </c>
      <c r="BI40">
        <v>4432</v>
      </c>
      <c r="BJ40">
        <v>2</v>
      </c>
      <c r="BK40" t="s">
        <v>818</v>
      </c>
      <c r="BL40" t="s">
        <v>822</v>
      </c>
      <c r="BM40">
        <v>0.9703445102665289</v>
      </c>
      <c r="BN40" t="s">
        <v>69</v>
      </c>
      <c r="BO40" t="s">
        <v>706</v>
      </c>
      <c r="BP40">
        <v>2206.4970000000003</v>
      </c>
    </row>
    <row r="41" spans="1:68" ht="16.5" x14ac:dyDescent="0.25">
      <c r="A41" s="300" t="str">
        <f t="shared" si="18"/>
        <v>청룡교통</v>
      </c>
      <c r="B41" s="126" t="str">
        <f t="shared" si="19"/>
        <v>백도현</v>
      </c>
      <c r="C41" s="127" t="str">
        <f t="shared" si="20"/>
        <v>A</v>
      </c>
      <c r="D41" s="128">
        <f t="shared" si="21"/>
        <v>0.98434782608695648</v>
      </c>
      <c r="E41" s="129">
        <f t="shared" si="22"/>
        <v>7980</v>
      </c>
      <c r="F41" s="130" t="str">
        <f t="shared" si="23"/>
        <v>43-1</v>
      </c>
      <c r="G41" s="131" t="str">
        <f t="shared" si="24"/>
        <v>73아1077</v>
      </c>
      <c r="H41" s="132">
        <f t="shared" si="25"/>
        <v>1</v>
      </c>
      <c r="I41" s="133">
        <f t="shared" si="26"/>
        <v>2175.2260000000001</v>
      </c>
      <c r="J41" s="134">
        <f t="shared" si="27"/>
        <v>2.1056546096415683E-2</v>
      </c>
      <c r="K41" s="134">
        <f t="shared" si="28"/>
        <v>0.44043125864742694</v>
      </c>
      <c r="L41" s="134">
        <f t="shared" si="29"/>
        <v>9.4702803294921992E-2</v>
      </c>
      <c r="M41" s="135">
        <f t="shared" si="30"/>
        <v>9.2119999999999997</v>
      </c>
      <c r="N41" s="136">
        <f t="shared" si="31"/>
        <v>0</v>
      </c>
      <c r="O41" s="136">
        <f t="shared" si="32"/>
        <v>5.0569458070103979</v>
      </c>
      <c r="P41" s="230">
        <f t="shared" si="33"/>
        <v>83</v>
      </c>
      <c r="Q41" s="231">
        <f t="shared" si="34"/>
        <v>0</v>
      </c>
      <c r="R41" s="231">
        <f t="shared" si="35"/>
        <v>110</v>
      </c>
      <c r="T41">
        <v>532</v>
      </c>
      <c r="U41">
        <v>7980</v>
      </c>
      <c r="V41" t="s">
        <v>950</v>
      </c>
      <c r="W41">
        <v>2175.2260000000001</v>
      </c>
      <c r="X41">
        <v>960.745</v>
      </c>
      <c r="Y41">
        <v>2.2639999999999998</v>
      </c>
      <c r="Z41">
        <v>9.2119999999999997</v>
      </c>
      <c r="AA41">
        <v>161.74609000000001</v>
      </c>
      <c r="AB41">
        <v>3.4058139999999999</v>
      </c>
      <c r="AC41">
        <v>71.238033999999999</v>
      </c>
      <c r="AD41" s="1">
        <v>206</v>
      </c>
      <c r="AE41">
        <v>0</v>
      </c>
      <c r="AF41">
        <v>110</v>
      </c>
      <c r="AG41">
        <v>79</v>
      </c>
      <c r="AH41">
        <v>13.448399</v>
      </c>
      <c r="AI41">
        <v>1561.9</v>
      </c>
      <c r="AJ41">
        <v>0</v>
      </c>
      <c r="AK41">
        <v>83</v>
      </c>
      <c r="AL41">
        <v>57587</v>
      </c>
      <c r="AM41" t="s">
        <v>951</v>
      </c>
      <c r="AN41" t="s">
        <v>952</v>
      </c>
      <c r="AO41">
        <v>2175.2260000000001</v>
      </c>
      <c r="AR41" t="s">
        <v>146</v>
      </c>
      <c r="AS41" t="s">
        <v>306</v>
      </c>
      <c r="AT41" t="s">
        <v>820</v>
      </c>
      <c r="AU41" t="s">
        <v>950</v>
      </c>
      <c r="AV41" t="s">
        <v>49</v>
      </c>
      <c r="AW41">
        <v>1</v>
      </c>
      <c r="BB41">
        <v>0.98434782608695648</v>
      </c>
      <c r="BC41" t="s">
        <v>69</v>
      </c>
      <c r="BF41" t="s">
        <v>146</v>
      </c>
      <c r="BG41" t="s">
        <v>306</v>
      </c>
      <c r="BH41" t="s">
        <v>950</v>
      </c>
      <c r="BI41">
        <v>7980</v>
      </c>
      <c r="BJ41">
        <v>1</v>
      </c>
      <c r="BK41" t="s">
        <v>820</v>
      </c>
      <c r="BL41" t="s">
        <v>702</v>
      </c>
      <c r="BM41">
        <v>0.98434782608695648</v>
      </c>
      <c r="BN41" t="s">
        <v>69</v>
      </c>
      <c r="BO41" t="s">
        <v>706</v>
      </c>
      <c r="BP41">
        <v>2175.2260000000001</v>
      </c>
    </row>
    <row r="42" spans="1:68" ht="16.5" x14ac:dyDescent="0.25">
      <c r="A42" s="301" t="str">
        <f t="shared" si="18"/>
        <v>청룡교통</v>
      </c>
      <c r="B42" s="110" t="str">
        <f t="shared" si="19"/>
        <v>서현호</v>
      </c>
      <c r="C42" s="111" t="str">
        <f t="shared" si="20"/>
        <v>C</v>
      </c>
      <c r="D42" s="112">
        <f t="shared" si="21"/>
        <v>0.87409004866424544</v>
      </c>
      <c r="E42" s="113">
        <f t="shared" si="22"/>
        <v>5023</v>
      </c>
      <c r="F42" s="114" t="str">
        <f t="shared" si="23"/>
        <v>44</v>
      </c>
      <c r="G42" s="115" t="str">
        <f t="shared" si="24"/>
        <v>73아1052</v>
      </c>
      <c r="H42" s="116">
        <f t="shared" si="25"/>
        <v>2</v>
      </c>
      <c r="I42" s="117">
        <f t="shared" si="26"/>
        <v>2989.9380000000001</v>
      </c>
      <c r="J42" s="118">
        <f t="shared" si="27"/>
        <v>3.6468695484646527E-2</v>
      </c>
      <c r="K42" s="118">
        <f t="shared" si="28"/>
        <v>0.36073468867937458</v>
      </c>
      <c r="L42" s="118">
        <f t="shared" si="29"/>
        <v>0.18863267398855763</v>
      </c>
      <c r="M42" s="119">
        <f t="shared" si="30"/>
        <v>11.132</v>
      </c>
      <c r="N42" s="120">
        <f t="shared" si="31"/>
        <v>3.3445509572439296E-2</v>
      </c>
      <c r="O42" s="120">
        <f t="shared" si="32"/>
        <v>15.150815836314999</v>
      </c>
      <c r="P42" s="232">
        <f t="shared" si="33"/>
        <v>67</v>
      </c>
      <c r="Q42" s="233">
        <f t="shared" si="34"/>
        <v>1</v>
      </c>
      <c r="R42" s="233">
        <f t="shared" si="35"/>
        <v>453</v>
      </c>
      <c r="T42">
        <v>532</v>
      </c>
      <c r="U42">
        <v>5023</v>
      </c>
      <c r="V42" t="s">
        <v>953</v>
      </c>
      <c r="W42">
        <v>2989.9380000000001</v>
      </c>
      <c r="X42">
        <v>1315.585</v>
      </c>
      <c r="Y42">
        <v>2.2730000000000001</v>
      </c>
      <c r="Z42">
        <v>11.132</v>
      </c>
      <c r="AA42">
        <v>166.30636000000001</v>
      </c>
      <c r="AB42">
        <v>6.0649759999999997</v>
      </c>
      <c r="AC42">
        <v>59.992472999999997</v>
      </c>
      <c r="AD42" s="1">
        <v>564</v>
      </c>
      <c r="AE42">
        <v>1</v>
      </c>
      <c r="AF42">
        <v>453</v>
      </c>
      <c r="AG42">
        <v>89</v>
      </c>
      <c r="AH42">
        <v>17.978494000000001</v>
      </c>
      <c r="AI42">
        <v>5472.2</v>
      </c>
      <c r="AJ42">
        <v>94.6</v>
      </c>
      <c r="AK42">
        <v>67</v>
      </c>
      <c r="AL42">
        <v>58528</v>
      </c>
      <c r="AM42" t="s">
        <v>954</v>
      </c>
      <c r="AN42" t="s">
        <v>955</v>
      </c>
      <c r="AO42">
        <v>2903.047</v>
      </c>
      <c r="AR42" t="s">
        <v>146</v>
      </c>
      <c r="AS42" t="s">
        <v>307</v>
      </c>
      <c r="AT42" t="s">
        <v>826</v>
      </c>
      <c r="AU42" t="s">
        <v>953</v>
      </c>
      <c r="AV42" t="s">
        <v>49</v>
      </c>
      <c r="AW42">
        <v>2</v>
      </c>
      <c r="BB42">
        <v>0.87409004866424544</v>
      </c>
      <c r="BC42" t="s">
        <v>72</v>
      </c>
      <c r="BF42" t="s">
        <v>146</v>
      </c>
      <c r="BG42" t="s">
        <v>307</v>
      </c>
      <c r="BH42" t="s">
        <v>953</v>
      </c>
      <c r="BI42">
        <v>5023</v>
      </c>
      <c r="BJ42">
        <v>2</v>
      </c>
      <c r="BK42" t="s">
        <v>826</v>
      </c>
      <c r="BL42" t="s">
        <v>833</v>
      </c>
      <c r="BM42">
        <v>0.87409004866424544</v>
      </c>
      <c r="BN42" t="s">
        <v>72</v>
      </c>
      <c r="BO42" t="s">
        <v>705</v>
      </c>
      <c r="BP42">
        <v>2989.9380000000001</v>
      </c>
    </row>
    <row r="43" spans="1:68" ht="16.5" x14ac:dyDescent="0.25">
      <c r="A43" s="300" t="str">
        <f t="shared" si="18"/>
        <v>청룡교통</v>
      </c>
      <c r="B43" s="126" t="str">
        <f t="shared" si="19"/>
        <v>석승무</v>
      </c>
      <c r="C43" s="127" t="str">
        <f t="shared" si="20"/>
        <v>A</v>
      </c>
      <c r="D43" s="128">
        <f t="shared" si="21"/>
        <v>0.96388888888888891</v>
      </c>
      <c r="E43" s="129">
        <f t="shared" si="22"/>
        <v>5169</v>
      </c>
      <c r="F43" s="130" t="str">
        <f t="shared" si="23"/>
        <v>310</v>
      </c>
      <c r="G43" s="131" t="str">
        <f t="shared" si="24"/>
        <v>73아1079</v>
      </c>
      <c r="H43" s="132">
        <f t="shared" si="25"/>
        <v>1</v>
      </c>
      <c r="I43" s="133">
        <f t="shared" si="26"/>
        <v>4978.5069999999996</v>
      </c>
      <c r="J43" s="134">
        <f t="shared" si="27"/>
        <v>2.9033790278717331E-2</v>
      </c>
      <c r="K43" s="134">
        <f t="shared" si="28"/>
        <v>0.26750202123926659</v>
      </c>
      <c r="L43" s="134">
        <f t="shared" si="29"/>
        <v>9.6213583710939854E-2</v>
      </c>
      <c r="M43" s="135">
        <f t="shared" si="30"/>
        <v>16.617999999999999</v>
      </c>
      <c r="N43" s="136">
        <f t="shared" si="31"/>
        <v>0</v>
      </c>
      <c r="O43" s="136">
        <f t="shared" si="32"/>
        <v>1.1650079029717142</v>
      </c>
      <c r="P43" s="230">
        <f t="shared" si="33"/>
        <v>67</v>
      </c>
      <c r="Q43" s="231">
        <f t="shared" si="34"/>
        <v>0</v>
      </c>
      <c r="R43" s="231">
        <f t="shared" si="35"/>
        <v>58</v>
      </c>
      <c r="T43">
        <v>532</v>
      </c>
      <c r="U43">
        <v>5169</v>
      </c>
      <c r="V43" t="s">
        <v>956</v>
      </c>
      <c r="W43">
        <v>4978.5069999999996</v>
      </c>
      <c r="X43">
        <v>1434.758</v>
      </c>
      <c r="Y43">
        <v>3.47</v>
      </c>
      <c r="Z43">
        <v>16.617999999999999</v>
      </c>
      <c r="AA43">
        <v>145.06941599999999</v>
      </c>
      <c r="AB43">
        <v>4.2119150000000003</v>
      </c>
      <c r="AC43">
        <v>38.806362</v>
      </c>
      <c r="AD43" s="1">
        <v>479</v>
      </c>
      <c r="AE43">
        <v>0</v>
      </c>
      <c r="AF43">
        <v>58</v>
      </c>
      <c r="AG43">
        <v>105</v>
      </c>
      <c r="AH43">
        <v>34.318100999999999</v>
      </c>
      <c r="AI43">
        <v>50413.1</v>
      </c>
      <c r="AJ43">
        <v>21312.7</v>
      </c>
      <c r="AK43">
        <v>67</v>
      </c>
      <c r="AL43">
        <v>35706</v>
      </c>
      <c r="AM43" t="s">
        <v>957</v>
      </c>
      <c r="AN43" t="s">
        <v>958</v>
      </c>
      <c r="AO43">
        <v>4978.5069999999996</v>
      </c>
      <c r="AR43" t="s">
        <v>146</v>
      </c>
      <c r="AS43" t="s">
        <v>304</v>
      </c>
      <c r="AT43" t="s">
        <v>781</v>
      </c>
      <c r="AU43" t="s">
        <v>956</v>
      </c>
      <c r="AV43" t="s">
        <v>49</v>
      </c>
      <c r="AW43">
        <v>1</v>
      </c>
      <c r="BB43">
        <v>0.96388888888888891</v>
      </c>
      <c r="BC43" t="s">
        <v>69</v>
      </c>
      <c r="BF43" t="s">
        <v>146</v>
      </c>
      <c r="BG43" t="s">
        <v>304</v>
      </c>
      <c r="BH43" t="s">
        <v>956</v>
      </c>
      <c r="BI43">
        <v>5169</v>
      </c>
      <c r="BJ43">
        <v>1</v>
      </c>
      <c r="BK43" t="s">
        <v>781</v>
      </c>
      <c r="BL43" t="s">
        <v>702</v>
      </c>
      <c r="BM43">
        <v>0.96388888888888891</v>
      </c>
      <c r="BN43" t="s">
        <v>69</v>
      </c>
      <c r="BO43" t="s">
        <v>706</v>
      </c>
      <c r="BP43">
        <v>4978.5069999999996</v>
      </c>
    </row>
    <row r="44" spans="1:68" ht="16.5" x14ac:dyDescent="0.25">
      <c r="A44" s="301" t="str">
        <f t="shared" si="18"/>
        <v>청룡교통</v>
      </c>
      <c r="B44" s="110" t="str">
        <f t="shared" si="19"/>
        <v>송중회</v>
      </c>
      <c r="C44" s="111" t="str">
        <f t="shared" si="20"/>
        <v>B</v>
      </c>
      <c r="D44" s="112">
        <f t="shared" si="21"/>
        <v>0.90571428571428558</v>
      </c>
      <c r="E44" s="113">
        <f t="shared" si="22"/>
        <v>981</v>
      </c>
      <c r="F44" s="114" t="str">
        <f t="shared" si="23"/>
        <v>43</v>
      </c>
      <c r="G44" s="115" t="str">
        <f t="shared" si="24"/>
        <v>73아1053</v>
      </c>
      <c r="H44" s="116">
        <f t="shared" si="25"/>
        <v>1</v>
      </c>
      <c r="I44" s="117">
        <f t="shared" si="26"/>
        <v>2235.3319999999999</v>
      </c>
      <c r="J44" s="118">
        <f t="shared" si="27"/>
        <v>1.7090566975505466E-2</v>
      </c>
      <c r="K44" s="118">
        <f t="shared" si="28"/>
        <v>0.3761994043819577</v>
      </c>
      <c r="L44" s="118">
        <f t="shared" si="29"/>
        <v>0.19415460432723194</v>
      </c>
      <c r="M44" s="119">
        <f t="shared" si="30"/>
        <v>14.374000000000001</v>
      </c>
      <c r="N44" s="120">
        <f t="shared" si="31"/>
        <v>4.4736083946366807E-2</v>
      </c>
      <c r="O44" s="120">
        <f t="shared" si="32"/>
        <v>32.523133029008669</v>
      </c>
      <c r="P44" s="232">
        <f t="shared" si="33"/>
        <v>41</v>
      </c>
      <c r="Q44" s="233">
        <f t="shared" si="34"/>
        <v>1</v>
      </c>
      <c r="R44" s="233">
        <f t="shared" si="35"/>
        <v>727</v>
      </c>
      <c r="T44">
        <v>532</v>
      </c>
      <c r="U44">
        <v>981</v>
      </c>
      <c r="V44" t="s">
        <v>959</v>
      </c>
      <c r="W44">
        <v>2235.3319999999999</v>
      </c>
      <c r="X44">
        <v>1175.184</v>
      </c>
      <c r="Y44">
        <v>1.9019999999999999</v>
      </c>
      <c r="Z44">
        <v>14.374000000000001</v>
      </c>
      <c r="AA44">
        <v>138.654967</v>
      </c>
      <c r="AB44">
        <v>2.3696920000000001</v>
      </c>
      <c r="AC44">
        <v>52.161915999999998</v>
      </c>
      <c r="AD44" s="1">
        <v>434</v>
      </c>
      <c r="AE44">
        <v>1</v>
      </c>
      <c r="AF44">
        <v>727</v>
      </c>
      <c r="AG44">
        <v>88</v>
      </c>
      <c r="AH44">
        <v>16.121542000000002</v>
      </c>
      <c r="AI44">
        <v>2333.8000000000002</v>
      </c>
      <c r="AJ44">
        <v>42.5</v>
      </c>
      <c r="AK44">
        <v>41</v>
      </c>
      <c r="AL44">
        <v>22631</v>
      </c>
      <c r="AM44" t="s">
        <v>960</v>
      </c>
      <c r="AN44" t="s">
        <v>961</v>
      </c>
      <c r="AO44">
        <v>2235.3319999999999</v>
      </c>
      <c r="AR44" t="s">
        <v>146</v>
      </c>
      <c r="AS44" t="s">
        <v>305</v>
      </c>
      <c r="AT44" t="s">
        <v>790</v>
      </c>
      <c r="AU44" t="s">
        <v>959</v>
      </c>
      <c r="AV44" t="s">
        <v>49</v>
      </c>
      <c r="AW44">
        <v>1</v>
      </c>
      <c r="BB44">
        <v>0.90571428571428558</v>
      </c>
      <c r="BC44" t="s">
        <v>71</v>
      </c>
      <c r="BF44" t="s">
        <v>146</v>
      </c>
      <c r="BG44" t="s">
        <v>305</v>
      </c>
      <c r="BH44" t="s">
        <v>959</v>
      </c>
      <c r="BI44">
        <v>981</v>
      </c>
      <c r="BJ44">
        <v>1</v>
      </c>
      <c r="BK44" t="s">
        <v>790</v>
      </c>
      <c r="BL44" t="s">
        <v>702</v>
      </c>
      <c r="BM44">
        <v>0.90571428571428558</v>
      </c>
      <c r="BN44" t="s">
        <v>71</v>
      </c>
      <c r="BO44" t="s">
        <v>703</v>
      </c>
      <c r="BP44">
        <v>2235.3319999999999</v>
      </c>
    </row>
    <row r="45" spans="1:68" ht="16.5" x14ac:dyDescent="0.25">
      <c r="A45" s="300" t="str">
        <f t="shared" si="18"/>
        <v>청룡교통</v>
      </c>
      <c r="B45" s="126" t="str">
        <f t="shared" si="19"/>
        <v>신종하</v>
      </c>
      <c r="C45" s="127" t="str">
        <f t="shared" si="20"/>
        <v>S</v>
      </c>
      <c r="D45" s="128">
        <f t="shared" si="21"/>
        <v>1.1219953082087013</v>
      </c>
      <c r="E45" s="129">
        <f t="shared" si="22"/>
        <v>8155</v>
      </c>
      <c r="F45" s="130" t="str">
        <f t="shared" si="23"/>
        <v>43-1</v>
      </c>
      <c r="G45" s="131" t="str">
        <f t="shared" si="24"/>
        <v>73아1070</v>
      </c>
      <c r="H45" s="132">
        <f t="shared" si="25"/>
        <v>2</v>
      </c>
      <c r="I45" s="133">
        <f t="shared" si="26"/>
        <v>1986.5450000000001</v>
      </c>
      <c r="J45" s="134">
        <f t="shared" si="27"/>
        <v>2.7196627889339523E-2</v>
      </c>
      <c r="K45" s="134">
        <f t="shared" si="28"/>
        <v>0.33289524359821154</v>
      </c>
      <c r="L45" s="134">
        <f t="shared" si="29"/>
        <v>0.20538170542323481</v>
      </c>
      <c r="M45" s="135">
        <f t="shared" si="30"/>
        <v>7.8330000000000002</v>
      </c>
      <c r="N45" s="136">
        <f t="shared" si="31"/>
        <v>0</v>
      </c>
      <c r="O45" s="136">
        <f t="shared" si="32"/>
        <v>2.6176099710804435</v>
      </c>
      <c r="P45" s="230">
        <f t="shared" si="33"/>
        <v>7</v>
      </c>
      <c r="Q45" s="231">
        <f t="shared" si="34"/>
        <v>0</v>
      </c>
      <c r="R45" s="231">
        <f t="shared" si="35"/>
        <v>52</v>
      </c>
      <c r="T45">
        <v>532</v>
      </c>
      <c r="U45">
        <v>8155</v>
      </c>
      <c r="V45" t="s">
        <v>962</v>
      </c>
      <c r="W45">
        <v>1986.5450000000001</v>
      </c>
      <c r="X45">
        <v>804.899</v>
      </c>
      <c r="Y45">
        <v>2.468</v>
      </c>
      <c r="Z45">
        <v>7.8330000000000002</v>
      </c>
      <c r="AA45">
        <v>131.520239</v>
      </c>
      <c r="AB45">
        <v>3.5769069999999998</v>
      </c>
      <c r="AC45">
        <v>43.782462000000002</v>
      </c>
      <c r="AD45" s="1">
        <v>408</v>
      </c>
      <c r="AE45">
        <v>0</v>
      </c>
      <c r="AF45">
        <v>52</v>
      </c>
      <c r="AG45">
        <v>101</v>
      </c>
      <c r="AH45">
        <v>15.104481</v>
      </c>
      <c r="AI45">
        <v>551.5</v>
      </c>
      <c r="AJ45">
        <v>25.4</v>
      </c>
      <c r="AK45">
        <v>7</v>
      </c>
      <c r="AL45">
        <v>2876</v>
      </c>
      <c r="AM45" t="s">
        <v>963</v>
      </c>
      <c r="AN45" t="s">
        <v>964</v>
      </c>
      <c r="AO45">
        <v>1881.576</v>
      </c>
      <c r="AR45" t="s">
        <v>146</v>
      </c>
      <c r="AS45" t="s">
        <v>306</v>
      </c>
      <c r="AT45" t="s">
        <v>816</v>
      </c>
      <c r="AU45" t="s">
        <v>962</v>
      </c>
      <c r="AV45" t="s">
        <v>49</v>
      </c>
      <c r="AW45">
        <v>2</v>
      </c>
      <c r="BB45">
        <v>1.1219953082087013</v>
      </c>
      <c r="BC45" t="s">
        <v>74</v>
      </c>
      <c r="BF45" t="s">
        <v>146</v>
      </c>
      <c r="BG45" t="s">
        <v>306</v>
      </c>
      <c r="BH45" t="s">
        <v>962</v>
      </c>
      <c r="BI45">
        <v>8155</v>
      </c>
      <c r="BJ45">
        <v>2</v>
      </c>
      <c r="BK45" t="s">
        <v>816</v>
      </c>
      <c r="BL45" t="s">
        <v>814</v>
      </c>
      <c r="BM45">
        <v>1.1219953082087013</v>
      </c>
      <c r="BN45" t="s">
        <v>74</v>
      </c>
      <c r="BO45" t="s">
        <v>704</v>
      </c>
      <c r="BP45">
        <v>1986.5450000000001</v>
      </c>
    </row>
    <row r="46" spans="1:68" ht="16.5" x14ac:dyDescent="0.25">
      <c r="A46" s="301" t="str">
        <f t="shared" si="18"/>
        <v>청룡교통</v>
      </c>
      <c r="B46" s="110" t="str">
        <f t="shared" si="19"/>
        <v>심보용</v>
      </c>
      <c r="C46" s="111" t="str">
        <f t="shared" si="20"/>
        <v>S</v>
      </c>
      <c r="D46" s="112">
        <f t="shared" si="21"/>
        <v>1.0292364272662142</v>
      </c>
      <c r="E46" s="113">
        <f t="shared" si="22"/>
        <v>1149</v>
      </c>
      <c r="F46" s="114" t="str">
        <f t="shared" si="23"/>
        <v>43-1</v>
      </c>
      <c r="G46" s="115" t="str">
        <f t="shared" si="24"/>
        <v>73아1084</v>
      </c>
      <c r="H46" s="116">
        <f t="shared" si="25"/>
        <v>3</v>
      </c>
      <c r="I46" s="117">
        <f t="shared" si="26"/>
        <v>2312.0710000000004</v>
      </c>
      <c r="J46" s="118">
        <f t="shared" si="27"/>
        <v>5.7162687595476443E-2</v>
      </c>
      <c r="K46" s="118">
        <f t="shared" si="28"/>
        <v>0.29845977112704464</v>
      </c>
      <c r="L46" s="118">
        <f t="shared" si="29"/>
        <v>4.8008906300887812E-2</v>
      </c>
      <c r="M46" s="119">
        <f t="shared" si="30"/>
        <v>6.3609999999999998</v>
      </c>
      <c r="N46" s="120">
        <f t="shared" si="31"/>
        <v>4.3251266937736774E-2</v>
      </c>
      <c r="O46" s="120">
        <f t="shared" si="32"/>
        <v>3.5898551558321525</v>
      </c>
      <c r="P46" s="232">
        <f t="shared" si="33"/>
        <v>14</v>
      </c>
      <c r="Q46" s="233">
        <f t="shared" si="34"/>
        <v>1</v>
      </c>
      <c r="R46" s="233">
        <f t="shared" si="35"/>
        <v>83</v>
      </c>
      <c r="T46">
        <v>532</v>
      </c>
      <c r="U46">
        <v>1149</v>
      </c>
      <c r="V46" t="s">
        <v>965</v>
      </c>
      <c r="W46">
        <v>2312.0709999999999</v>
      </c>
      <c r="X46">
        <v>963.1</v>
      </c>
      <c r="Y46">
        <v>2.4009999999999998</v>
      </c>
      <c r="Z46">
        <v>6.3609999999999998</v>
      </c>
      <c r="AA46">
        <v>152.453836</v>
      </c>
      <c r="AB46">
        <v>8.7146709999999992</v>
      </c>
      <c r="AC46">
        <v>45.501336999999999</v>
      </c>
      <c r="AD46" s="1">
        <v>111</v>
      </c>
      <c r="AE46">
        <v>1</v>
      </c>
      <c r="AF46">
        <v>83</v>
      </c>
      <c r="AG46">
        <v>71</v>
      </c>
      <c r="AH46">
        <v>15.165711999999999</v>
      </c>
      <c r="AI46">
        <v>110.9</v>
      </c>
      <c r="AJ46">
        <v>0</v>
      </c>
      <c r="AK46">
        <v>14</v>
      </c>
      <c r="AL46">
        <v>6226</v>
      </c>
      <c r="AM46" t="s">
        <v>966</v>
      </c>
      <c r="AN46" t="s">
        <v>967</v>
      </c>
      <c r="AO46">
        <v>2073.0790000000002</v>
      </c>
      <c r="AR46" t="s">
        <v>146</v>
      </c>
      <c r="AS46" t="s">
        <v>306</v>
      </c>
      <c r="AT46" t="s">
        <v>822</v>
      </c>
      <c r="AU46" t="s">
        <v>965</v>
      </c>
      <c r="AV46" t="s">
        <v>49</v>
      </c>
      <c r="AW46">
        <v>3</v>
      </c>
      <c r="BB46">
        <v>1.0292364272662142</v>
      </c>
      <c r="BC46" t="s">
        <v>74</v>
      </c>
      <c r="BF46" t="s">
        <v>146</v>
      </c>
      <c r="BG46" t="s">
        <v>306</v>
      </c>
      <c r="BH46" t="s">
        <v>965</v>
      </c>
      <c r="BI46">
        <v>1149</v>
      </c>
      <c r="BJ46">
        <v>3</v>
      </c>
      <c r="BK46" t="s">
        <v>822</v>
      </c>
      <c r="BL46" t="s">
        <v>820</v>
      </c>
      <c r="BM46">
        <v>1.0292364272662142</v>
      </c>
      <c r="BN46" t="s">
        <v>74</v>
      </c>
      <c r="BO46" t="s">
        <v>704</v>
      </c>
      <c r="BP46">
        <v>2312.0710000000004</v>
      </c>
    </row>
    <row r="47" spans="1:68" ht="16.5" x14ac:dyDescent="0.25">
      <c r="A47" s="300" t="str">
        <f t="shared" si="18"/>
        <v>청룡교통</v>
      </c>
      <c r="B47" s="126" t="str">
        <f t="shared" si="19"/>
        <v>오상종</v>
      </c>
      <c r="C47" s="127" t="str">
        <f t="shared" si="20"/>
        <v>C</v>
      </c>
      <c r="D47" s="128">
        <f t="shared" si="21"/>
        <v>0.88676334555430925</v>
      </c>
      <c r="E47" s="129">
        <f t="shared" si="22"/>
        <v>2544</v>
      </c>
      <c r="F47" s="130" t="str">
        <f t="shared" si="23"/>
        <v>310</v>
      </c>
      <c r="G47" s="131" t="str">
        <f t="shared" si="24"/>
        <v>73아1059</v>
      </c>
      <c r="H47" s="132">
        <f t="shared" si="25"/>
        <v>3</v>
      </c>
      <c r="I47" s="133">
        <f t="shared" si="26"/>
        <v>5107.2480000000005</v>
      </c>
      <c r="J47" s="134">
        <f t="shared" si="27"/>
        <v>3.1565057797081554E-2</v>
      </c>
      <c r="K47" s="134">
        <f t="shared" si="28"/>
        <v>0.20377949476595669</v>
      </c>
      <c r="L47" s="134">
        <f t="shared" si="29"/>
        <v>0.11571789738818243</v>
      </c>
      <c r="M47" s="135">
        <f t="shared" si="30"/>
        <v>15.239000000000001</v>
      </c>
      <c r="N47" s="136">
        <f t="shared" si="31"/>
        <v>7.8320065914167486E-2</v>
      </c>
      <c r="O47" s="136">
        <f t="shared" si="32"/>
        <v>7.0096458993179898</v>
      </c>
      <c r="P47" s="230">
        <f t="shared" si="33"/>
        <v>11</v>
      </c>
      <c r="Q47" s="231">
        <f t="shared" si="34"/>
        <v>4</v>
      </c>
      <c r="R47" s="231">
        <f t="shared" si="35"/>
        <v>358</v>
      </c>
      <c r="T47">
        <v>532</v>
      </c>
      <c r="U47">
        <v>2544</v>
      </c>
      <c r="V47" t="s">
        <v>968</v>
      </c>
      <c r="W47">
        <v>5107.2479999999996</v>
      </c>
      <c r="X47">
        <v>1600.365</v>
      </c>
      <c r="Y47">
        <v>3.1909999999999998</v>
      </c>
      <c r="Z47">
        <v>15.239000000000001</v>
      </c>
      <c r="AA47">
        <v>134.28022300000001</v>
      </c>
      <c r="AB47">
        <v>4.2385630000000001</v>
      </c>
      <c r="AC47">
        <v>27.363555999999999</v>
      </c>
      <c r="AD47" s="1">
        <v>591</v>
      </c>
      <c r="AE47">
        <v>4</v>
      </c>
      <c r="AF47">
        <v>358</v>
      </c>
      <c r="AG47">
        <v>102</v>
      </c>
      <c r="AH47">
        <v>38.034253</v>
      </c>
      <c r="AI47">
        <v>38669.5</v>
      </c>
      <c r="AJ47">
        <v>8246.5</v>
      </c>
      <c r="AK47">
        <v>11</v>
      </c>
      <c r="AL47">
        <v>8123</v>
      </c>
      <c r="AM47" t="s">
        <v>969</v>
      </c>
      <c r="AN47" t="s">
        <v>970</v>
      </c>
      <c r="AO47">
        <v>4370.393</v>
      </c>
      <c r="AR47" t="s">
        <v>146</v>
      </c>
      <c r="AS47" t="s">
        <v>304</v>
      </c>
      <c r="AT47" t="s">
        <v>777</v>
      </c>
      <c r="AU47" t="s">
        <v>968</v>
      </c>
      <c r="AV47" t="s">
        <v>49</v>
      </c>
      <c r="AW47">
        <v>3</v>
      </c>
      <c r="BB47">
        <v>0.88676334555430925</v>
      </c>
      <c r="BC47" t="s">
        <v>72</v>
      </c>
      <c r="BF47" t="s">
        <v>146</v>
      </c>
      <c r="BG47" t="s">
        <v>304</v>
      </c>
      <c r="BH47" t="s">
        <v>968</v>
      </c>
      <c r="BI47">
        <v>2544</v>
      </c>
      <c r="BJ47">
        <v>3</v>
      </c>
      <c r="BK47" t="s">
        <v>777</v>
      </c>
      <c r="BL47" t="s">
        <v>773</v>
      </c>
      <c r="BM47">
        <v>0.88676334555430925</v>
      </c>
      <c r="BN47" t="s">
        <v>72</v>
      </c>
      <c r="BO47" t="s">
        <v>705</v>
      </c>
      <c r="BP47">
        <v>5107.2480000000005</v>
      </c>
    </row>
    <row r="48" spans="1:68" ht="16.5" x14ac:dyDescent="0.25">
      <c r="A48" s="301" t="str">
        <f t="shared" si="18"/>
        <v>청룡교통</v>
      </c>
      <c r="B48" s="110" t="str">
        <f t="shared" si="19"/>
        <v>오흥석</v>
      </c>
      <c r="C48" s="111" t="str">
        <f t="shared" si="20"/>
        <v>C</v>
      </c>
      <c r="D48" s="112">
        <f t="shared" si="21"/>
        <v>0.88043478260869568</v>
      </c>
      <c r="E48" s="113">
        <f t="shared" si="22"/>
        <v>9434</v>
      </c>
      <c r="F48" s="114" t="str">
        <f t="shared" si="23"/>
        <v>43-1</v>
      </c>
      <c r="G48" s="115" t="str">
        <f t="shared" si="24"/>
        <v>75바1073</v>
      </c>
      <c r="H48" s="116">
        <f t="shared" si="25"/>
        <v>1</v>
      </c>
      <c r="I48" s="117">
        <f t="shared" si="26"/>
        <v>2164.288</v>
      </c>
      <c r="J48" s="118">
        <f t="shared" si="27"/>
        <v>9.6795879287936669E-3</v>
      </c>
      <c r="K48" s="118">
        <f t="shared" si="28"/>
        <v>0.48698095796649632</v>
      </c>
      <c r="L48" s="118">
        <f t="shared" si="29"/>
        <v>0.15755758937812342</v>
      </c>
      <c r="M48" s="119">
        <f t="shared" si="30"/>
        <v>14.215</v>
      </c>
      <c r="N48" s="120">
        <f t="shared" si="31"/>
        <v>0.1386137149954165</v>
      </c>
      <c r="O48" s="120">
        <f t="shared" si="32"/>
        <v>17.095691516101368</v>
      </c>
      <c r="P48" s="232">
        <f t="shared" si="33"/>
        <v>91</v>
      </c>
      <c r="Q48" s="233">
        <f t="shared" si="34"/>
        <v>3</v>
      </c>
      <c r="R48" s="233">
        <f t="shared" si="35"/>
        <v>370</v>
      </c>
      <c r="T48">
        <v>532</v>
      </c>
      <c r="U48">
        <v>9434</v>
      </c>
      <c r="V48" t="s">
        <v>971</v>
      </c>
      <c r="W48">
        <v>2164.288</v>
      </c>
      <c r="X48">
        <v>1068.672</v>
      </c>
      <c r="Y48">
        <v>2.0249999999999999</v>
      </c>
      <c r="Z48">
        <v>14.215</v>
      </c>
      <c r="AA48">
        <v>162.16692399999999</v>
      </c>
      <c r="AB48">
        <v>1.569709</v>
      </c>
      <c r="AC48">
        <v>78.972204000000005</v>
      </c>
      <c r="AD48" s="1">
        <v>341</v>
      </c>
      <c r="AE48">
        <v>3</v>
      </c>
      <c r="AF48">
        <v>370</v>
      </c>
      <c r="AG48">
        <v>79</v>
      </c>
      <c r="AH48">
        <v>13.34605</v>
      </c>
      <c r="AI48">
        <v>2240.9</v>
      </c>
      <c r="AJ48">
        <v>0</v>
      </c>
      <c r="AK48">
        <v>91</v>
      </c>
      <c r="AL48">
        <v>73985</v>
      </c>
      <c r="AM48" t="s">
        <v>972</v>
      </c>
      <c r="AN48" t="s">
        <v>973</v>
      </c>
      <c r="AO48">
        <v>2164.288</v>
      </c>
      <c r="AR48" t="s">
        <v>146</v>
      </c>
      <c r="AS48" t="s">
        <v>306</v>
      </c>
      <c r="AT48" t="s">
        <v>824</v>
      </c>
      <c r="AU48" t="s">
        <v>971</v>
      </c>
      <c r="AV48" t="s">
        <v>49</v>
      </c>
      <c r="AW48">
        <v>1</v>
      </c>
      <c r="BB48">
        <v>0.88043478260869568</v>
      </c>
      <c r="BC48" t="s">
        <v>72</v>
      </c>
      <c r="BF48" t="s">
        <v>146</v>
      </c>
      <c r="BG48" t="s">
        <v>306</v>
      </c>
      <c r="BH48" t="s">
        <v>971</v>
      </c>
      <c r="BI48">
        <v>9434</v>
      </c>
      <c r="BJ48">
        <v>1</v>
      </c>
      <c r="BK48" t="s">
        <v>824</v>
      </c>
      <c r="BL48" t="s">
        <v>702</v>
      </c>
      <c r="BM48">
        <v>0.88043478260869568</v>
      </c>
      <c r="BN48" t="s">
        <v>72</v>
      </c>
      <c r="BO48" t="s">
        <v>705</v>
      </c>
      <c r="BP48">
        <v>2164.288</v>
      </c>
    </row>
    <row r="49" spans="1:68" ht="16.5" x14ac:dyDescent="0.25">
      <c r="A49" s="300" t="str">
        <f t="shared" si="18"/>
        <v>청룡교통</v>
      </c>
      <c r="B49" s="126" t="str">
        <f t="shared" si="19"/>
        <v>유인규</v>
      </c>
      <c r="C49" s="127" t="str">
        <f t="shared" si="20"/>
        <v>B</v>
      </c>
      <c r="D49" s="128">
        <f t="shared" si="21"/>
        <v>0.90686386674907837</v>
      </c>
      <c r="E49" s="129">
        <f t="shared" si="22"/>
        <v>6904</v>
      </c>
      <c r="F49" s="130" t="str">
        <f t="shared" si="23"/>
        <v>310</v>
      </c>
      <c r="G49" s="131" t="str">
        <f t="shared" si="24"/>
        <v>73아1730</v>
      </c>
      <c r="H49" s="132">
        <f t="shared" si="25"/>
        <v>11</v>
      </c>
      <c r="I49" s="133">
        <f t="shared" si="26"/>
        <v>1081.7260000000001</v>
      </c>
      <c r="J49" s="134">
        <f t="shared" si="27"/>
        <v>1.4356131294953556E-2</v>
      </c>
      <c r="K49" s="134">
        <f t="shared" si="28"/>
        <v>0.35059190791498651</v>
      </c>
      <c r="L49" s="134">
        <f t="shared" si="29"/>
        <v>0.12849834431270024</v>
      </c>
      <c r="M49" s="135">
        <f t="shared" si="30"/>
        <v>14.88</v>
      </c>
      <c r="N49" s="136">
        <f t="shared" si="31"/>
        <v>9.2444852023525356E-2</v>
      </c>
      <c r="O49" s="136">
        <f t="shared" si="32"/>
        <v>40.028620926186477</v>
      </c>
      <c r="P49" s="230">
        <f t="shared" si="33"/>
        <v>13</v>
      </c>
      <c r="Q49" s="231">
        <f t="shared" si="34"/>
        <v>1</v>
      </c>
      <c r="R49" s="231">
        <f t="shared" si="35"/>
        <v>433</v>
      </c>
      <c r="T49">
        <v>532</v>
      </c>
      <c r="U49">
        <v>6904</v>
      </c>
      <c r="V49" t="s">
        <v>974</v>
      </c>
      <c r="W49">
        <v>1081.7260000000001</v>
      </c>
      <c r="X49">
        <v>475.214</v>
      </c>
      <c r="Y49">
        <v>2.2759999999999998</v>
      </c>
      <c r="Z49">
        <v>14.88</v>
      </c>
      <c r="AA49">
        <v>53.402479</v>
      </c>
      <c r="AB49">
        <v>0.76665300000000003</v>
      </c>
      <c r="AC49">
        <v>18.722477000000001</v>
      </c>
      <c r="AD49" s="1">
        <v>139</v>
      </c>
      <c r="AE49">
        <v>1</v>
      </c>
      <c r="AF49">
        <v>433</v>
      </c>
      <c r="AG49">
        <v>105</v>
      </c>
      <c r="AH49">
        <v>20.2561</v>
      </c>
      <c r="AI49">
        <v>2615.8000000000002</v>
      </c>
      <c r="AJ49">
        <v>902.6</v>
      </c>
      <c r="AK49">
        <v>13</v>
      </c>
      <c r="AL49">
        <v>7076</v>
      </c>
      <c r="AM49" t="s">
        <v>975</v>
      </c>
      <c r="AN49" t="s">
        <v>976</v>
      </c>
      <c r="AO49">
        <v>294.28500000000003</v>
      </c>
      <c r="AR49" t="s">
        <v>146</v>
      </c>
      <c r="AS49" t="s">
        <v>304</v>
      </c>
      <c r="AT49" t="s">
        <v>783</v>
      </c>
      <c r="AU49" t="s">
        <v>974</v>
      </c>
      <c r="AV49" t="s">
        <v>49</v>
      </c>
      <c r="AW49">
        <v>11</v>
      </c>
      <c r="BB49">
        <v>0.90686386674907837</v>
      </c>
      <c r="BC49" t="s">
        <v>71</v>
      </c>
      <c r="BF49" t="s">
        <v>146</v>
      </c>
      <c r="BG49" t="s">
        <v>304</v>
      </c>
      <c r="BH49" t="s">
        <v>974</v>
      </c>
      <c r="BI49">
        <v>6904</v>
      </c>
      <c r="BJ49">
        <v>11</v>
      </c>
      <c r="BK49" t="s">
        <v>783</v>
      </c>
      <c r="BL49" t="s">
        <v>809</v>
      </c>
      <c r="BM49">
        <v>0.90686386674907837</v>
      </c>
      <c r="BN49" t="s">
        <v>71</v>
      </c>
      <c r="BO49" t="s">
        <v>703</v>
      </c>
      <c r="BP49">
        <v>1081.7260000000001</v>
      </c>
    </row>
    <row r="50" spans="1:68" ht="16.5" x14ac:dyDescent="0.25">
      <c r="A50" s="301" t="str">
        <f t="shared" si="18"/>
        <v>청룡교통</v>
      </c>
      <c r="B50" s="110" t="str">
        <f t="shared" si="19"/>
        <v>유창수</v>
      </c>
      <c r="C50" s="111" t="str">
        <f t="shared" si="20"/>
        <v>S</v>
      </c>
      <c r="D50" s="112">
        <f t="shared" si="21"/>
        <v>1.0837787152807561</v>
      </c>
      <c r="E50" s="113">
        <f t="shared" si="22"/>
        <v>7019</v>
      </c>
      <c r="F50" s="114" t="str">
        <f t="shared" si="23"/>
        <v>310</v>
      </c>
      <c r="G50" s="115" t="str">
        <f t="shared" si="24"/>
        <v>73아1731</v>
      </c>
      <c r="H50" s="116">
        <f t="shared" si="25"/>
        <v>14</v>
      </c>
      <c r="I50" s="117">
        <f t="shared" si="26"/>
        <v>2162.2049999999999</v>
      </c>
      <c r="J50" s="118">
        <f t="shared" si="27"/>
        <v>1.8692308503225282E-2</v>
      </c>
      <c r="K50" s="118">
        <f t="shared" si="28"/>
        <v>0.290977499280547</v>
      </c>
      <c r="L50" s="118">
        <f t="shared" si="29"/>
        <v>0.14799706780809405</v>
      </c>
      <c r="M50" s="119">
        <f t="shared" si="30"/>
        <v>9.5820000000000007</v>
      </c>
      <c r="N50" s="120">
        <f t="shared" si="31"/>
        <v>0.13874725107008817</v>
      </c>
      <c r="O50" s="120">
        <f t="shared" si="32"/>
        <v>2.5436996029516168</v>
      </c>
      <c r="P50" s="232">
        <f t="shared" si="33"/>
        <v>8</v>
      </c>
      <c r="Q50" s="233">
        <f t="shared" si="34"/>
        <v>3</v>
      </c>
      <c r="R50" s="233">
        <f t="shared" si="35"/>
        <v>55</v>
      </c>
      <c r="T50">
        <v>532</v>
      </c>
      <c r="U50">
        <v>7019</v>
      </c>
      <c r="V50" t="s">
        <v>977</v>
      </c>
      <c r="W50">
        <v>2162.2049999999999</v>
      </c>
      <c r="X50">
        <v>787.62199999999996</v>
      </c>
      <c r="Y50">
        <v>2.7450000000000001</v>
      </c>
      <c r="Z50">
        <v>9.5820000000000007</v>
      </c>
      <c r="AA50">
        <v>104.155514</v>
      </c>
      <c r="AB50">
        <v>1.9469069999999999</v>
      </c>
      <c r="AC50">
        <v>30.306910999999999</v>
      </c>
      <c r="AD50" s="1">
        <v>320</v>
      </c>
      <c r="AE50">
        <v>3</v>
      </c>
      <c r="AF50">
        <v>55</v>
      </c>
      <c r="AG50">
        <v>86</v>
      </c>
      <c r="AH50">
        <v>20.75939</v>
      </c>
      <c r="AI50">
        <v>2704.4</v>
      </c>
      <c r="AJ50">
        <v>41.6</v>
      </c>
      <c r="AK50">
        <v>8</v>
      </c>
      <c r="AL50">
        <v>1170</v>
      </c>
      <c r="AM50" t="s">
        <v>978</v>
      </c>
      <c r="AN50" t="s">
        <v>979</v>
      </c>
      <c r="AO50">
        <v>342.613</v>
      </c>
      <c r="AR50" t="s">
        <v>146</v>
      </c>
      <c r="AS50" t="s">
        <v>304</v>
      </c>
      <c r="AT50" t="s">
        <v>785</v>
      </c>
      <c r="AU50" t="s">
        <v>977</v>
      </c>
      <c r="AV50" t="s">
        <v>49</v>
      </c>
      <c r="AW50">
        <v>14</v>
      </c>
      <c r="BB50">
        <v>1.0837787152807561</v>
      </c>
      <c r="BC50" t="s">
        <v>74</v>
      </c>
      <c r="BF50" t="s">
        <v>146</v>
      </c>
      <c r="BG50" t="s">
        <v>304</v>
      </c>
      <c r="BH50" t="s">
        <v>977</v>
      </c>
      <c r="BI50">
        <v>7019</v>
      </c>
      <c r="BJ50">
        <v>14</v>
      </c>
      <c r="BK50" t="s">
        <v>785</v>
      </c>
      <c r="BL50" t="s">
        <v>790</v>
      </c>
      <c r="BM50">
        <v>1.0837787152807561</v>
      </c>
      <c r="BN50" t="s">
        <v>74</v>
      </c>
      <c r="BO50" t="s">
        <v>704</v>
      </c>
      <c r="BP50">
        <v>2162.2049999999999</v>
      </c>
    </row>
    <row r="51" spans="1:68" ht="16.5" x14ac:dyDescent="0.25">
      <c r="A51" s="300" t="str">
        <f t="shared" si="18"/>
        <v>청룡교통</v>
      </c>
      <c r="B51" s="126" t="str">
        <f t="shared" si="19"/>
        <v>유형식</v>
      </c>
      <c r="C51" s="127" t="str">
        <f t="shared" si="20"/>
        <v>S</v>
      </c>
      <c r="D51" s="128">
        <f t="shared" si="21"/>
        <v>1.0190324816078662</v>
      </c>
      <c r="E51" s="129">
        <f t="shared" si="22"/>
        <v>9966</v>
      </c>
      <c r="F51" s="130" t="str">
        <f t="shared" si="23"/>
        <v>310</v>
      </c>
      <c r="G51" s="131" t="str">
        <f t="shared" si="24"/>
        <v>73아1051</v>
      </c>
      <c r="H51" s="132">
        <f t="shared" si="25"/>
        <v>15</v>
      </c>
      <c r="I51" s="133">
        <f t="shared" si="26"/>
        <v>2745.2450000000003</v>
      </c>
      <c r="J51" s="134">
        <f t="shared" si="27"/>
        <v>2.3752204656314359E-2</v>
      </c>
      <c r="K51" s="134">
        <f t="shared" si="28"/>
        <v>0.30643669467244333</v>
      </c>
      <c r="L51" s="134">
        <f t="shared" si="29"/>
        <v>0.13404996639644184</v>
      </c>
      <c r="M51" s="135">
        <f t="shared" si="30"/>
        <v>10.696999999999999</v>
      </c>
      <c r="N51" s="136">
        <f t="shared" si="31"/>
        <v>0</v>
      </c>
      <c r="O51" s="136">
        <f t="shared" si="32"/>
        <v>13.368570018340804</v>
      </c>
      <c r="P51" s="230">
        <f t="shared" si="33"/>
        <v>7</v>
      </c>
      <c r="Q51" s="231">
        <f t="shared" si="34"/>
        <v>0</v>
      </c>
      <c r="R51" s="231">
        <f t="shared" si="35"/>
        <v>367</v>
      </c>
      <c r="T51">
        <v>532</v>
      </c>
      <c r="U51">
        <v>9966</v>
      </c>
      <c r="V51" t="s">
        <v>980</v>
      </c>
      <c r="W51">
        <v>2745.2449999999999</v>
      </c>
      <c r="X51">
        <v>1035.5730000000001</v>
      </c>
      <c r="Y51">
        <v>2.6509999999999998</v>
      </c>
      <c r="Z51">
        <v>10.696999999999999</v>
      </c>
      <c r="AA51">
        <v>134.12578099999999</v>
      </c>
      <c r="AB51">
        <v>3.1857829999999998</v>
      </c>
      <c r="AC51">
        <v>41.101061000000001</v>
      </c>
      <c r="AD51" s="1">
        <v>368</v>
      </c>
      <c r="AE51">
        <v>0</v>
      </c>
      <c r="AF51">
        <v>367</v>
      </c>
      <c r="AG51">
        <v>87</v>
      </c>
      <c r="AH51">
        <v>20.467690000000001</v>
      </c>
      <c r="AI51">
        <v>7008.2</v>
      </c>
      <c r="AJ51">
        <v>184.2</v>
      </c>
      <c r="AK51">
        <v>7</v>
      </c>
      <c r="AL51">
        <v>5416</v>
      </c>
      <c r="AM51" t="s">
        <v>981</v>
      </c>
      <c r="AN51" t="s">
        <v>982</v>
      </c>
      <c r="AO51">
        <v>342.411</v>
      </c>
      <c r="AR51" t="s">
        <v>146</v>
      </c>
      <c r="AS51" t="s">
        <v>304</v>
      </c>
      <c r="AT51" t="s">
        <v>775</v>
      </c>
      <c r="AU51" t="s">
        <v>980</v>
      </c>
      <c r="AV51" t="s">
        <v>49</v>
      </c>
      <c r="AW51">
        <v>15</v>
      </c>
      <c r="BB51">
        <v>1.0190324816078662</v>
      </c>
      <c r="BC51" t="s">
        <v>74</v>
      </c>
      <c r="BF51" t="s">
        <v>146</v>
      </c>
      <c r="BG51" t="s">
        <v>304</v>
      </c>
      <c r="BH51" t="s">
        <v>980</v>
      </c>
      <c r="BI51">
        <v>9966</v>
      </c>
      <c r="BJ51">
        <v>15</v>
      </c>
      <c r="BK51" t="s">
        <v>775</v>
      </c>
      <c r="BL51" t="s">
        <v>773</v>
      </c>
      <c r="BM51">
        <v>1.0190324816078662</v>
      </c>
      <c r="BN51" t="s">
        <v>74</v>
      </c>
      <c r="BO51" t="s">
        <v>704</v>
      </c>
      <c r="BP51">
        <v>2745.2450000000003</v>
      </c>
    </row>
    <row r="52" spans="1:68" ht="16.5" x14ac:dyDescent="0.25">
      <c r="A52" s="301" t="str">
        <f t="shared" si="18"/>
        <v>청룡교통</v>
      </c>
      <c r="B52" s="110" t="str">
        <f t="shared" si="19"/>
        <v>윤승진</v>
      </c>
      <c r="C52" s="111" t="str">
        <f t="shared" si="20"/>
        <v>C</v>
      </c>
      <c r="D52" s="112">
        <f t="shared" si="21"/>
        <v>0.88633916202128127</v>
      </c>
      <c r="E52" s="113">
        <f t="shared" si="22"/>
        <v>3018</v>
      </c>
      <c r="F52" s="114" t="str">
        <f t="shared" si="23"/>
        <v>310</v>
      </c>
      <c r="G52" s="115" t="str">
        <f t="shared" si="24"/>
        <v>73아1059</v>
      </c>
      <c r="H52" s="116">
        <f t="shared" si="25"/>
        <v>9</v>
      </c>
      <c r="I52" s="117">
        <f t="shared" si="26"/>
        <v>1863.7249999999997</v>
      </c>
      <c r="J52" s="118">
        <f t="shared" si="27"/>
        <v>2.1788267611462665E-2</v>
      </c>
      <c r="K52" s="118">
        <f t="shared" si="28"/>
        <v>0.35148194587620629</v>
      </c>
      <c r="L52" s="118">
        <f t="shared" si="29"/>
        <v>0.16794323196823568</v>
      </c>
      <c r="M52" s="119">
        <f t="shared" si="30"/>
        <v>13.96</v>
      </c>
      <c r="N52" s="120">
        <f t="shared" si="31"/>
        <v>0</v>
      </c>
      <c r="O52" s="120">
        <f t="shared" si="32"/>
        <v>7.0825899743792675</v>
      </c>
      <c r="P52" s="232">
        <f t="shared" si="33"/>
        <v>28</v>
      </c>
      <c r="Q52" s="233">
        <f t="shared" si="34"/>
        <v>0</v>
      </c>
      <c r="R52" s="233">
        <f t="shared" si="35"/>
        <v>132</v>
      </c>
      <c r="T52">
        <v>532</v>
      </c>
      <c r="U52">
        <v>3018</v>
      </c>
      <c r="V52" t="s">
        <v>983</v>
      </c>
      <c r="W52">
        <v>1863.7249999999999</v>
      </c>
      <c r="X52">
        <v>788.88</v>
      </c>
      <c r="Y52">
        <v>2.3620000000000001</v>
      </c>
      <c r="Z52">
        <v>13.96</v>
      </c>
      <c r="AA52">
        <v>89.624426999999997</v>
      </c>
      <c r="AB52">
        <v>1.952761</v>
      </c>
      <c r="AC52">
        <v>31.501367999999999</v>
      </c>
      <c r="AD52" s="1">
        <v>313</v>
      </c>
      <c r="AE52">
        <v>0</v>
      </c>
      <c r="AF52">
        <v>132</v>
      </c>
      <c r="AG52">
        <v>96</v>
      </c>
      <c r="AH52">
        <v>20.794833000000001</v>
      </c>
      <c r="AI52">
        <v>23416.3</v>
      </c>
      <c r="AJ52">
        <v>10354.200000000001</v>
      </c>
      <c r="AK52">
        <v>28</v>
      </c>
      <c r="AL52">
        <v>10843</v>
      </c>
      <c r="AM52" t="s">
        <v>984</v>
      </c>
      <c r="AN52" t="s">
        <v>985</v>
      </c>
      <c r="AO52">
        <v>655.26800000000003</v>
      </c>
      <c r="AR52" t="s">
        <v>146</v>
      </c>
      <c r="AS52" t="s">
        <v>304</v>
      </c>
      <c r="AT52" t="s">
        <v>777</v>
      </c>
      <c r="AU52" t="s">
        <v>983</v>
      </c>
      <c r="AV52" t="s">
        <v>49</v>
      </c>
      <c r="AW52">
        <v>9</v>
      </c>
      <c r="BB52">
        <v>0.88633916202128127</v>
      </c>
      <c r="BC52" t="s">
        <v>72</v>
      </c>
      <c r="BF52" t="s">
        <v>146</v>
      </c>
      <c r="BG52" t="s">
        <v>304</v>
      </c>
      <c r="BH52" t="s">
        <v>983</v>
      </c>
      <c r="BI52">
        <v>3018</v>
      </c>
      <c r="BJ52">
        <v>9</v>
      </c>
      <c r="BK52" t="s">
        <v>777</v>
      </c>
      <c r="BL52" t="s">
        <v>835</v>
      </c>
      <c r="BM52">
        <v>0.88633916202128127</v>
      </c>
      <c r="BN52" t="s">
        <v>72</v>
      </c>
      <c r="BO52" t="s">
        <v>705</v>
      </c>
      <c r="BP52">
        <v>1863.7249999999997</v>
      </c>
    </row>
    <row r="53" spans="1:68" ht="16.5" x14ac:dyDescent="0.25">
      <c r="A53" s="300" t="str">
        <f t="shared" si="18"/>
        <v>청룡교통</v>
      </c>
      <c r="B53" s="126" t="str">
        <f t="shared" si="19"/>
        <v>이덕교</v>
      </c>
      <c r="C53" s="127" t="str">
        <f t="shared" si="20"/>
        <v>A</v>
      </c>
      <c r="D53" s="128">
        <f t="shared" si="21"/>
        <v>0.95499999999999996</v>
      </c>
      <c r="E53" s="129">
        <f t="shared" si="22"/>
        <v>1863</v>
      </c>
      <c r="F53" s="130" t="str">
        <f t="shared" si="23"/>
        <v>43</v>
      </c>
      <c r="G53" s="131" t="str">
        <f t="shared" si="24"/>
        <v>73아1150</v>
      </c>
      <c r="H53" s="132">
        <f t="shared" si="25"/>
        <v>1</v>
      </c>
      <c r="I53" s="133">
        <f t="shared" si="26"/>
        <v>1787.7139999999999</v>
      </c>
      <c r="J53" s="134">
        <f t="shared" si="27"/>
        <v>1.0747717001558551E-2</v>
      </c>
      <c r="K53" s="134">
        <f t="shared" si="28"/>
        <v>0.40492053311145687</v>
      </c>
      <c r="L53" s="134">
        <f t="shared" si="29"/>
        <v>0.1085184766690869</v>
      </c>
      <c r="M53" s="135">
        <f t="shared" si="30"/>
        <v>11.977</v>
      </c>
      <c r="N53" s="136">
        <f t="shared" si="31"/>
        <v>0.1118747182155535</v>
      </c>
      <c r="O53" s="136">
        <f t="shared" si="32"/>
        <v>18.683077941997436</v>
      </c>
      <c r="P53" s="230">
        <f t="shared" si="33"/>
        <v>36</v>
      </c>
      <c r="Q53" s="231">
        <f t="shared" si="34"/>
        <v>2</v>
      </c>
      <c r="R53" s="231">
        <f t="shared" si="35"/>
        <v>334</v>
      </c>
      <c r="T53">
        <v>532</v>
      </c>
      <c r="U53">
        <v>1863</v>
      </c>
      <c r="V53" t="s">
        <v>986</v>
      </c>
      <c r="W53">
        <v>1787.7139999999999</v>
      </c>
      <c r="X53">
        <v>851.04899999999998</v>
      </c>
      <c r="Y53">
        <v>2.101</v>
      </c>
      <c r="Z53">
        <v>11.977</v>
      </c>
      <c r="AA53">
        <v>115.13915</v>
      </c>
      <c r="AB53">
        <v>1.2374830000000001</v>
      </c>
      <c r="AC53">
        <v>46.622205999999998</v>
      </c>
      <c r="AD53" s="1">
        <v>194</v>
      </c>
      <c r="AE53">
        <v>2</v>
      </c>
      <c r="AF53">
        <v>334</v>
      </c>
      <c r="AG53">
        <v>84</v>
      </c>
      <c r="AH53">
        <v>15.526552000000001</v>
      </c>
      <c r="AI53">
        <v>1433.6</v>
      </c>
      <c r="AJ53">
        <v>5.3</v>
      </c>
      <c r="AK53">
        <v>36</v>
      </c>
      <c r="AL53">
        <v>15276</v>
      </c>
      <c r="AM53" t="s">
        <v>987</v>
      </c>
      <c r="AN53" t="s">
        <v>988</v>
      </c>
      <c r="AO53">
        <v>1787.7139999999999</v>
      </c>
      <c r="AR53" t="s">
        <v>146</v>
      </c>
      <c r="AS53" t="s">
        <v>305</v>
      </c>
      <c r="AT53" t="s">
        <v>803</v>
      </c>
      <c r="AU53" t="s">
        <v>986</v>
      </c>
      <c r="AV53" t="s">
        <v>49</v>
      </c>
      <c r="AW53">
        <v>1</v>
      </c>
      <c r="BB53">
        <v>0.95499999999999996</v>
      </c>
      <c r="BC53" t="s">
        <v>69</v>
      </c>
      <c r="BF53" t="s">
        <v>146</v>
      </c>
      <c r="BG53" t="s">
        <v>305</v>
      </c>
      <c r="BH53" t="s">
        <v>986</v>
      </c>
      <c r="BI53">
        <v>1863</v>
      </c>
      <c r="BJ53">
        <v>1</v>
      </c>
      <c r="BK53" t="s">
        <v>803</v>
      </c>
      <c r="BL53" t="s">
        <v>702</v>
      </c>
      <c r="BM53">
        <v>0.95499999999999996</v>
      </c>
      <c r="BN53" t="s">
        <v>69</v>
      </c>
      <c r="BO53" t="s">
        <v>706</v>
      </c>
      <c r="BP53">
        <v>1787.7139999999999</v>
      </c>
    </row>
    <row r="54" spans="1:68" ht="16.5" x14ac:dyDescent="0.25">
      <c r="A54" s="301" t="str">
        <f t="shared" si="18"/>
        <v>청룡교통</v>
      </c>
      <c r="B54" s="110" t="str">
        <f t="shared" si="19"/>
        <v>이도영</v>
      </c>
      <c r="C54" s="111" t="str">
        <f t="shared" si="20"/>
        <v>S</v>
      </c>
      <c r="D54" s="112">
        <f t="shared" si="21"/>
        <v>1.0636363636363635</v>
      </c>
      <c r="E54" s="113">
        <f t="shared" si="22"/>
        <v>3394</v>
      </c>
      <c r="F54" s="114" t="str">
        <f t="shared" si="23"/>
        <v>43</v>
      </c>
      <c r="G54" s="115" t="str">
        <f t="shared" si="24"/>
        <v>73아1058</v>
      </c>
      <c r="H54" s="116">
        <f t="shared" si="25"/>
        <v>1</v>
      </c>
      <c r="I54" s="117">
        <f t="shared" si="26"/>
        <v>2219.6350000000002</v>
      </c>
      <c r="J54" s="118">
        <f t="shared" si="27"/>
        <v>1.0233886656029475E-2</v>
      </c>
      <c r="K54" s="118">
        <f t="shared" si="28"/>
        <v>0.3436529251091221</v>
      </c>
      <c r="L54" s="118">
        <f t="shared" si="29"/>
        <v>0.26535894415072747</v>
      </c>
      <c r="M54" s="119">
        <f t="shared" si="30"/>
        <v>9.6809999999999992</v>
      </c>
      <c r="N54" s="120">
        <f t="shared" si="31"/>
        <v>9.0104904635221542E-2</v>
      </c>
      <c r="O54" s="120">
        <f t="shared" si="32"/>
        <v>10.001644414509592</v>
      </c>
      <c r="P54" s="232">
        <f t="shared" si="33"/>
        <v>1</v>
      </c>
      <c r="Q54" s="233">
        <f t="shared" si="34"/>
        <v>2</v>
      </c>
      <c r="R54" s="233">
        <f t="shared" si="35"/>
        <v>222</v>
      </c>
      <c r="T54">
        <v>532</v>
      </c>
      <c r="U54">
        <v>3394</v>
      </c>
      <c r="V54" t="s">
        <v>989</v>
      </c>
      <c r="W54">
        <v>2219.6350000000002</v>
      </c>
      <c r="X54">
        <v>948.51300000000003</v>
      </c>
      <c r="Y54">
        <v>2.34</v>
      </c>
      <c r="Z54">
        <v>9.6809999999999992</v>
      </c>
      <c r="AA54">
        <v>132.018562</v>
      </c>
      <c r="AB54">
        <v>1.3510629999999999</v>
      </c>
      <c r="AC54">
        <v>45.368564999999997</v>
      </c>
      <c r="AD54" s="1">
        <v>589</v>
      </c>
      <c r="AE54">
        <v>2</v>
      </c>
      <c r="AF54">
        <v>222</v>
      </c>
      <c r="AG54">
        <v>84</v>
      </c>
      <c r="AH54">
        <v>16.813051999999999</v>
      </c>
      <c r="AI54">
        <v>604.20000000000005</v>
      </c>
      <c r="AJ54">
        <v>15.4</v>
      </c>
      <c r="AK54">
        <v>1</v>
      </c>
      <c r="AL54">
        <v>198</v>
      </c>
      <c r="AM54" t="s">
        <v>990</v>
      </c>
      <c r="AN54" t="s">
        <v>991</v>
      </c>
      <c r="AO54">
        <v>2219.6350000000002</v>
      </c>
      <c r="AR54" t="s">
        <v>146</v>
      </c>
      <c r="AS54" t="s">
        <v>305</v>
      </c>
      <c r="AT54" t="s">
        <v>793</v>
      </c>
      <c r="AU54" t="s">
        <v>989</v>
      </c>
      <c r="AV54" t="s">
        <v>49</v>
      </c>
      <c r="AW54">
        <v>1</v>
      </c>
      <c r="BB54">
        <v>1.0636363636363635</v>
      </c>
      <c r="BC54" t="s">
        <v>74</v>
      </c>
      <c r="BF54" t="s">
        <v>146</v>
      </c>
      <c r="BG54" t="s">
        <v>305</v>
      </c>
      <c r="BH54" t="s">
        <v>989</v>
      </c>
      <c r="BI54">
        <v>3394</v>
      </c>
      <c r="BJ54">
        <v>1</v>
      </c>
      <c r="BK54" t="s">
        <v>793</v>
      </c>
      <c r="BL54" t="s">
        <v>702</v>
      </c>
      <c r="BM54">
        <v>1.0636363636363635</v>
      </c>
      <c r="BN54" t="s">
        <v>74</v>
      </c>
      <c r="BO54" t="s">
        <v>704</v>
      </c>
      <c r="BP54">
        <v>2219.6350000000002</v>
      </c>
    </row>
    <row r="55" spans="1:68" ht="16.5" x14ac:dyDescent="0.25">
      <c r="A55" s="300" t="str">
        <f t="shared" si="18"/>
        <v>청룡교통</v>
      </c>
      <c r="B55" s="126" t="str">
        <f t="shared" si="19"/>
        <v>이동현</v>
      </c>
      <c r="C55" s="127" t="str">
        <f t="shared" si="20"/>
        <v>B</v>
      </c>
      <c r="D55" s="128">
        <f t="shared" si="21"/>
        <v>0.92447523068085302</v>
      </c>
      <c r="E55" s="129">
        <f t="shared" si="22"/>
        <v>325</v>
      </c>
      <c r="F55" s="130" t="str">
        <f t="shared" si="23"/>
        <v>310</v>
      </c>
      <c r="G55" s="131" t="str">
        <f t="shared" si="24"/>
        <v>73아1730</v>
      </c>
      <c r="H55" s="132">
        <f t="shared" si="25"/>
        <v>14</v>
      </c>
      <c r="I55" s="133">
        <f t="shared" si="26"/>
        <v>3043.3919999999998</v>
      </c>
      <c r="J55" s="134">
        <f t="shared" si="27"/>
        <v>1.9303660757748725E-2</v>
      </c>
      <c r="K55" s="134">
        <f t="shared" si="28"/>
        <v>0.27248098477697891</v>
      </c>
      <c r="L55" s="134">
        <f t="shared" si="29"/>
        <v>0.11927480916030535</v>
      </c>
      <c r="M55" s="135">
        <f t="shared" si="30"/>
        <v>14.156000000000001</v>
      </c>
      <c r="N55" s="136">
        <f t="shared" si="31"/>
        <v>0</v>
      </c>
      <c r="O55" s="136">
        <f t="shared" si="32"/>
        <v>15.048997960170757</v>
      </c>
      <c r="P55" s="230">
        <f t="shared" si="33"/>
        <v>8</v>
      </c>
      <c r="Q55" s="231">
        <f t="shared" si="34"/>
        <v>0</v>
      </c>
      <c r="R55" s="231">
        <f t="shared" si="35"/>
        <v>458</v>
      </c>
      <c r="T55">
        <v>532</v>
      </c>
      <c r="U55">
        <v>325</v>
      </c>
      <c r="V55" t="s">
        <v>992</v>
      </c>
      <c r="W55">
        <v>3043.3919999999998</v>
      </c>
      <c r="X55">
        <v>1118.288</v>
      </c>
      <c r="Y55">
        <v>2.7210000000000001</v>
      </c>
      <c r="Z55">
        <v>14.156000000000001</v>
      </c>
      <c r="AA55">
        <v>112.88744800000001</v>
      </c>
      <c r="AB55">
        <v>2.179141</v>
      </c>
      <c r="AC55">
        <v>30.759682999999999</v>
      </c>
      <c r="AD55" s="1">
        <v>363</v>
      </c>
      <c r="AE55">
        <v>0</v>
      </c>
      <c r="AF55">
        <v>458</v>
      </c>
      <c r="AG55">
        <v>100</v>
      </c>
      <c r="AH55">
        <v>26.959524999999999</v>
      </c>
      <c r="AI55">
        <v>10500.1</v>
      </c>
      <c r="AJ55">
        <v>2195.3000000000002</v>
      </c>
      <c r="AK55">
        <v>8</v>
      </c>
      <c r="AL55">
        <v>2078</v>
      </c>
      <c r="AM55" t="s">
        <v>993</v>
      </c>
      <c r="AN55" t="s">
        <v>994</v>
      </c>
      <c r="AO55">
        <v>341.89800000000002</v>
      </c>
      <c r="AR55" t="s">
        <v>146</v>
      </c>
      <c r="AS55" t="s">
        <v>304</v>
      </c>
      <c r="AT55" t="s">
        <v>783</v>
      </c>
      <c r="AU55" t="s">
        <v>992</v>
      </c>
      <c r="AV55" t="s">
        <v>49</v>
      </c>
      <c r="AW55">
        <v>14</v>
      </c>
      <c r="BB55">
        <v>0.92447523068085302</v>
      </c>
      <c r="BC55" t="s">
        <v>71</v>
      </c>
      <c r="BF55" t="s">
        <v>146</v>
      </c>
      <c r="BG55" t="s">
        <v>304</v>
      </c>
      <c r="BH55" t="s">
        <v>992</v>
      </c>
      <c r="BI55">
        <v>325</v>
      </c>
      <c r="BJ55">
        <v>14</v>
      </c>
      <c r="BK55" t="s">
        <v>783</v>
      </c>
      <c r="BL55" t="s">
        <v>785</v>
      </c>
      <c r="BM55">
        <v>0.92447523068085302</v>
      </c>
      <c r="BN55" t="s">
        <v>71</v>
      </c>
      <c r="BO55" t="s">
        <v>703</v>
      </c>
      <c r="BP55">
        <v>3043.3919999999998</v>
      </c>
    </row>
    <row r="56" spans="1:68" ht="16.5" x14ac:dyDescent="0.25">
      <c r="A56" s="301" t="str">
        <f t="shared" si="18"/>
        <v>청룡교통</v>
      </c>
      <c r="B56" s="110" t="str">
        <f t="shared" si="19"/>
        <v>이성구</v>
      </c>
      <c r="C56" s="111" t="str">
        <f t="shared" si="20"/>
        <v>C</v>
      </c>
      <c r="D56" s="112">
        <f t="shared" si="21"/>
        <v>0.87999999999999989</v>
      </c>
      <c r="E56" s="113">
        <f t="shared" si="22"/>
        <v>2131</v>
      </c>
      <c r="F56" s="114" t="str">
        <f t="shared" si="23"/>
        <v>44</v>
      </c>
      <c r="G56" s="115" t="str">
        <f t="shared" si="24"/>
        <v>73아1054</v>
      </c>
      <c r="H56" s="116">
        <f t="shared" si="25"/>
        <v>1</v>
      </c>
      <c r="I56" s="117">
        <f t="shared" si="26"/>
        <v>3383.7550000000001</v>
      </c>
      <c r="J56" s="118">
        <f t="shared" si="27"/>
        <v>5.7858971037516027E-2</v>
      </c>
      <c r="K56" s="118">
        <f t="shared" si="28"/>
        <v>0.34073697288338323</v>
      </c>
      <c r="L56" s="118">
        <f t="shared" si="29"/>
        <v>0.20864394733070213</v>
      </c>
      <c r="M56" s="119">
        <f t="shared" si="30"/>
        <v>12.66</v>
      </c>
      <c r="N56" s="120">
        <f t="shared" si="31"/>
        <v>2.95529670440088E-2</v>
      </c>
      <c r="O56" s="120">
        <f t="shared" si="32"/>
        <v>32.77424045180576</v>
      </c>
      <c r="P56" s="232">
        <f t="shared" si="33"/>
        <v>87</v>
      </c>
      <c r="Q56" s="233">
        <f t="shared" si="34"/>
        <v>1</v>
      </c>
      <c r="R56" s="233">
        <f t="shared" si="35"/>
        <v>1109</v>
      </c>
      <c r="T56">
        <v>532</v>
      </c>
      <c r="U56">
        <v>2131</v>
      </c>
      <c r="V56" t="s">
        <v>995</v>
      </c>
      <c r="W56">
        <v>3383.7550000000001</v>
      </c>
      <c r="X56">
        <v>1478.934</v>
      </c>
      <c r="Y56">
        <v>2.2879999999999998</v>
      </c>
      <c r="Z56">
        <v>12.66</v>
      </c>
      <c r="AA56">
        <v>187.62996999999999</v>
      </c>
      <c r="AB56">
        <v>10.856077000000001</v>
      </c>
      <c r="AC56">
        <v>63.932468</v>
      </c>
      <c r="AD56" s="1">
        <v>706</v>
      </c>
      <c r="AE56">
        <v>1</v>
      </c>
      <c r="AF56">
        <v>1109</v>
      </c>
      <c r="AG56">
        <v>107</v>
      </c>
      <c r="AH56">
        <v>18.034192000000001</v>
      </c>
      <c r="AI56">
        <v>7946.7</v>
      </c>
      <c r="AJ56">
        <v>674.7</v>
      </c>
      <c r="AK56">
        <v>87</v>
      </c>
      <c r="AL56">
        <v>85995</v>
      </c>
      <c r="AM56" t="s">
        <v>996</v>
      </c>
      <c r="AN56" t="s">
        <v>997</v>
      </c>
      <c r="AO56">
        <v>3383.7550000000001</v>
      </c>
      <c r="AR56" t="s">
        <v>146</v>
      </c>
      <c r="AS56" t="s">
        <v>307</v>
      </c>
      <c r="AT56" t="s">
        <v>829</v>
      </c>
      <c r="AU56" t="s">
        <v>995</v>
      </c>
      <c r="AV56" t="s">
        <v>49</v>
      </c>
      <c r="AW56">
        <v>1</v>
      </c>
      <c r="BB56">
        <v>0.87999999999999989</v>
      </c>
      <c r="BC56" t="s">
        <v>72</v>
      </c>
      <c r="BF56" t="s">
        <v>146</v>
      </c>
      <c r="BG56" t="s">
        <v>307</v>
      </c>
      <c r="BH56" t="s">
        <v>995</v>
      </c>
      <c r="BI56">
        <v>2131</v>
      </c>
      <c r="BJ56">
        <v>1</v>
      </c>
      <c r="BK56" t="s">
        <v>829</v>
      </c>
      <c r="BL56" t="s">
        <v>702</v>
      </c>
      <c r="BM56">
        <v>0.87999999999999989</v>
      </c>
      <c r="BN56" t="s">
        <v>72</v>
      </c>
      <c r="BO56" t="s">
        <v>705</v>
      </c>
      <c r="BP56">
        <v>3383.7550000000001</v>
      </c>
    </row>
    <row r="57" spans="1:68" ht="16.5" x14ac:dyDescent="0.25">
      <c r="A57" s="300" t="str">
        <f t="shared" si="18"/>
        <v>청룡교통</v>
      </c>
      <c r="B57" s="126" t="str">
        <f t="shared" si="19"/>
        <v>이인수</v>
      </c>
      <c r="C57" s="127" t="str">
        <f t="shared" si="20"/>
        <v>A</v>
      </c>
      <c r="D57" s="128">
        <f t="shared" si="21"/>
        <v>0.9538888888888889</v>
      </c>
      <c r="E57" s="129">
        <f t="shared" si="22"/>
        <v>7371</v>
      </c>
      <c r="F57" s="130" t="str">
        <f t="shared" si="23"/>
        <v>310</v>
      </c>
      <c r="G57" s="131" t="str">
        <f t="shared" si="24"/>
        <v>73아1071</v>
      </c>
      <c r="H57" s="132">
        <f t="shared" si="25"/>
        <v>1</v>
      </c>
      <c r="I57" s="133">
        <f t="shared" si="26"/>
        <v>4619.942</v>
      </c>
      <c r="J57" s="134">
        <f t="shared" si="27"/>
        <v>1.0808699998326132E-2</v>
      </c>
      <c r="K57" s="134">
        <f t="shared" si="28"/>
        <v>0.159901455475635</v>
      </c>
      <c r="L57" s="134">
        <f t="shared" si="29"/>
        <v>8.2685020721039351E-2</v>
      </c>
      <c r="M57" s="135">
        <f t="shared" si="30"/>
        <v>16.462</v>
      </c>
      <c r="N57" s="136">
        <f t="shared" si="31"/>
        <v>0</v>
      </c>
      <c r="O57" s="136">
        <f t="shared" si="32"/>
        <v>4.8269004242910407</v>
      </c>
      <c r="P57" s="230">
        <f t="shared" si="33"/>
        <v>7</v>
      </c>
      <c r="Q57" s="231">
        <f t="shared" si="34"/>
        <v>0</v>
      </c>
      <c r="R57" s="231">
        <f t="shared" si="35"/>
        <v>223</v>
      </c>
      <c r="T57">
        <v>532</v>
      </c>
      <c r="U57">
        <v>7371</v>
      </c>
      <c r="V57" t="s">
        <v>998</v>
      </c>
      <c r="W57">
        <v>4619.942</v>
      </c>
      <c r="X57">
        <v>1345.521</v>
      </c>
      <c r="Y57">
        <v>3.4340000000000002</v>
      </c>
      <c r="Z57">
        <v>16.462</v>
      </c>
      <c r="AA57">
        <v>105.802733</v>
      </c>
      <c r="AB57">
        <v>1.1435900000000001</v>
      </c>
      <c r="AC57">
        <v>16.918011</v>
      </c>
      <c r="AD57" s="1">
        <v>382</v>
      </c>
      <c r="AE57">
        <v>0</v>
      </c>
      <c r="AF57">
        <v>223</v>
      </c>
      <c r="AG57">
        <v>107</v>
      </c>
      <c r="AH57">
        <v>43.665619999999997</v>
      </c>
      <c r="AI57">
        <v>27348.799999999999</v>
      </c>
      <c r="AJ57">
        <v>9444.6</v>
      </c>
      <c r="AK57">
        <v>7</v>
      </c>
      <c r="AL57">
        <v>1733</v>
      </c>
      <c r="AM57" t="s">
        <v>999</v>
      </c>
      <c r="AN57" t="s">
        <v>1000</v>
      </c>
      <c r="AO57">
        <v>4619.942</v>
      </c>
      <c r="AR57" t="s">
        <v>146</v>
      </c>
      <c r="AS57" t="s">
        <v>304</v>
      </c>
      <c r="AT57" t="s">
        <v>779</v>
      </c>
      <c r="AU57" t="s">
        <v>998</v>
      </c>
      <c r="AV57" t="s">
        <v>49</v>
      </c>
      <c r="AW57">
        <v>1</v>
      </c>
      <c r="BB57">
        <v>0.9538888888888889</v>
      </c>
      <c r="BC57" t="s">
        <v>69</v>
      </c>
      <c r="BF57" t="s">
        <v>146</v>
      </c>
      <c r="BG57" t="s">
        <v>304</v>
      </c>
      <c r="BH57" t="s">
        <v>998</v>
      </c>
      <c r="BI57">
        <v>7371</v>
      </c>
      <c r="BJ57">
        <v>1</v>
      </c>
      <c r="BK57" t="s">
        <v>779</v>
      </c>
      <c r="BL57" t="s">
        <v>702</v>
      </c>
      <c r="BM57">
        <v>0.9538888888888889</v>
      </c>
      <c r="BN57" t="s">
        <v>69</v>
      </c>
      <c r="BO57" t="s">
        <v>706</v>
      </c>
      <c r="BP57">
        <v>4619.942</v>
      </c>
    </row>
    <row r="58" spans="1:68" ht="16.5" x14ac:dyDescent="0.25">
      <c r="A58" s="301" t="str">
        <f t="shared" si="18"/>
        <v>청룡교통</v>
      </c>
      <c r="B58" s="110" t="str">
        <f t="shared" si="19"/>
        <v>이재룡</v>
      </c>
      <c r="C58" s="111" t="str">
        <f t="shared" si="20"/>
        <v>B</v>
      </c>
      <c r="D58" s="112">
        <f t="shared" si="21"/>
        <v>0.93727272727272715</v>
      </c>
      <c r="E58" s="113">
        <f t="shared" si="22"/>
        <v>7168</v>
      </c>
      <c r="F58" s="114" t="str">
        <f t="shared" si="23"/>
        <v>43</v>
      </c>
      <c r="G58" s="115" t="str">
        <f t="shared" si="24"/>
        <v>73아1072</v>
      </c>
      <c r="H58" s="116">
        <f t="shared" si="25"/>
        <v>1</v>
      </c>
      <c r="I58" s="117">
        <f t="shared" si="26"/>
        <v>2035.09</v>
      </c>
      <c r="J58" s="118">
        <f t="shared" si="27"/>
        <v>1.3379956073248231E-2</v>
      </c>
      <c r="K58" s="118">
        <f t="shared" si="28"/>
        <v>0.34747692225030385</v>
      </c>
      <c r="L58" s="118">
        <f t="shared" si="29"/>
        <v>7.3706813949260236E-2</v>
      </c>
      <c r="M58" s="119">
        <f t="shared" si="30"/>
        <v>12.906000000000001</v>
      </c>
      <c r="N58" s="120">
        <f t="shared" si="31"/>
        <v>9.8275751932346972E-2</v>
      </c>
      <c r="O58" s="120">
        <f t="shared" si="32"/>
        <v>23.340491083932406</v>
      </c>
      <c r="P58" s="232">
        <f t="shared" si="33"/>
        <v>13</v>
      </c>
      <c r="Q58" s="233">
        <f t="shared" si="34"/>
        <v>2</v>
      </c>
      <c r="R58" s="233">
        <f t="shared" si="35"/>
        <v>475</v>
      </c>
      <c r="T58">
        <v>532</v>
      </c>
      <c r="U58">
        <v>7168</v>
      </c>
      <c r="V58" t="s">
        <v>1001</v>
      </c>
      <c r="W58">
        <v>2035.09</v>
      </c>
      <c r="X58">
        <v>986.98400000000004</v>
      </c>
      <c r="Y58">
        <v>2.0619999999999998</v>
      </c>
      <c r="Z58">
        <v>12.906000000000001</v>
      </c>
      <c r="AA58">
        <v>121.01190699999999</v>
      </c>
      <c r="AB58">
        <v>1.6191340000000001</v>
      </c>
      <c r="AC58">
        <v>42.048845</v>
      </c>
      <c r="AD58" s="1">
        <v>150</v>
      </c>
      <c r="AE58">
        <v>2</v>
      </c>
      <c r="AF58">
        <v>475</v>
      </c>
      <c r="AG58">
        <v>105</v>
      </c>
      <c r="AH58">
        <v>16.817270000000001</v>
      </c>
      <c r="AI58">
        <v>2247.6</v>
      </c>
      <c r="AJ58">
        <v>171.7</v>
      </c>
      <c r="AK58">
        <v>13</v>
      </c>
      <c r="AL58">
        <v>3595</v>
      </c>
      <c r="AM58" t="s">
        <v>1002</v>
      </c>
      <c r="AN58" t="s">
        <v>1003</v>
      </c>
      <c r="AO58">
        <v>2035.09</v>
      </c>
      <c r="AR58" t="s">
        <v>146</v>
      </c>
      <c r="AS58" t="s">
        <v>305</v>
      </c>
      <c r="AT58" t="s">
        <v>799</v>
      </c>
      <c r="AU58" t="s">
        <v>1001</v>
      </c>
      <c r="AV58" t="s">
        <v>49</v>
      </c>
      <c r="AW58">
        <v>1</v>
      </c>
      <c r="BB58">
        <v>0.93727272727272715</v>
      </c>
      <c r="BC58" t="s">
        <v>71</v>
      </c>
      <c r="BF58" t="s">
        <v>146</v>
      </c>
      <c r="BG58" t="s">
        <v>305</v>
      </c>
      <c r="BH58" t="s">
        <v>1001</v>
      </c>
      <c r="BI58">
        <v>7168</v>
      </c>
      <c r="BJ58">
        <v>1</v>
      </c>
      <c r="BK58" t="s">
        <v>799</v>
      </c>
      <c r="BL58" t="s">
        <v>702</v>
      </c>
      <c r="BM58">
        <v>0.93727272727272715</v>
      </c>
      <c r="BN58" t="s">
        <v>71</v>
      </c>
      <c r="BO58" t="s">
        <v>703</v>
      </c>
      <c r="BP58">
        <v>2035.09</v>
      </c>
    </row>
    <row r="59" spans="1:68" ht="16.5" x14ac:dyDescent="0.25">
      <c r="A59" s="300" t="str">
        <f t="shared" si="18"/>
        <v>청룡교통</v>
      </c>
      <c r="B59" s="126" t="str">
        <f t="shared" si="19"/>
        <v>이정수</v>
      </c>
      <c r="C59" s="127" t="str">
        <f t="shared" si="20"/>
        <v>A</v>
      </c>
      <c r="D59" s="128">
        <f t="shared" si="21"/>
        <v>0.96955333150619949</v>
      </c>
      <c r="E59" s="129">
        <f t="shared" si="22"/>
        <v>2682</v>
      </c>
      <c r="F59" s="130" t="str">
        <f t="shared" si="23"/>
        <v>43-1</v>
      </c>
      <c r="G59" s="131" t="str">
        <f t="shared" si="24"/>
        <v>73아1076</v>
      </c>
      <c r="H59" s="132">
        <f t="shared" si="25"/>
        <v>3</v>
      </c>
      <c r="I59" s="133">
        <f t="shared" si="26"/>
        <v>2216.8820000000001</v>
      </c>
      <c r="J59" s="134">
        <f t="shared" si="27"/>
        <v>4.9719040060057937E-2</v>
      </c>
      <c r="K59" s="134">
        <f t="shared" si="28"/>
        <v>0.35683318554541971</v>
      </c>
      <c r="L59" s="134">
        <f t="shared" si="29"/>
        <v>8.9314631992140306E-2</v>
      </c>
      <c r="M59" s="135">
        <f t="shared" si="30"/>
        <v>9.5909999999999993</v>
      </c>
      <c r="N59" s="136">
        <f t="shared" si="31"/>
        <v>0</v>
      </c>
      <c r="O59" s="136">
        <f t="shared" si="32"/>
        <v>1.9396611998293098</v>
      </c>
      <c r="P59" s="230">
        <f t="shared" si="33"/>
        <v>49</v>
      </c>
      <c r="Q59" s="231">
        <f t="shared" si="34"/>
        <v>0</v>
      </c>
      <c r="R59" s="231">
        <f t="shared" si="35"/>
        <v>43</v>
      </c>
      <c r="T59">
        <v>532</v>
      </c>
      <c r="U59">
        <v>2682</v>
      </c>
      <c r="V59" t="s">
        <v>1004</v>
      </c>
      <c r="W59">
        <v>2216.8820000000001</v>
      </c>
      <c r="X59">
        <v>997.22799999999995</v>
      </c>
      <c r="Y59">
        <v>2.2229999999999999</v>
      </c>
      <c r="Z59">
        <v>9.5909999999999993</v>
      </c>
      <c r="AA59">
        <v>154.283027</v>
      </c>
      <c r="AB59">
        <v>7.6708040000000004</v>
      </c>
      <c r="AC59">
        <v>55.053303999999997</v>
      </c>
      <c r="AD59" s="1">
        <v>198</v>
      </c>
      <c r="AE59">
        <v>0</v>
      </c>
      <c r="AF59">
        <v>43</v>
      </c>
      <c r="AG59">
        <v>92</v>
      </c>
      <c r="AH59">
        <v>14.368929</v>
      </c>
      <c r="AI59">
        <v>2692.3</v>
      </c>
      <c r="AJ59">
        <v>36.799999999999997</v>
      </c>
      <c r="AK59">
        <v>49</v>
      </c>
      <c r="AL59">
        <v>19319</v>
      </c>
      <c r="AM59" t="s">
        <v>1005</v>
      </c>
      <c r="AN59" t="s">
        <v>1006</v>
      </c>
      <c r="AO59">
        <v>1996.135</v>
      </c>
      <c r="AR59" t="s">
        <v>146</v>
      </c>
      <c r="AS59" t="s">
        <v>306</v>
      </c>
      <c r="AT59" t="s">
        <v>818</v>
      </c>
      <c r="AU59" t="s">
        <v>1004</v>
      </c>
      <c r="AV59" t="s">
        <v>49</v>
      </c>
      <c r="AW59">
        <v>3</v>
      </c>
      <c r="BB59">
        <v>0.96955333150619949</v>
      </c>
      <c r="BC59" t="s">
        <v>69</v>
      </c>
      <c r="BF59" t="s">
        <v>146</v>
      </c>
      <c r="BG59" t="s">
        <v>306</v>
      </c>
      <c r="BH59" t="s">
        <v>1004</v>
      </c>
      <c r="BI59">
        <v>2682</v>
      </c>
      <c r="BJ59">
        <v>3</v>
      </c>
      <c r="BK59" t="s">
        <v>818</v>
      </c>
      <c r="BL59" t="s">
        <v>816</v>
      </c>
      <c r="BM59">
        <v>0.96955333150619949</v>
      </c>
      <c r="BN59" t="s">
        <v>69</v>
      </c>
      <c r="BO59" t="s">
        <v>706</v>
      </c>
      <c r="BP59">
        <v>2216.8820000000001</v>
      </c>
    </row>
    <row r="60" spans="1:68" ht="16.5" x14ac:dyDescent="0.25">
      <c r="A60" s="301" t="str">
        <f t="shared" si="18"/>
        <v>청룡교통</v>
      </c>
      <c r="B60" s="110" t="str">
        <f t="shared" si="19"/>
        <v>이정식</v>
      </c>
      <c r="C60" s="111" t="str">
        <f t="shared" si="20"/>
        <v>B</v>
      </c>
      <c r="D60" s="112">
        <f t="shared" si="21"/>
        <v>0.93117323410675024</v>
      </c>
      <c r="E60" s="113">
        <f t="shared" si="22"/>
        <v>1443</v>
      </c>
      <c r="F60" s="114" t="str">
        <f t="shared" si="23"/>
        <v>43-1</v>
      </c>
      <c r="G60" s="115" t="str">
        <f t="shared" si="24"/>
        <v>73아1045</v>
      </c>
      <c r="H60" s="116">
        <f t="shared" si="25"/>
        <v>2</v>
      </c>
      <c r="I60" s="117">
        <f t="shared" si="26"/>
        <v>2251.7829999999999</v>
      </c>
      <c r="J60" s="118">
        <f t="shared" si="27"/>
        <v>3.7710669325840065E-2</v>
      </c>
      <c r="K60" s="118">
        <f t="shared" si="28"/>
        <v>0.41646578608006796</v>
      </c>
      <c r="L60" s="118">
        <f t="shared" si="29"/>
        <v>0.2295958358332042</v>
      </c>
      <c r="M60" s="119">
        <f t="shared" si="30"/>
        <v>12.78</v>
      </c>
      <c r="N60" s="120">
        <f t="shared" si="31"/>
        <v>0</v>
      </c>
      <c r="O60" s="120">
        <f t="shared" si="32"/>
        <v>12.967501753055247</v>
      </c>
      <c r="P60" s="232">
        <f t="shared" si="33"/>
        <v>80</v>
      </c>
      <c r="Q60" s="233">
        <f t="shared" si="34"/>
        <v>0</v>
      </c>
      <c r="R60" s="233">
        <f t="shared" si="35"/>
        <v>292</v>
      </c>
      <c r="T60">
        <v>532</v>
      </c>
      <c r="U60">
        <v>1443</v>
      </c>
      <c r="V60" t="s">
        <v>1007</v>
      </c>
      <c r="W60">
        <v>2251.7829999999999</v>
      </c>
      <c r="X60">
        <v>1097.68</v>
      </c>
      <c r="Y60">
        <v>2.0510000000000002</v>
      </c>
      <c r="Z60">
        <v>12.78</v>
      </c>
      <c r="AA60">
        <v>155.90107800000001</v>
      </c>
      <c r="AB60">
        <v>5.8791339999999996</v>
      </c>
      <c r="AC60">
        <v>64.927464999999998</v>
      </c>
      <c r="AD60" s="1">
        <v>517</v>
      </c>
      <c r="AE60">
        <v>0</v>
      </c>
      <c r="AF60">
        <v>292</v>
      </c>
      <c r="AG60">
        <v>87</v>
      </c>
      <c r="AH60">
        <v>14.443664999999999</v>
      </c>
      <c r="AI60">
        <v>2328.1</v>
      </c>
      <c r="AJ60">
        <v>14.4</v>
      </c>
      <c r="AK60">
        <v>80</v>
      </c>
      <c r="AL60">
        <v>36579</v>
      </c>
      <c r="AM60" t="s">
        <v>1008</v>
      </c>
      <c r="AN60" t="s">
        <v>1009</v>
      </c>
      <c r="AO60">
        <v>2141.6089999999999</v>
      </c>
      <c r="AR60" t="s">
        <v>146</v>
      </c>
      <c r="AS60" t="s">
        <v>306</v>
      </c>
      <c r="AT60" t="s">
        <v>809</v>
      </c>
      <c r="AU60" t="s">
        <v>1007</v>
      </c>
      <c r="AV60" t="s">
        <v>49</v>
      </c>
      <c r="AW60">
        <v>2</v>
      </c>
      <c r="BB60">
        <v>0.93117323410675024</v>
      </c>
      <c r="BC60" t="s">
        <v>71</v>
      </c>
      <c r="BF60" t="s">
        <v>146</v>
      </c>
      <c r="BG60" t="s">
        <v>306</v>
      </c>
      <c r="BH60" t="s">
        <v>1007</v>
      </c>
      <c r="BI60">
        <v>1443</v>
      </c>
      <c r="BJ60">
        <v>2</v>
      </c>
      <c r="BK60" t="s">
        <v>809</v>
      </c>
      <c r="BL60" t="s">
        <v>812</v>
      </c>
      <c r="BM60">
        <v>0.93117323410675024</v>
      </c>
      <c r="BN60" t="s">
        <v>71</v>
      </c>
      <c r="BO60" t="s">
        <v>703</v>
      </c>
      <c r="BP60">
        <v>2251.7829999999999</v>
      </c>
    </row>
    <row r="61" spans="1:68" ht="16.5" x14ac:dyDescent="0.25">
      <c r="A61" s="300" t="str">
        <f t="shared" si="18"/>
        <v>청룡교통</v>
      </c>
      <c r="B61" s="126" t="str">
        <f t="shared" si="19"/>
        <v>이준형</v>
      </c>
      <c r="C61" s="127" t="str">
        <f t="shared" si="20"/>
        <v>S</v>
      </c>
      <c r="D61" s="128">
        <f t="shared" si="21"/>
        <v>1.0665384615384617</v>
      </c>
      <c r="E61" s="129">
        <f t="shared" si="22"/>
        <v>9866</v>
      </c>
      <c r="F61" s="130" t="str">
        <f t="shared" si="23"/>
        <v>44</v>
      </c>
      <c r="G61" s="131" t="str">
        <f t="shared" si="24"/>
        <v>73아1078</v>
      </c>
      <c r="H61" s="132">
        <f t="shared" si="25"/>
        <v>1</v>
      </c>
      <c r="I61" s="133">
        <f t="shared" si="26"/>
        <v>2452.98</v>
      </c>
      <c r="J61" s="134">
        <f t="shared" si="27"/>
        <v>1.7734007915285586E-2</v>
      </c>
      <c r="K61" s="134">
        <f t="shared" si="28"/>
        <v>0.23790049975219699</v>
      </c>
      <c r="L61" s="134">
        <f t="shared" si="29"/>
        <v>0.20179536726756842</v>
      </c>
      <c r="M61" s="135">
        <f t="shared" si="30"/>
        <v>7.9720000000000004</v>
      </c>
      <c r="N61" s="136">
        <f t="shared" si="31"/>
        <v>0</v>
      </c>
      <c r="O61" s="136">
        <f t="shared" si="32"/>
        <v>1.100702003277646</v>
      </c>
      <c r="P61" s="230">
        <f t="shared" si="33"/>
        <v>0</v>
      </c>
      <c r="Q61" s="231">
        <f t="shared" si="34"/>
        <v>0</v>
      </c>
      <c r="R61" s="231">
        <f t="shared" si="35"/>
        <v>27</v>
      </c>
      <c r="T61">
        <v>532</v>
      </c>
      <c r="U61">
        <v>9866</v>
      </c>
      <c r="V61" t="s">
        <v>1010</v>
      </c>
      <c r="W61">
        <v>2452.98</v>
      </c>
      <c r="X61">
        <v>884.505</v>
      </c>
      <c r="Y61">
        <v>2.7730000000000001</v>
      </c>
      <c r="Z61">
        <v>7.9720000000000004</v>
      </c>
      <c r="AA61">
        <v>121.437185</v>
      </c>
      <c r="AB61">
        <v>2.1535679999999999</v>
      </c>
      <c r="AC61">
        <v>28.889966999999999</v>
      </c>
      <c r="AD61" s="1">
        <v>495</v>
      </c>
      <c r="AE61">
        <v>0</v>
      </c>
      <c r="AF61">
        <v>27</v>
      </c>
      <c r="AG61">
        <v>69</v>
      </c>
      <c r="AH61">
        <v>20.199577999999999</v>
      </c>
      <c r="AI61">
        <v>54.1</v>
      </c>
      <c r="AJ61">
        <v>0</v>
      </c>
      <c r="AK61">
        <v>0</v>
      </c>
      <c r="AL61">
        <v>0</v>
      </c>
      <c r="AM61" t="s">
        <v>1011</v>
      </c>
      <c r="AN61" t="s">
        <v>1012</v>
      </c>
      <c r="AO61">
        <v>2452.98</v>
      </c>
      <c r="AR61" t="s">
        <v>146</v>
      </c>
      <c r="AS61" t="s">
        <v>307</v>
      </c>
      <c r="AT61" t="s">
        <v>831</v>
      </c>
      <c r="AU61" t="s">
        <v>1010</v>
      </c>
      <c r="AV61" t="s">
        <v>49</v>
      </c>
      <c r="AW61">
        <v>1</v>
      </c>
      <c r="BB61">
        <v>1.0665384615384617</v>
      </c>
      <c r="BC61" t="s">
        <v>74</v>
      </c>
      <c r="BF61" t="s">
        <v>146</v>
      </c>
      <c r="BG61" t="s">
        <v>307</v>
      </c>
      <c r="BH61" t="s">
        <v>1010</v>
      </c>
      <c r="BI61">
        <v>9866</v>
      </c>
      <c r="BJ61">
        <v>1</v>
      </c>
      <c r="BK61" t="s">
        <v>831</v>
      </c>
      <c r="BL61" t="s">
        <v>702</v>
      </c>
      <c r="BM61">
        <v>1.0665384615384617</v>
      </c>
      <c r="BN61" t="s">
        <v>74</v>
      </c>
      <c r="BO61" t="s">
        <v>704</v>
      </c>
      <c r="BP61">
        <v>2452.98</v>
      </c>
    </row>
    <row r="62" spans="1:68" ht="16.5" x14ac:dyDescent="0.25">
      <c r="A62" s="301" t="str">
        <f t="shared" si="18"/>
        <v>청룡교통</v>
      </c>
      <c r="B62" s="110" t="str">
        <f t="shared" si="19"/>
        <v>이준호</v>
      </c>
      <c r="C62" s="111" t="str">
        <f t="shared" si="20"/>
        <v>S</v>
      </c>
      <c r="D62" s="112">
        <f t="shared" si="21"/>
        <v>1.1036363636363635</v>
      </c>
      <c r="E62" s="113">
        <f t="shared" si="22"/>
        <v>6617</v>
      </c>
      <c r="F62" s="114" t="str">
        <f t="shared" si="23"/>
        <v>43</v>
      </c>
      <c r="G62" s="115" t="str">
        <f t="shared" si="24"/>
        <v>73아1058</v>
      </c>
      <c r="H62" s="116">
        <f t="shared" si="25"/>
        <v>1</v>
      </c>
      <c r="I62" s="117">
        <f t="shared" si="26"/>
        <v>1959.8710000000001</v>
      </c>
      <c r="J62" s="118">
        <f t="shared" si="27"/>
        <v>9.5171775944932844E-4</v>
      </c>
      <c r="K62" s="118">
        <f t="shared" si="28"/>
        <v>0.29128027157367792</v>
      </c>
      <c r="L62" s="118">
        <f t="shared" si="29"/>
        <v>0.11276252365589368</v>
      </c>
      <c r="M62" s="119">
        <f t="shared" si="30"/>
        <v>8.2289999999999992</v>
      </c>
      <c r="N62" s="120">
        <f t="shared" si="31"/>
        <v>0</v>
      </c>
      <c r="O62" s="120">
        <f t="shared" si="32"/>
        <v>2.0409506544053153</v>
      </c>
      <c r="P62" s="232">
        <f t="shared" si="33"/>
        <v>0</v>
      </c>
      <c r="Q62" s="233">
        <f t="shared" si="34"/>
        <v>0</v>
      </c>
      <c r="R62" s="233">
        <f t="shared" si="35"/>
        <v>40</v>
      </c>
      <c r="T62">
        <v>532</v>
      </c>
      <c r="U62">
        <v>6617</v>
      </c>
      <c r="V62" t="s">
        <v>1013</v>
      </c>
      <c r="W62">
        <v>1959.8710000000001</v>
      </c>
      <c r="X62">
        <v>807.30399999999997</v>
      </c>
      <c r="Y62">
        <v>2.4279999999999999</v>
      </c>
      <c r="Z62">
        <v>8.2289999999999992</v>
      </c>
      <c r="AA62">
        <v>112.34107899999999</v>
      </c>
      <c r="AB62">
        <v>0.106917</v>
      </c>
      <c r="AC62">
        <v>32.722740000000002</v>
      </c>
      <c r="AD62" s="1">
        <v>221</v>
      </c>
      <c r="AE62">
        <v>0</v>
      </c>
      <c r="AF62">
        <v>40</v>
      </c>
      <c r="AG62">
        <v>70</v>
      </c>
      <c r="AH62">
        <v>17.445719</v>
      </c>
      <c r="AI62">
        <v>325.89999999999998</v>
      </c>
      <c r="AJ62">
        <v>0</v>
      </c>
      <c r="AK62">
        <v>0</v>
      </c>
      <c r="AL62">
        <v>0</v>
      </c>
      <c r="AM62" t="s">
        <v>1014</v>
      </c>
      <c r="AN62" t="s">
        <v>1015</v>
      </c>
      <c r="AO62">
        <v>1959.8710000000001</v>
      </c>
      <c r="AR62" t="s">
        <v>146</v>
      </c>
      <c r="AS62" t="s">
        <v>305</v>
      </c>
      <c r="AT62" t="s">
        <v>793</v>
      </c>
      <c r="AU62" t="s">
        <v>1013</v>
      </c>
      <c r="AV62" t="s">
        <v>49</v>
      </c>
      <c r="AW62">
        <v>1</v>
      </c>
      <c r="BB62">
        <v>1.1036363636363635</v>
      </c>
      <c r="BC62" t="s">
        <v>74</v>
      </c>
      <c r="BF62" t="s">
        <v>146</v>
      </c>
      <c r="BG62" t="s">
        <v>305</v>
      </c>
      <c r="BH62" t="s">
        <v>1013</v>
      </c>
      <c r="BI62">
        <v>6617</v>
      </c>
      <c r="BJ62">
        <v>1</v>
      </c>
      <c r="BK62" t="s">
        <v>793</v>
      </c>
      <c r="BL62" t="s">
        <v>702</v>
      </c>
      <c r="BM62">
        <v>1.1036363636363635</v>
      </c>
      <c r="BN62" t="s">
        <v>74</v>
      </c>
      <c r="BO62" t="s">
        <v>704</v>
      </c>
      <c r="BP62">
        <v>1959.8710000000001</v>
      </c>
    </row>
    <row r="63" spans="1:68" ht="16.5" x14ac:dyDescent="0.25">
      <c r="A63" s="300" t="str">
        <f t="shared" si="18"/>
        <v>청룡교통</v>
      </c>
      <c r="B63" s="126" t="str">
        <f t="shared" si="19"/>
        <v>이진원</v>
      </c>
      <c r="C63" s="127" t="str">
        <f t="shared" si="20"/>
        <v>C</v>
      </c>
      <c r="D63" s="128">
        <f t="shared" si="21"/>
        <v>0.89001998921497494</v>
      </c>
      <c r="E63" s="129">
        <f t="shared" si="22"/>
        <v>4636</v>
      </c>
      <c r="F63" s="130" t="str">
        <f t="shared" si="23"/>
        <v>310</v>
      </c>
      <c r="G63" s="131" t="str">
        <f t="shared" si="24"/>
        <v>73아1047</v>
      </c>
      <c r="H63" s="132">
        <f t="shared" si="25"/>
        <v>12</v>
      </c>
      <c r="I63" s="133">
        <f t="shared" si="26"/>
        <v>2159.4030000000002</v>
      </c>
      <c r="J63" s="134">
        <f t="shared" si="27"/>
        <v>5.1145271723927743E-3</v>
      </c>
      <c r="K63" s="134">
        <f t="shared" si="28"/>
        <v>0.38679616848700732</v>
      </c>
      <c r="L63" s="134">
        <f t="shared" si="29"/>
        <v>0.15374619744438622</v>
      </c>
      <c r="M63" s="135">
        <f t="shared" si="30"/>
        <v>13.747999999999999</v>
      </c>
      <c r="N63" s="136">
        <f t="shared" si="31"/>
        <v>4.6309095615778992E-2</v>
      </c>
      <c r="O63" s="136">
        <f t="shared" si="32"/>
        <v>13.059164963649676</v>
      </c>
      <c r="P63" s="230">
        <f t="shared" si="33"/>
        <v>51</v>
      </c>
      <c r="Q63" s="231">
        <f t="shared" si="34"/>
        <v>1</v>
      </c>
      <c r="R63" s="231">
        <f t="shared" si="35"/>
        <v>282</v>
      </c>
      <c r="T63">
        <v>532</v>
      </c>
      <c r="U63">
        <v>4636</v>
      </c>
      <c r="V63" t="s">
        <v>1016</v>
      </c>
      <c r="W63">
        <v>2159.4029999999998</v>
      </c>
      <c r="X63">
        <v>956.89700000000005</v>
      </c>
      <c r="Y63">
        <v>2.2570000000000001</v>
      </c>
      <c r="Z63">
        <v>13.747999999999999</v>
      </c>
      <c r="AA63">
        <v>114.378315</v>
      </c>
      <c r="AB63">
        <v>0.58499100000000004</v>
      </c>
      <c r="AC63">
        <v>44.241093999999997</v>
      </c>
      <c r="AD63" s="1">
        <v>332</v>
      </c>
      <c r="AE63">
        <v>1</v>
      </c>
      <c r="AF63">
        <v>282</v>
      </c>
      <c r="AG63">
        <v>98</v>
      </c>
      <c r="AH63">
        <v>18.879479</v>
      </c>
      <c r="AI63">
        <v>9651.4</v>
      </c>
      <c r="AJ63">
        <v>2220.6</v>
      </c>
      <c r="AK63">
        <v>51</v>
      </c>
      <c r="AL63">
        <v>23176</v>
      </c>
      <c r="AM63" t="s">
        <v>1017</v>
      </c>
      <c r="AN63" t="s">
        <v>1018</v>
      </c>
      <c r="AO63">
        <v>327.625</v>
      </c>
      <c r="AR63" t="s">
        <v>146</v>
      </c>
      <c r="AS63" t="s">
        <v>304</v>
      </c>
      <c r="AT63" t="s">
        <v>773</v>
      </c>
      <c r="AU63" t="s">
        <v>1016</v>
      </c>
      <c r="AV63" t="s">
        <v>49</v>
      </c>
      <c r="AW63">
        <v>12</v>
      </c>
      <c r="BB63">
        <v>0.89001998921497494</v>
      </c>
      <c r="BC63" t="s">
        <v>72</v>
      </c>
      <c r="BF63" t="s">
        <v>146</v>
      </c>
      <c r="BG63" t="s">
        <v>304</v>
      </c>
      <c r="BH63" t="s">
        <v>1016</v>
      </c>
      <c r="BI63">
        <v>4636</v>
      </c>
      <c r="BJ63">
        <v>12</v>
      </c>
      <c r="BK63" t="s">
        <v>773</v>
      </c>
      <c r="BL63" t="s">
        <v>829</v>
      </c>
      <c r="BM63">
        <v>0.89001998921497494</v>
      </c>
      <c r="BN63" t="s">
        <v>72</v>
      </c>
      <c r="BO63" t="s">
        <v>705</v>
      </c>
      <c r="BP63">
        <v>2159.4030000000002</v>
      </c>
    </row>
    <row r="64" spans="1:68" ht="16.5" x14ac:dyDescent="0.25">
      <c r="A64" s="301" t="str">
        <f t="shared" si="18"/>
        <v>청룡교통</v>
      </c>
      <c r="B64" s="110" t="str">
        <f t="shared" si="19"/>
        <v>이진호</v>
      </c>
      <c r="C64" s="111" t="str">
        <f t="shared" si="20"/>
        <v>S</v>
      </c>
      <c r="D64" s="112">
        <f t="shared" si="21"/>
        <v>1.0401295373249766</v>
      </c>
      <c r="E64" s="113">
        <f t="shared" si="22"/>
        <v>3887</v>
      </c>
      <c r="F64" s="114" t="str">
        <f t="shared" si="23"/>
        <v>43</v>
      </c>
      <c r="G64" s="115" t="str">
        <f t="shared" si="24"/>
        <v>73아1072</v>
      </c>
      <c r="H64" s="116">
        <f t="shared" si="25"/>
        <v>2</v>
      </c>
      <c r="I64" s="117">
        <f t="shared" si="26"/>
        <v>2554.9270000000001</v>
      </c>
      <c r="J64" s="118">
        <f t="shared" si="27"/>
        <v>1.9187834127692417E-2</v>
      </c>
      <c r="K64" s="118">
        <f t="shared" si="28"/>
        <v>0.34770267360550211</v>
      </c>
      <c r="L64" s="118">
        <f t="shared" si="29"/>
        <v>7.7105921225929352E-2</v>
      </c>
      <c r="M64" s="119">
        <f t="shared" si="30"/>
        <v>10.765000000000001</v>
      </c>
      <c r="N64" s="120">
        <f t="shared" si="31"/>
        <v>3.9140061536004744E-2</v>
      </c>
      <c r="O64" s="120">
        <f t="shared" si="32"/>
        <v>5.0490679381446117</v>
      </c>
      <c r="P64" s="232">
        <f t="shared" si="33"/>
        <v>37</v>
      </c>
      <c r="Q64" s="233">
        <f t="shared" si="34"/>
        <v>1</v>
      </c>
      <c r="R64" s="233">
        <f t="shared" si="35"/>
        <v>129</v>
      </c>
      <c r="T64">
        <v>532</v>
      </c>
      <c r="U64">
        <v>3887</v>
      </c>
      <c r="V64" t="s">
        <v>1019</v>
      </c>
      <c r="W64">
        <v>2554.9270000000001</v>
      </c>
      <c r="X64">
        <v>1053.8979999999999</v>
      </c>
      <c r="Y64">
        <v>2.4239999999999999</v>
      </c>
      <c r="Z64">
        <v>10.765000000000001</v>
      </c>
      <c r="AA64">
        <v>147.26966999999999</v>
      </c>
      <c r="AB64">
        <v>2.8257859999999999</v>
      </c>
      <c r="AC64">
        <v>51.206057999999999</v>
      </c>
      <c r="AD64" s="1">
        <v>197</v>
      </c>
      <c r="AE64">
        <v>1</v>
      </c>
      <c r="AF64">
        <v>129</v>
      </c>
      <c r="AG64">
        <v>102</v>
      </c>
      <c r="AH64">
        <v>17.348628999999999</v>
      </c>
      <c r="AI64">
        <v>3986.5</v>
      </c>
      <c r="AJ64">
        <v>907.4</v>
      </c>
      <c r="AK64">
        <v>37</v>
      </c>
      <c r="AL64">
        <v>11214</v>
      </c>
      <c r="AM64" t="s">
        <v>1020</v>
      </c>
      <c r="AN64" t="s">
        <v>1021</v>
      </c>
      <c r="AO64">
        <v>2214.04</v>
      </c>
      <c r="AR64" t="s">
        <v>146</v>
      </c>
      <c r="AS64" t="s">
        <v>305</v>
      </c>
      <c r="AT64" t="s">
        <v>799</v>
      </c>
      <c r="AU64" t="s">
        <v>1019</v>
      </c>
      <c r="AV64" t="s">
        <v>49</v>
      </c>
      <c r="AW64">
        <v>2</v>
      </c>
      <c r="BB64">
        <v>1.0401295373249766</v>
      </c>
      <c r="BC64" t="s">
        <v>74</v>
      </c>
      <c r="BF64" t="s">
        <v>146</v>
      </c>
      <c r="BG64" t="s">
        <v>305</v>
      </c>
      <c r="BH64" t="s">
        <v>1019</v>
      </c>
      <c r="BI64">
        <v>3887</v>
      </c>
      <c r="BJ64">
        <v>2</v>
      </c>
      <c r="BK64" t="s">
        <v>799</v>
      </c>
      <c r="BL64" t="s">
        <v>775</v>
      </c>
      <c r="BM64">
        <v>1.0401295373249766</v>
      </c>
      <c r="BN64" t="s">
        <v>74</v>
      </c>
      <c r="BO64" t="s">
        <v>704</v>
      </c>
      <c r="BP64">
        <v>2554.9270000000001</v>
      </c>
    </row>
    <row r="65" spans="1:68" ht="16.5" x14ac:dyDescent="0.25">
      <c r="A65" s="300" t="str">
        <f t="shared" si="18"/>
        <v>청룡교통</v>
      </c>
      <c r="B65" s="126" t="str">
        <f t="shared" si="19"/>
        <v>이효준</v>
      </c>
      <c r="C65" s="127" t="str">
        <f t="shared" si="20"/>
        <v>B</v>
      </c>
      <c r="D65" s="128">
        <f t="shared" si="21"/>
        <v>0.93294656379968344</v>
      </c>
      <c r="E65" s="129">
        <f t="shared" si="22"/>
        <v>5707</v>
      </c>
      <c r="F65" s="130" t="str">
        <f t="shared" si="23"/>
        <v>43</v>
      </c>
      <c r="G65" s="131" t="str">
        <f t="shared" si="24"/>
        <v>73아1075</v>
      </c>
      <c r="H65" s="132">
        <f t="shared" si="25"/>
        <v>3</v>
      </c>
      <c r="I65" s="133">
        <f t="shared" si="26"/>
        <v>2227.9349999999999</v>
      </c>
      <c r="J65" s="134">
        <f t="shared" si="27"/>
        <v>1.3902414899836259E-2</v>
      </c>
      <c r="K65" s="134">
        <f t="shared" si="28"/>
        <v>0.3521793652492321</v>
      </c>
      <c r="L65" s="134">
        <f t="shared" si="29"/>
        <v>0.16023806798672313</v>
      </c>
      <c r="M65" s="135">
        <f t="shared" si="30"/>
        <v>11.864000000000001</v>
      </c>
      <c r="N65" s="136">
        <f t="shared" si="31"/>
        <v>0.17953845152574022</v>
      </c>
      <c r="O65" s="136">
        <f t="shared" si="32"/>
        <v>12.208614703750333</v>
      </c>
      <c r="P65" s="230">
        <f t="shared" si="33"/>
        <v>12</v>
      </c>
      <c r="Q65" s="231">
        <f t="shared" si="34"/>
        <v>4</v>
      </c>
      <c r="R65" s="231">
        <f t="shared" si="35"/>
        <v>272</v>
      </c>
      <c r="T65">
        <v>532</v>
      </c>
      <c r="U65">
        <v>5707</v>
      </c>
      <c r="V65" t="s">
        <v>1022</v>
      </c>
      <c r="W65">
        <v>2227.9349999999999</v>
      </c>
      <c r="X65">
        <v>1134.3679999999999</v>
      </c>
      <c r="Y65">
        <v>1.964</v>
      </c>
      <c r="Z65">
        <v>11.864000000000001</v>
      </c>
      <c r="AA65">
        <v>132.00800100000001</v>
      </c>
      <c r="AB65">
        <v>1.8352299999999999</v>
      </c>
      <c r="AC65">
        <v>46.490493999999998</v>
      </c>
      <c r="AD65" s="1">
        <v>357</v>
      </c>
      <c r="AE65">
        <v>4</v>
      </c>
      <c r="AF65">
        <v>272</v>
      </c>
      <c r="AG65">
        <v>103</v>
      </c>
      <c r="AH65">
        <v>16.877272000000001</v>
      </c>
      <c r="AI65">
        <v>2051.6</v>
      </c>
      <c r="AJ65">
        <v>107.2</v>
      </c>
      <c r="AK65">
        <v>12</v>
      </c>
      <c r="AL65">
        <v>4304</v>
      </c>
      <c r="AM65" t="s">
        <v>1023</v>
      </c>
      <c r="AN65" t="s">
        <v>1024</v>
      </c>
      <c r="AO65">
        <v>1972.828</v>
      </c>
      <c r="AR65" t="s">
        <v>146</v>
      </c>
      <c r="AS65" t="s">
        <v>305</v>
      </c>
      <c r="AT65" t="s">
        <v>801</v>
      </c>
      <c r="AU65" t="s">
        <v>1022</v>
      </c>
      <c r="AV65" t="s">
        <v>49</v>
      </c>
      <c r="AW65">
        <v>3</v>
      </c>
      <c r="BB65">
        <v>0.93294656379968344</v>
      </c>
      <c r="BC65" t="s">
        <v>71</v>
      </c>
      <c r="BF65" t="s">
        <v>146</v>
      </c>
      <c r="BG65" t="s">
        <v>305</v>
      </c>
      <c r="BH65" t="s">
        <v>1022</v>
      </c>
      <c r="BI65">
        <v>5707</v>
      </c>
      <c r="BJ65">
        <v>3</v>
      </c>
      <c r="BK65" t="s">
        <v>801</v>
      </c>
      <c r="BL65" t="s">
        <v>805</v>
      </c>
      <c r="BM65">
        <v>0.93294656379968344</v>
      </c>
      <c r="BN65" t="s">
        <v>71</v>
      </c>
      <c r="BO65" t="s">
        <v>703</v>
      </c>
      <c r="BP65">
        <v>2227.9349999999999</v>
      </c>
    </row>
    <row r="66" spans="1:68" ht="16.5" x14ac:dyDescent="0.25">
      <c r="A66" s="301" t="str">
        <f t="shared" si="18"/>
        <v>청룡교통</v>
      </c>
      <c r="B66" s="110" t="str">
        <f t="shared" si="19"/>
        <v>임영환</v>
      </c>
      <c r="C66" s="111" t="str">
        <f t="shared" si="20"/>
        <v>F</v>
      </c>
      <c r="D66" s="112">
        <f t="shared" si="21"/>
        <v>0.79884615384615376</v>
      </c>
      <c r="E66" s="113">
        <f t="shared" si="22"/>
        <v>6865</v>
      </c>
      <c r="F66" s="114" t="str">
        <f t="shared" si="23"/>
        <v>44</v>
      </c>
      <c r="G66" s="115" t="str">
        <f t="shared" si="24"/>
        <v>73아1083</v>
      </c>
      <c r="H66" s="116">
        <f t="shared" si="25"/>
        <v>1</v>
      </c>
      <c r="I66" s="117">
        <f t="shared" si="26"/>
        <v>2576.8200000000002</v>
      </c>
      <c r="J66" s="118">
        <f t="shared" si="27"/>
        <v>4.1044398360480849E-2</v>
      </c>
      <c r="K66" s="118">
        <f t="shared" si="28"/>
        <v>0.31052294917138146</v>
      </c>
      <c r="L66" s="118">
        <f t="shared" si="29"/>
        <v>0.14824473575957964</v>
      </c>
      <c r="M66" s="119">
        <f t="shared" si="30"/>
        <v>13.784000000000001</v>
      </c>
      <c r="N66" s="120">
        <f t="shared" si="31"/>
        <v>0</v>
      </c>
      <c r="O66" s="120">
        <f t="shared" si="32"/>
        <v>4.4240575593172977</v>
      </c>
      <c r="P66" s="232">
        <f t="shared" si="33"/>
        <v>42</v>
      </c>
      <c r="Q66" s="233">
        <f t="shared" si="34"/>
        <v>0</v>
      </c>
      <c r="R66" s="233">
        <f t="shared" si="35"/>
        <v>114</v>
      </c>
      <c r="T66">
        <v>532</v>
      </c>
      <c r="U66">
        <v>6865</v>
      </c>
      <c r="V66" t="s">
        <v>1025</v>
      </c>
      <c r="W66">
        <v>2576.8200000000002</v>
      </c>
      <c r="X66">
        <v>1240.922</v>
      </c>
      <c r="Y66">
        <v>2.077</v>
      </c>
      <c r="Z66">
        <v>13.784000000000001</v>
      </c>
      <c r="AA66">
        <v>138.10829799999999</v>
      </c>
      <c r="AB66">
        <v>5.6685720000000002</v>
      </c>
      <c r="AC66">
        <v>42.885795999999999</v>
      </c>
      <c r="AD66" s="1">
        <v>382</v>
      </c>
      <c r="AE66">
        <v>0</v>
      </c>
      <c r="AF66">
        <v>114</v>
      </c>
      <c r="AG66">
        <v>73</v>
      </c>
      <c r="AH66">
        <v>18.657965999999998</v>
      </c>
      <c r="AI66">
        <v>711.4</v>
      </c>
      <c r="AJ66">
        <v>0</v>
      </c>
      <c r="AK66">
        <v>42</v>
      </c>
      <c r="AL66">
        <v>30975</v>
      </c>
      <c r="AM66" t="s">
        <v>1026</v>
      </c>
      <c r="AN66" t="s">
        <v>1027</v>
      </c>
      <c r="AO66">
        <v>2576.8200000000002</v>
      </c>
      <c r="AR66" t="s">
        <v>146</v>
      </c>
      <c r="AS66" t="s">
        <v>307</v>
      </c>
      <c r="AT66" t="s">
        <v>835</v>
      </c>
      <c r="AU66" t="s">
        <v>1025</v>
      </c>
      <c r="AV66" t="s">
        <v>49</v>
      </c>
      <c r="AW66">
        <v>1</v>
      </c>
      <c r="BB66">
        <v>0.79884615384615376</v>
      </c>
      <c r="BC66" t="s">
        <v>73</v>
      </c>
      <c r="BF66" t="s">
        <v>146</v>
      </c>
      <c r="BG66" t="s">
        <v>307</v>
      </c>
      <c r="BH66" t="s">
        <v>1025</v>
      </c>
      <c r="BI66">
        <v>6865</v>
      </c>
      <c r="BJ66">
        <v>1</v>
      </c>
      <c r="BK66" t="s">
        <v>835</v>
      </c>
      <c r="BL66" t="s">
        <v>702</v>
      </c>
      <c r="BM66">
        <v>0.79884615384615376</v>
      </c>
      <c r="BN66" t="s">
        <v>73</v>
      </c>
      <c r="BO66" t="s">
        <v>872</v>
      </c>
      <c r="BP66">
        <v>2576.8200000000002</v>
      </c>
    </row>
    <row r="67" spans="1:68" ht="16.5" x14ac:dyDescent="0.25">
      <c r="A67" s="301" t="str">
        <f t="shared" ref="A67:A81" si="36">BF67</f>
        <v>청룡교통</v>
      </c>
      <c r="B67" s="110" t="str">
        <f t="shared" ref="B67:B81" si="37">BH67</f>
        <v>임장환</v>
      </c>
      <c r="C67" s="111" t="str">
        <f t="shared" ref="C67:C81" si="38">BN67</f>
        <v>C</v>
      </c>
      <c r="D67" s="112">
        <f t="shared" ref="D67:D81" si="39">BM67</f>
        <v>0.87782608695652187</v>
      </c>
      <c r="E67" s="113">
        <f t="shared" ref="E67:E81" si="40">U67</f>
        <v>9921</v>
      </c>
      <c r="F67" s="114" t="str">
        <f t="shared" ref="F67:F81" si="41">BG67</f>
        <v>43-1</v>
      </c>
      <c r="G67" s="115" t="str">
        <f t="shared" ref="G67:G81" si="42">BK67</f>
        <v>75바1073</v>
      </c>
      <c r="H67" s="116">
        <f t="shared" ref="H67:H81" si="43">BJ67</f>
        <v>1</v>
      </c>
      <c r="I67" s="117">
        <f t="shared" ref="I67:I81" si="44">BP67</f>
        <v>1824.5229999999999</v>
      </c>
      <c r="J67" s="118">
        <f t="shared" ref="J67:J81" si="45">AB67/AA67</f>
        <v>9.5794159080841521E-3</v>
      </c>
      <c r="K67" s="118">
        <f t="shared" ref="K67:K81" si="46">AC67/AA67</f>
        <v>0.43168052122368927</v>
      </c>
      <c r="L67" s="118">
        <f t="shared" ref="L67:L81" si="47">AD67/I67</f>
        <v>0.19511949150545102</v>
      </c>
      <c r="M67" s="119">
        <f t="shared" ref="M67:M81" si="48">Z67</f>
        <v>13.372</v>
      </c>
      <c r="N67" s="120">
        <f t="shared" ref="N67:N81" si="49">AE67*100/W67</f>
        <v>5.4808845928497475E-2</v>
      </c>
      <c r="O67" s="120">
        <f t="shared" ref="O67:O81" si="50">AF67*100/W67</f>
        <v>22.197582601041479</v>
      </c>
      <c r="P67" s="232">
        <f t="shared" ref="P67:P81" si="51">AK67</f>
        <v>66</v>
      </c>
      <c r="Q67" s="233">
        <f t="shared" ref="Q67:Q81" si="52">AE67</f>
        <v>1</v>
      </c>
      <c r="R67" s="233">
        <f t="shared" ref="R67:R81" si="53">AF67</f>
        <v>405</v>
      </c>
      <c r="T67">
        <v>532</v>
      </c>
      <c r="U67">
        <v>9921</v>
      </c>
      <c r="V67" t="s">
        <v>1028</v>
      </c>
      <c r="W67">
        <v>1824.5229999999999</v>
      </c>
      <c r="X67">
        <v>903.57</v>
      </c>
      <c r="Y67">
        <v>2.0190000000000001</v>
      </c>
      <c r="Z67">
        <v>13.372</v>
      </c>
      <c r="AA67">
        <v>128.60136900000001</v>
      </c>
      <c r="AB67">
        <v>1.2319260000000001</v>
      </c>
      <c r="AC67">
        <v>55.514705999999997</v>
      </c>
      <c r="AD67" s="1">
        <v>356</v>
      </c>
      <c r="AE67">
        <v>1</v>
      </c>
      <c r="AF67">
        <v>405</v>
      </c>
      <c r="AG67">
        <v>103</v>
      </c>
      <c r="AH67">
        <v>14.187430000000001</v>
      </c>
      <c r="AI67">
        <v>4144.3999999999996</v>
      </c>
      <c r="AJ67">
        <v>1156.5</v>
      </c>
      <c r="AK67">
        <v>66</v>
      </c>
      <c r="AL67">
        <v>42856</v>
      </c>
      <c r="AM67" t="s">
        <v>1029</v>
      </c>
      <c r="AN67" t="s">
        <v>1030</v>
      </c>
      <c r="AO67">
        <v>1824.5229999999999</v>
      </c>
      <c r="AR67" t="s">
        <v>146</v>
      </c>
      <c r="AS67" t="s">
        <v>306</v>
      </c>
      <c r="AT67" t="s">
        <v>824</v>
      </c>
      <c r="AU67" t="s">
        <v>1028</v>
      </c>
      <c r="AV67" t="s">
        <v>49</v>
      </c>
      <c r="AW67">
        <v>1</v>
      </c>
      <c r="BB67">
        <v>0.87782608695652187</v>
      </c>
      <c r="BC67" t="s">
        <v>72</v>
      </c>
      <c r="BF67" t="s">
        <v>146</v>
      </c>
      <c r="BG67" t="s">
        <v>306</v>
      </c>
      <c r="BH67" t="s">
        <v>1028</v>
      </c>
      <c r="BI67">
        <v>9921</v>
      </c>
      <c r="BJ67">
        <v>1</v>
      </c>
      <c r="BK67" t="s">
        <v>824</v>
      </c>
      <c r="BL67" t="s">
        <v>702</v>
      </c>
      <c r="BM67">
        <v>0.87782608695652187</v>
      </c>
      <c r="BN67" t="s">
        <v>72</v>
      </c>
      <c r="BO67" t="s">
        <v>705</v>
      </c>
      <c r="BP67">
        <v>1824.5229999999999</v>
      </c>
    </row>
    <row r="68" spans="1:68" ht="16.5" x14ac:dyDescent="0.25">
      <c r="A68" s="301" t="str">
        <f t="shared" si="36"/>
        <v>청룡교통</v>
      </c>
      <c r="B68" s="110" t="str">
        <f t="shared" si="37"/>
        <v>장민</v>
      </c>
      <c r="C68" s="111" t="str">
        <f t="shared" si="38"/>
        <v>S</v>
      </c>
      <c r="D68" s="112">
        <f t="shared" si="39"/>
        <v>1.2077272727272725</v>
      </c>
      <c r="E68" s="113">
        <f t="shared" si="40"/>
        <v>4602</v>
      </c>
      <c r="F68" s="114" t="str">
        <f t="shared" si="41"/>
        <v>43</v>
      </c>
      <c r="G68" s="115" t="str">
        <f t="shared" si="42"/>
        <v>73아1732</v>
      </c>
      <c r="H68" s="116">
        <f t="shared" si="43"/>
        <v>1</v>
      </c>
      <c r="I68" s="117">
        <f t="shared" si="44"/>
        <v>1919.4359999999999</v>
      </c>
      <c r="J68" s="118">
        <f t="shared" si="45"/>
        <v>8.115222596025028E-3</v>
      </c>
      <c r="K68" s="118">
        <f t="shared" si="46"/>
        <v>0.33342439695540121</v>
      </c>
      <c r="L68" s="118">
        <f t="shared" si="47"/>
        <v>0.12399475679314133</v>
      </c>
      <c r="M68" s="119">
        <f t="shared" si="48"/>
        <v>8.6609999999999996</v>
      </c>
      <c r="N68" s="120">
        <f t="shared" si="49"/>
        <v>5.2098637308042574E-2</v>
      </c>
      <c r="O68" s="120">
        <f t="shared" si="50"/>
        <v>3.6990032488710227</v>
      </c>
      <c r="P68" s="232">
        <f t="shared" si="51"/>
        <v>2</v>
      </c>
      <c r="Q68" s="233">
        <f t="shared" si="52"/>
        <v>1</v>
      </c>
      <c r="R68" s="233">
        <f t="shared" si="53"/>
        <v>71</v>
      </c>
      <c r="T68">
        <v>532</v>
      </c>
      <c r="U68">
        <v>4602</v>
      </c>
      <c r="V68" t="s">
        <v>1031</v>
      </c>
      <c r="W68">
        <v>1919.4359999999999</v>
      </c>
      <c r="X68">
        <v>722.53300000000002</v>
      </c>
      <c r="Y68">
        <v>2.657</v>
      </c>
      <c r="Z68">
        <v>8.6609999999999996</v>
      </c>
      <c r="AA68">
        <v>115.62246</v>
      </c>
      <c r="AB68">
        <v>0.93830199999999997</v>
      </c>
      <c r="AC68">
        <v>38.551349000000002</v>
      </c>
      <c r="AD68" s="1">
        <v>238</v>
      </c>
      <c r="AE68">
        <v>1</v>
      </c>
      <c r="AF68">
        <v>71</v>
      </c>
      <c r="AG68">
        <v>74</v>
      </c>
      <c r="AH68">
        <v>16.600892000000002</v>
      </c>
      <c r="AI68">
        <v>414.2</v>
      </c>
      <c r="AJ68">
        <v>0</v>
      </c>
      <c r="AK68">
        <v>2</v>
      </c>
      <c r="AL68">
        <v>674</v>
      </c>
      <c r="AM68" t="s">
        <v>1032</v>
      </c>
      <c r="AN68" t="s">
        <v>1033</v>
      </c>
      <c r="AO68">
        <v>1919.4359999999999</v>
      </c>
      <c r="AR68" t="s">
        <v>146</v>
      </c>
      <c r="AS68" t="s">
        <v>305</v>
      </c>
      <c r="AT68" t="s">
        <v>807</v>
      </c>
      <c r="AU68" t="s">
        <v>1031</v>
      </c>
      <c r="AV68" t="s">
        <v>49</v>
      </c>
      <c r="AW68">
        <v>1</v>
      </c>
      <c r="BB68">
        <v>1.2077272727272725</v>
      </c>
      <c r="BC68" t="s">
        <v>74</v>
      </c>
      <c r="BF68" t="s">
        <v>146</v>
      </c>
      <c r="BG68" t="s">
        <v>305</v>
      </c>
      <c r="BH68" t="s">
        <v>1031</v>
      </c>
      <c r="BI68">
        <v>4602</v>
      </c>
      <c r="BJ68">
        <v>1</v>
      </c>
      <c r="BK68" t="s">
        <v>807</v>
      </c>
      <c r="BL68" t="s">
        <v>702</v>
      </c>
      <c r="BM68">
        <v>1.2077272727272725</v>
      </c>
      <c r="BN68" t="s">
        <v>74</v>
      </c>
      <c r="BO68" t="s">
        <v>704</v>
      </c>
      <c r="BP68">
        <v>1919.4359999999999</v>
      </c>
    </row>
    <row r="69" spans="1:68" ht="16.5" x14ac:dyDescent="0.25">
      <c r="A69" s="301" t="str">
        <f t="shared" si="36"/>
        <v>청룡교통</v>
      </c>
      <c r="B69" s="110" t="str">
        <f t="shared" si="37"/>
        <v>장영관</v>
      </c>
      <c r="C69" s="111" t="str">
        <f t="shared" si="38"/>
        <v>C</v>
      </c>
      <c r="D69" s="112">
        <f t="shared" si="39"/>
        <v>0.86176537064249981</v>
      </c>
      <c r="E69" s="113">
        <f t="shared" si="40"/>
        <v>4114</v>
      </c>
      <c r="F69" s="114" t="str">
        <f t="shared" si="41"/>
        <v>310</v>
      </c>
      <c r="G69" s="115" t="str">
        <f t="shared" si="42"/>
        <v>73아1047</v>
      </c>
      <c r="H69" s="116">
        <f t="shared" si="43"/>
        <v>2</v>
      </c>
      <c r="I69" s="117">
        <f t="shared" si="44"/>
        <v>6216.4049999999997</v>
      </c>
      <c r="J69" s="118">
        <f t="shared" si="45"/>
        <v>4.644872650348604E-2</v>
      </c>
      <c r="K69" s="118">
        <f t="shared" si="46"/>
        <v>0.28431032412990598</v>
      </c>
      <c r="L69" s="118">
        <f t="shared" si="47"/>
        <v>9.249719090052852E-2</v>
      </c>
      <c r="M69" s="119">
        <f t="shared" si="48"/>
        <v>16.919</v>
      </c>
      <c r="N69" s="120">
        <f t="shared" si="49"/>
        <v>0</v>
      </c>
      <c r="O69" s="120">
        <f t="shared" si="50"/>
        <v>1.0938798228236417</v>
      </c>
      <c r="P69" s="232">
        <f t="shared" si="51"/>
        <v>67</v>
      </c>
      <c r="Q69" s="233">
        <f t="shared" si="52"/>
        <v>0</v>
      </c>
      <c r="R69" s="233">
        <f t="shared" si="53"/>
        <v>68</v>
      </c>
      <c r="T69">
        <v>532</v>
      </c>
      <c r="U69">
        <v>4114</v>
      </c>
      <c r="V69" t="s">
        <v>1034</v>
      </c>
      <c r="W69">
        <v>6216.4049999999997</v>
      </c>
      <c r="X69">
        <v>2004.3920000000001</v>
      </c>
      <c r="Y69">
        <v>3.101</v>
      </c>
      <c r="Z69">
        <v>16.919</v>
      </c>
      <c r="AA69">
        <v>191.35077899999999</v>
      </c>
      <c r="AB69">
        <v>8.8879999999999999</v>
      </c>
      <c r="AC69">
        <v>54.403002000000001</v>
      </c>
      <c r="AD69" s="1">
        <v>575</v>
      </c>
      <c r="AE69">
        <v>0</v>
      </c>
      <c r="AF69">
        <v>68</v>
      </c>
      <c r="AG69">
        <v>98</v>
      </c>
      <c r="AH69">
        <v>32.486958999999999</v>
      </c>
      <c r="AI69">
        <v>61658.7</v>
      </c>
      <c r="AJ69">
        <v>16098.9</v>
      </c>
      <c r="AK69">
        <v>67</v>
      </c>
      <c r="AL69">
        <v>71669</v>
      </c>
      <c r="AM69" t="s">
        <v>1035</v>
      </c>
      <c r="AN69" t="s">
        <v>1036</v>
      </c>
      <c r="AO69">
        <v>5823.8869999999997</v>
      </c>
      <c r="AR69" t="s">
        <v>146</v>
      </c>
      <c r="AS69" t="s">
        <v>304</v>
      </c>
      <c r="AT69" t="s">
        <v>773</v>
      </c>
      <c r="AU69" t="s">
        <v>1034</v>
      </c>
      <c r="AV69" t="s">
        <v>49</v>
      </c>
      <c r="AW69">
        <v>2</v>
      </c>
      <c r="BB69">
        <v>0.86176537064249981</v>
      </c>
      <c r="BC69" t="s">
        <v>72</v>
      </c>
      <c r="BF69" t="s">
        <v>146</v>
      </c>
      <c r="BG69" t="s">
        <v>304</v>
      </c>
      <c r="BH69" t="s">
        <v>1034</v>
      </c>
      <c r="BI69">
        <v>4114</v>
      </c>
      <c r="BJ69">
        <v>2</v>
      </c>
      <c r="BK69" t="s">
        <v>773</v>
      </c>
      <c r="BL69" t="s">
        <v>770</v>
      </c>
      <c r="BM69">
        <v>0.86176537064249981</v>
      </c>
      <c r="BN69" t="s">
        <v>72</v>
      </c>
      <c r="BO69" t="s">
        <v>705</v>
      </c>
      <c r="BP69">
        <v>6216.4049999999997</v>
      </c>
    </row>
    <row r="70" spans="1:68" ht="16.5" x14ac:dyDescent="0.25">
      <c r="A70" s="301" t="str">
        <f t="shared" si="36"/>
        <v>청룡교통</v>
      </c>
      <c r="B70" s="110" t="str">
        <f t="shared" si="37"/>
        <v>장영복</v>
      </c>
      <c r="C70" s="111" t="str">
        <f t="shared" si="38"/>
        <v>C</v>
      </c>
      <c r="D70" s="112">
        <f t="shared" si="39"/>
        <v>0.8656491543421353</v>
      </c>
      <c r="E70" s="113">
        <f t="shared" si="40"/>
        <v>8981</v>
      </c>
      <c r="F70" s="114" t="str">
        <f t="shared" si="41"/>
        <v>310</v>
      </c>
      <c r="G70" s="115" t="str">
        <f t="shared" si="42"/>
        <v>73아1730</v>
      </c>
      <c r="H70" s="116">
        <f t="shared" si="43"/>
        <v>3</v>
      </c>
      <c r="I70" s="117">
        <f t="shared" si="44"/>
        <v>4836.0640000000003</v>
      </c>
      <c r="J70" s="118">
        <f t="shared" si="45"/>
        <v>1.8137790196762271E-2</v>
      </c>
      <c r="K70" s="118">
        <f t="shared" si="46"/>
        <v>0.30482375724994726</v>
      </c>
      <c r="L70" s="118">
        <f t="shared" si="47"/>
        <v>0.1863085352054894</v>
      </c>
      <c r="M70" s="119">
        <f t="shared" si="48"/>
        <v>20.516999999999999</v>
      </c>
      <c r="N70" s="120">
        <f t="shared" si="49"/>
        <v>0.31016959246196907</v>
      </c>
      <c r="O70" s="120">
        <f t="shared" si="50"/>
        <v>18.506785683564154</v>
      </c>
      <c r="P70" s="232">
        <f t="shared" si="51"/>
        <v>82</v>
      </c>
      <c r="Q70" s="233">
        <f t="shared" si="52"/>
        <v>15</v>
      </c>
      <c r="R70" s="233">
        <f t="shared" si="53"/>
        <v>895</v>
      </c>
      <c r="T70">
        <v>532</v>
      </c>
      <c r="U70">
        <v>8981</v>
      </c>
      <c r="V70" t="s">
        <v>1037</v>
      </c>
      <c r="W70">
        <v>4836.0640000000003</v>
      </c>
      <c r="X70">
        <v>1555.77</v>
      </c>
      <c r="Y70">
        <v>3.1080000000000001</v>
      </c>
      <c r="Z70">
        <v>20.516999999999999</v>
      </c>
      <c r="AA70">
        <v>135.13719</v>
      </c>
      <c r="AB70">
        <v>2.4510900000000002</v>
      </c>
      <c r="AC70">
        <v>41.193026000000003</v>
      </c>
      <c r="AD70" s="1">
        <v>901</v>
      </c>
      <c r="AE70">
        <v>15</v>
      </c>
      <c r="AF70">
        <v>895</v>
      </c>
      <c r="AG70">
        <v>111</v>
      </c>
      <c r="AH70">
        <v>35.786329000000002</v>
      </c>
      <c r="AI70">
        <v>45643.5</v>
      </c>
      <c r="AJ70">
        <v>26361.3</v>
      </c>
      <c r="AK70">
        <v>82</v>
      </c>
      <c r="AL70">
        <v>45338</v>
      </c>
      <c r="AM70" t="s">
        <v>1038</v>
      </c>
      <c r="AN70" t="s">
        <v>1039</v>
      </c>
      <c r="AO70">
        <v>4378.7510000000002</v>
      </c>
      <c r="AR70" t="s">
        <v>146</v>
      </c>
      <c r="AS70" t="s">
        <v>304</v>
      </c>
      <c r="AT70" t="s">
        <v>783</v>
      </c>
      <c r="AU70" t="s">
        <v>1037</v>
      </c>
      <c r="AV70" t="s">
        <v>49</v>
      </c>
      <c r="AW70">
        <v>3</v>
      </c>
      <c r="BB70">
        <v>0.8656491543421353</v>
      </c>
      <c r="BC70" t="s">
        <v>72</v>
      </c>
      <c r="BF70" t="s">
        <v>146</v>
      </c>
      <c r="BG70" t="s">
        <v>304</v>
      </c>
      <c r="BH70" t="s">
        <v>1037</v>
      </c>
      <c r="BI70">
        <v>8981</v>
      </c>
      <c r="BJ70">
        <v>3</v>
      </c>
      <c r="BK70" t="s">
        <v>783</v>
      </c>
      <c r="BL70" t="s">
        <v>775</v>
      </c>
      <c r="BM70">
        <v>0.8656491543421353</v>
      </c>
      <c r="BN70" t="s">
        <v>72</v>
      </c>
      <c r="BO70" t="s">
        <v>705</v>
      </c>
      <c r="BP70">
        <v>4836.0640000000003</v>
      </c>
    </row>
    <row r="71" spans="1:68" ht="16.5" x14ac:dyDescent="0.25">
      <c r="A71" s="301" t="str">
        <f t="shared" si="36"/>
        <v>청룡교통</v>
      </c>
      <c r="B71" s="110" t="str">
        <f t="shared" si="37"/>
        <v>전기정</v>
      </c>
      <c r="C71" s="111" t="str">
        <f t="shared" si="38"/>
        <v>A</v>
      </c>
      <c r="D71" s="112">
        <f t="shared" si="39"/>
        <v>0.98000000000000009</v>
      </c>
      <c r="E71" s="113">
        <f t="shared" si="40"/>
        <v>2549</v>
      </c>
      <c r="F71" s="114" t="str">
        <f t="shared" si="41"/>
        <v>43-1</v>
      </c>
      <c r="G71" s="115" t="str">
        <f t="shared" si="42"/>
        <v>73아1077</v>
      </c>
      <c r="H71" s="116">
        <f t="shared" si="43"/>
        <v>1</v>
      </c>
      <c r="I71" s="117">
        <f t="shared" si="44"/>
        <v>2328.3960000000002</v>
      </c>
      <c r="J71" s="118">
        <f t="shared" si="45"/>
        <v>1.3729255633122502E-2</v>
      </c>
      <c r="K71" s="118">
        <f t="shared" si="46"/>
        <v>0.33751154000071526</v>
      </c>
      <c r="L71" s="118">
        <f t="shared" si="47"/>
        <v>7.8594878190823197E-2</v>
      </c>
      <c r="M71" s="119">
        <f t="shared" si="48"/>
        <v>9.3070000000000004</v>
      </c>
      <c r="N71" s="120">
        <f t="shared" si="49"/>
        <v>0</v>
      </c>
      <c r="O71" s="120">
        <f t="shared" si="50"/>
        <v>5.8409308382251126</v>
      </c>
      <c r="P71" s="232">
        <f t="shared" si="51"/>
        <v>2</v>
      </c>
      <c r="Q71" s="233">
        <f t="shared" si="52"/>
        <v>0</v>
      </c>
      <c r="R71" s="233">
        <f t="shared" si="53"/>
        <v>136</v>
      </c>
      <c r="T71">
        <v>532</v>
      </c>
      <c r="U71">
        <v>2549</v>
      </c>
      <c r="V71" t="s">
        <v>1040</v>
      </c>
      <c r="W71">
        <v>2328.3960000000002</v>
      </c>
      <c r="X71">
        <v>1032.8620000000001</v>
      </c>
      <c r="Y71">
        <v>2.254</v>
      </c>
      <c r="Z71">
        <v>9.3070000000000004</v>
      </c>
      <c r="AA71">
        <v>143.52577099999999</v>
      </c>
      <c r="AB71">
        <v>1.970502</v>
      </c>
      <c r="AC71">
        <v>48.441603999999998</v>
      </c>
      <c r="AD71" s="1">
        <v>183</v>
      </c>
      <c r="AE71">
        <v>0</v>
      </c>
      <c r="AF71">
        <v>136</v>
      </c>
      <c r="AG71">
        <v>78</v>
      </c>
      <c r="AH71">
        <v>16.222842</v>
      </c>
      <c r="AI71">
        <v>984</v>
      </c>
      <c r="AJ71">
        <v>0</v>
      </c>
      <c r="AK71">
        <v>2</v>
      </c>
      <c r="AL71">
        <v>3266</v>
      </c>
      <c r="AM71" t="s">
        <v>1041</v>
      </c>
      <c r="AN71" t="s">
        <v>1042</v>
      </c>
      <c r="AO71">
        <v>2328.3960000000002</v>
      </c>
      <c r="AR71" t="s">
        <v>146</v>
      </c>
      <c r="AS71" t="s">
        <v>306</v>
      </c>
      <c r="AT71" t="s">
        <v>820</v>
      </c>
      <c r="AU71" t="s">
        <v>1040</v>
      </c>
      <c r="AV71" t="s">
        <v>49</v>
      </c>
      <c r="AW71">
        <v>1</v>
      </c>
      <c r="BB71">
        <v>0.98000000000000009</v>
      </c>
      <c r="BC71" t="s">
        <v>69</v>
      </c>
      <c r="BF71" t="s">
        <v>146</v>
      </c>
      <c r="BG71" t="s">
        <v>306</v>
      </c>
      <c r="BH71" t="s">
        <v>1040</v>
      </c>
      <c r="BI71">
        <v>2549</v>
      </c>
      <c r="BJ71">
        <v>1</v>
      </c>
      <c r="BK71" t="s">
        <v>820</v>
      </c>
      <c r="BL71" t="s">
        <v>702</v>
      </c>
      <c r="BM71">
        <v>0.98000000000000009</v>
      </c>
      <c r="BN71" t="s">
        <v>69</v>
      </c>
      <c r="BO71" t="s">
        <v>706</v>
      </c>
      <c r="BP71">
        <v>2328.3960000000002</v>
      </c>
    </row>
    <row r="72" spans="1:68" ht="16.5" x14ac:dyDescent="0.25">
      <c r="A72" s="301" t="str">
        <f t="shared" si="36"/>
        <v>청룡교통</v>
      </c>
      <c r="B72" s="110" t="str">
        <f t="shared" si="37"/>
        <v>정관식</v>
      </c>
      <c r="C72" s="111" t="str">
        <f t="shared" si="38"/>
        <v>S</v>
      </c>
      <c r="D72" s="112">
        <f t="shared" si="39"/>
        <v>1.1130206712454676</v>
      </c>
      <c r="E72" s="113">
        <f t="shared" si="40"/>
        <v>3740</v>
      </c>
      <c r="F72" s="114" t="str">
        <f t="shared" si="41"/>
        <v>310</v>
      </c>
      <c r="G72" s="115" t="str">
        <f t="shared" si="42"/>
        <v>73아1071</v>
      </c>
      <c r="H72" s="116">
        <f t="shared" si="43"/>
        <v>3</v>
      </c>
      <c r="I72" s="117">
        <f t="shared" si="44"/>
        <v>546.04300000000001</v>
      </c>
      <c r="J72" s="118">
        <f t="shared" si="45"/>
        <v>1.9728702132505473E-3</v>
      </c>
      <c r="K72" s="118">
        <f t="shared" si="46"/>
        <v>0.11410204061339463</v>
      </c>
      <c r="L72" s="118">
        <f t="shared" si="47"/>
        <v>8.424244977043932E-2</v>
      </c>
      <c r="M72" s="119">
        <f t="shared" si="48"/>
        <v>12.183999999999999</v>
      </c>
      <c r="N72" s="120">
        <f t="shared" si="49"/>
        <v>0</v>
      </c>
      <c r="O72" s="120">
        <f t="shared" si="50"/>
        <v>1.0988145622231216</v>
      </c>
      <c r="P72" s="232">
        <f t="shared" si="51"/>
        <v>2</v>
      </c>
      <c r="Q72" s="233">
        <f t="shared" si="52"/>
        <v>0</v>
      </c>
      <c r="R72" s="233">
        <f t="shared" si="53"/>
        <v>6</v>
      </c>
      <c r="T72">
        <v>532</v>
      </c>
      <c r="U72">
        <v>3740</v>
      </c>
      <c r="V72" t="s">
        <v>1043</v>
      </c>
      <c r="W72">
        <v>546.04300000000001</v>
      </c>
      <c r="X72">
        <v>136.85</v>
      </c>
      <c r="Y72">
        <v>3.99</v>
      </c>
      <c r="Z72">
        <v>12.183999999999999</v>
      </c>
      <c r="AA72">
        <v>12.671386</v>
      </c>
      <c r="AB72">
        <v>2.4999E-2</v>
      </c>
      <c r="AC72">
        <v>1.4458310000000001</v>
      </c>
      <c r="AD72" s="1">
        <v>46</v>
      </c>
      <c r="AE72">
        <v>0</v>
      </c>
      <c r="AF72">
        <v>6</v>
      </c>
      <c r="AG72">
        <v>100</v>
      </c>
      <c r="AH72">
        <v>43.092601999999999</v>
      </c>
      <c r="AI72">
        <v>3270</v>
      </c>
      <c r="AJ72">
        <v>607.5</v>
      </c>
      <c r="AK72">
        <v>2</v>
      </c>
      <c r="AL72">
        <v>526</v>
      </c>
      <c r="AM72" t="s">
        <v>1044</v>
      </c>
      <c r="AN72" t="s">
        <v>1045</v>
      </c>
      <c r="AO72">
        <v>346.20299999999997</v>
      </c>
      <c r="AR72" t="s">
        <v>146</v>
      </c>
      <c r="AS72" t="s">
        <v>304</v>
      </c>
      <c r="AT72" t="s">
        <v>779</v>
      </c>
      <c r="AU72" t="s">
        <v>1043</v>
      </c>
      <c r="AV72" t="s">
        <v>49</v>
      </c>
      <c r="AW72">
        <v>3</v>
      </c>
      <c r="BB72">
        <v>1.1130206712454676</v>
      </c>
      <c r="BC72" t="s">
        <v>74</v>
      </c>
      <c r="BF72" t="s">
        <v>146</v>
      </c>
      <c r="BG72" t="s">
        <v>304</v>
      </c>
      <c r="BH72" t="s">
        <v>1043</v>
      </c>
      <c r="BI72">
        <v>3740</v>
      </c>
      <c r="BJ72">
        <v>3</v>
      </c>
      <c r="BK72" t="s">
        <v>779</v>
      </c>
      <c r="BL72" t="s">
        <v>781</v>
      </c>
      <c r="BM72">
        <v>1.1130206712454676</v>
      </c>
      <c r="BN72" t="s">
        <v>74</v>
      </c>
      <c r="BO72" t="s">
        <v>704</v>
      </c>
      <c r="BP72">
        <v>546.04300000000001</v>
      </c>
    </row>
    <row r="73" spans="1:68" ht="16.5" x14ac:dyDescent="0.25">
      <c r="A73" s="301" t="str">
        <f t="shared" si="36"/>
        <v>청룡교통</v>
      </c>
      <c r="B73" s="110" t="str">
        <f t="shared" si="37"/>
        <v>정기창</v>
      </c>
      <c r="C73" s="111" t="str">
        <f t="shared" si="38"/>
        <v>D</v>
      </c>
      <c r="D73" s="112">
        <f t="shared" si="39"/>
        <v>0.8272222222222223</v>
      </c>
      <c r="E73" s="113">
        <f t="shared" si="40"/>
        <v>151</v>
      </c>
      <c r="F73" s="114" t="str">
        <f t="shared" si="41"/>
        <v>310</v>
      </c>
      <c r="G73" s="115" t="str">
        <f t="shared" si="42"/>
        <v>73아1079</v>
      </c>
      <c r="H73" s="116">
        <f t="shared" si="43"/>
        <v>1</v>
      </c>
      <c r="I73" s="117">
        <f t="shared" si="44"/>
        <v>4965.9570000000003</v>
      </c>
      <c r="J73" s="118">
        <f t="shared" si="45"/>
        <v>4.2090923230293863E-2</v>
      </c>
      <c r="K73" s="118">
        <f t="shared" si="46"/>
        <v>0.25733825144200212</v>
      </c>
      <c r="L73" s="118">
        <f t="shared" si="47"/>
        <v>0.12404456985833746</v>
      </c>
      <c r="M73" s="119">
        <f t="shared" si="48"/>
        <v>21.248999999999999</v>
      </c>
      <c r="N73" s="120">
        <f t="shared" si="49"/>
        <v>0</v>
      </c>
      <c r="O73" s="120">
        <f t="shared" si="50"/>
        <v>6.927164290790274</v>
      </c>
      <c r="P73" s="232">
        <f t="shared" si="51"/>
        <v>49</v>
      </c>
      <c r="Q73" s="233">
        <f t="shared" si="52"/>
        <v>0</v>
      </c>
      <c r="R73" s="233">
        <f t="shared" si="53"/>
        <v>344</v>
      </c>
      <c r="T73">
        <v>532</v>
      </c>
      <c r="U73">
        <v>151</v>
      </c>
      <c r="V73" t="s">
        <v>1046</v>
      </c>
      <c r="W73">
        <v>4965.9570000000003</v>
      </c>
      <c r="X73">
        <v>1667.817</v>
      </c>
      <c r="Y73">
        <v>2.9780000000000002</v>
      </c>
      <c r="Z73">
        <v>21.248999999999999</v>
      </c>
      <c r="AA73">
        <v>141.57746</v>
      </c>
      <c r="AB73">
        <v>5.9591260000000004</v>
      </c>
      <c r="AC73">
        <v>36.433295999999999</v>
      </c>
      <c r="AD73" s="1">
        <v>616</v>
      </c>
      <c r="AE73">
        <v>0</v>
      </c>
      <c r="AF73">
        <v>344</v>
      </c>
      <c r="AG73">
        <v>106</v>
      </c>
      <c r="AH73">
        <v>35.075901000000002</v>
      </c>
      <c r="AI73">
        <v>47856.4</v>
      </c>
      <c r="AJ73">
        <v>21129.7</v>
      </c>
      <c r="AK73">
        <v>49</v>
      </c>
      <c r="AL73">
        <v>20549</v>
      </c>
      <c r="AM73" t="s">
        <v>1047</v>
      </c>
      <c r="AN73" t="s">
        <v>1048</v>
      </c>
      <c r="AO73">
        <v>4965.9570000000003</v>
      </c>
      <c r="AR73" t="s">
        <v>146</v>
      </c>
      <c r="AS73" t="s">
        <v>304</v>
      </c>
      <c r="AT73" t="s">
        <v>781</v>
      </c>
      <c r="AU73" t="s">
        <v>1046</v>
      </c>
      <c r="AV73" t="s">
        <v>49</v>
      </c>
      <c r="AW73">
        <v>1</v>
      </c>
      <c r="BB73">
        <v>0.8272222222222223</v>
      </c>
      <c r="BC73" t="s">
        <v>70</v>
      </c>
      <c r="BF73" t="s">
        <v>146</v>
      </c>
      <c r="BG73" t="s">
        <v>304</v>
      </c>
      <c r="BH73" t="s">
        <v>1046</v>
      </c>
      <c r="BI73">
        <v>151</v>
      </c>
      <c r="BJ73">
        <v>1</v>
      </c>
      <c r="BK73" t="s">
        <v>781</v>
      </c>
      <c r="BL73" t="s">
        <v>702</v>
      </c>
      <c r="BM73">
        <v>0.8272222222222223</v>
      </c>
      <c r="BN73" t="s">
        <v>70</v>
      </c>
      <c r="BO73" t="s">
        <v>707</v>
      </c>
      <c r="BP73">
        <v>4965.9570000000003</v>
      </c>
    </row>
    <row r="74" spans="1:68" ht="16.5" x14ac:dyDescent="0.25">
      <c r="A74" s="301" t="str">
        <f t="shared" si="36"/>
        <v>청룡교통</v>
      </c>
      <c r="B74" s="110" t="str">
        <f t="shared" si="37"/>
        <v>정승우</v>
      </c>
      <c r="C74" s="111" t="str">
        <f t="shared" si="38"/>
        <v>B</v>
      </c>
      <c r="D74" s="112">
        <f t="shared" si="39"/>
        <v>0.92773410224734398</v>
      </c>
      <c r="E74" s="113">
        <f t="shared" si="40"/>
        <v>1234</v>
      </c>
      <c r="F74" s="114" t="str">
        <f t="shared" si="41"/>
        <v>310</v>
      </c>
      <c r="G74" s="115" t="str">
        <f t="shared" si="42"/>
        <v>73아1051</v>
      </c>
      <c r="H74" s="116">
        <f t="shared" si="43"/>
        <v>12</v>
      </c>
      <c r="I74" s="117">
        <f t="shared" si="44"/>
        <v>3187.7429999999999</v>
      </c>
      <c r="J74" s="118">
        <f t="shared" si="45"/>
        <v>2.6391182754984876E-2</v>
      </c>
      <c r="K74" s="118">
        <f t="shared" si="46"/>
        <v>0.29207282160052384</v>
      </c>
      <c r="L74" s="118">
        <f t="shared" si="47"/>
        <v>0.16375222218353236</v>
      </c>
      <c r="M74" s="119">
        <f t="shared" si="48"/>
        <v>14.414</v>
      </c>
      <c r="N74" s="120">
        <f t="shared" si="49"/>
        <v>3.1370157506423822E-2</v>
      </c>
      <c r="O74" s="120">
        <f t="shared" si="50"/>
        <v>2.7919440180717205</v>
      </c>
      <c r="P74" s="232">
        <f t="shared" si="51"/>
        <v>39</v>
      </c>
      <c r="Q74" s="233">
        <f t="shared" si="52"/>
        <v>1</v>
      </c>
      <c r="R74" s="233">
        <f t="shared" si="53"/>
        <v>89</v>
      </c>
      <c r="T74">
        <v>532</v>
      </c>
      <c r="U74">
        <v>1234</v>
      </c>
      <c r="V74" t="s">
        <v>1049</v>
      </c>
      <c r="W74">
        <v>3187.7429999999999</v>
      </c>
      <c r="X74">
        <v>1141.606</v>
      </c>
      <c r="Y74">
        <v>2.7919999999999998</v>
      </c>
      <c r="Z74">
        <v>14.414</v>
      </c>
      <c r="AA74">
        <v>121.798861</v>
      </c>
      <c r="AB74">
        <v>3.2144159999999999</v>
      </c>
      <c r="AC74">
        <v>35.574137</v>
      </c>
      <c r="AD74" s="1">
        <v>522</v>
      </c>
      <c r="AE74">
        <v>1</v>
      </c>
      <c r="AF74">
        <v>89</v>
      </c>
      <c r="AG74">
        <v>103</v>
      </c>
      <c r="AH74">
        <v>26.172190000000001</v>
      </c>
      <c r="AI74">
        <v>19069.3</v>
      </c>
      <c r="AJ74">
        <v>7759.7</v>
      </c>
      <c r="AK74">
        <v>39</v>
      </c>
      <c r="AL74">
        <v>12388</v>
      </c>
      <c r="AM74" t="s">
        <v>1050</v>
      </c>
      <c r="AN74" t="s">
        <v>1051</v>
      </c>
      <c r="AO74">
        <v>1007.524</v>
      </c>
      <c r="AR74" t="s">
        <v>146</v>
      </c>
      <c r="AS74" t="s">
        <v>304</v>
      </c>
      <c r="AT74" t="s">
        <v>775</v>
      </c>
      <c r="AU74" t="s">
        <v>1049</v>
      </c>
      <c r="AV74" t="s">
        <v>49</v>
      </c>
      <c r="AW74">
        <v>12</v>
      </c>
      <c r="BB74">
        <v>0.92773410224734398</v>
      </c>
      <c r="BC74" t="s">
        <v>71</v>
      </c>
      <c r="BF74" t="s">
        <v>146</v>
      </c>
      <c r="BG74" t="s">
        <v>304</v>
      </c>
      <c r="BH74" t="s">
        <v>1049</v>
      </c>
      <c r="BI74">
        <v>1234</v>
      </c>
      <c r="BJ74">
        <v>12</v>
      </c>
      <c r="BK74" t="s">
        <v>775</v>
      </c>
      <c r="BL74" t="s">
        <v>785</v>
      </c>
      <c r="BM74">
        <v>0.92773410224734398</v>
      </c>
      <c r="BN74" t="s">
        <v>71</v>
      </c>
      <c r="BO74" t="s">
        <v>703</v>
      </c>
      <c r="BP74">
        <v>3187.7429999999999</v>
      </c>
    </row>
    <row r="75" spans="1:68" ht="16.5" x14ac:dyDescent="0.25">
      <c r="A75" s="301" t="str">
        <f t="shared" si="36"/>
        <v>청룡교통</v>
      </c>
      <c r="B75" s="110" t="str">
        <f t="shared" si="37"/>
        <v>정인택</v>
      </c>
      <c r="C75" s="111" t="str">
        <f t="shared" si="38"/>
        <v>S</v>
      </c>
      <c r="D75" s="112">
        <f t="shared" si="39"/>
        <v>1.0186363636363636</v>
      </c>
      <c r="E75" s="113">
        <f t="shared" si="40"/>
        <v>4077</v>
      </c>
      <c r="F75" s="114" t="str">
        <f t="shared" si="41"/>
        <v>43</v>
      </c>
      <c r="G75" s="115" t="str">
        <f t="shared" si="42"/>
        <v>73아1069</v>
      </c>
      <c r="H75" s="116">
        <f t="shared" si="43"/>
        <v>1</v>
      </c>
      <c r="I75" s="117">
        <f t="shared" si="44"/>
        <v>2184.337</v>
      </c>
      <c r="J75" s="118">
        <f t="shared" si="45"/>
        <v>1.8268059674396191E-2</v>
      </c>
      <c r="K75" s="118">
        <f t="shared" si="46"/>
        <v>0.34499403507111659</v>
      </c>
      <c r="L75" s="118">
        <f t="shared" si="47"/>
        <v>0.14787095580947446</v>
      </c>
      <c r="M75" s="119">
        <f t="shared" si="48"/>
        <v>9.6769999999999996</v>
      </c>
      <c r="N75" s="120">
        <f t="shared" si="49"/>
        <v>0</v>
      </c>
      <c r="O75" s="120">
        <f t="shared" si="50"/>
        <v>20.601216753641953</v>
      </c>
      <c r="P75" s="232">
        <f t="shared" si="51"/>
        <v>7</v>
      </c>
      <c r="Q75" s="233">
        <f t="shared" si="52"/>
        <v>0</v>
      </c>
      <c r="R75" s="233">
        <f t="shared" si="53"/>
        <v>450</v>
      </c>
      <c r="T75">
        <v>532</v>
      </c>
      <c r="U75">
        <v>4077</v>
      </c>
      <c r="V75" t="s">
        <v>1052</v>
      </c>
      <c r="W75">
        <v>2184.337</v>
      </c>
      <c r="X75">
        <v>974.88900000000001</v>
      </c>
      <c r="Y75">
        <v>2.2410000000000001</v>
      </c>
      <c r="Z75">
        <v>9.6769999999999996</v>
      </c>
      <c r="AA75">
        <v>129.44412500000001</v>
      </c>
      <c r="AB75">
        <v>2.3646929999999999</v>
      </c>
      <c r="AC75">
        <v>44.657451000000002</v>
      </c>
      <c r="AD75" s="1">
        <v>323</v>
      </c>
      <c r="AE75">
        <v>0</v>
      </c>
      <c r="AF75">
        <v>450</v>
      </c>
      <c r="AG75">
        <v>83</v>
      </c>
      <c r="AH75">
        <v>16.874748</v>
      </c>
      <c r="AI75">
        <v>1536.2</v>
      </c>
      <c r="AJ75">
        <v>0</v>
      </c>
      <c r="AK75">
        <v>7</v>
      </c>
      <c r="AL75">
        <v>1786</v>
      </c>
      <c r="AM75" t="s">
        <v>1053</v>
      </c>
      <c r="AN75" t="s">
        <v>1054</v>
      </c>
      <c r="AO75">
        <v>2184.337</v>
      </c>
      <c r="AR75" t="s">
        <v>146</v>
      </c>
      <c r="AS75" t="s">
        <v>305</v>
      </c>
      <c r="AT75" t="s">
        <v>797</v>
      </c>
      <c r="AU75" t="s">
        <v>1052</v>
      </c>
      <c r="AV75" t="s">
        <v>49</v>
      </c>
      <c r="AW75">
        <v>1</v>
      </c>
      <c r="BB75">
        <v>1.0186363636363636</v>
      </c>
      <c r="BC75" t="s">
        <v>74</v>
      </c>
      <c r="BF75" t="s">
        <v>146</v>
      </c>
      <c r="BG75" t="s">
        <v>305</v>
      </c>
      <c r="BH75" t="s">
        <v>1052</v>
      </c>
      <c r="BI75">
        <v>4077</v>
      </c>
      <c r="BJ75">
        <v>1</v>
      </c>
      <c r="BK75" t="s">
        <v>797</v>
      </c>
      <c r="BL75" t="s">
        <v>702</v>
      </c>
      <c r="BM75">
        <v>1.0186363636363636</v>
      </c>
      <c r="BN75" t="s">
        <v>74</v>
      </c>
      <c r="BO75" t="s">
        <v>704</v>
      </c>
      <c r="BP75">
        <v>2184.337</v>
      </c>
    </row>
    <row r="76" spans="1:68" ht="16.5" x14ac:dyDescent="0.25">
      <c r="A76" s="301" t="str">
        <f t="shared" si="36"/>
        <v>청룡교통</v>
      </c>
      <c r="B76" s="110" t="str">
        <f t="shared" si="37"/>
        <v>정재환</v>
      </c>
      <c r="C76" s="111" t="str">
        <f t="shared" si="38"/>
        <v>S</v>
      </c>
      <c r="D76" s="112">
        <f t="shared" si="39"/>
        <v>1.0793526627447485</v>
      </c>
      <c r="E76" s="113">
        <f t="shared" si="40"/>
        <v>987</v>
      </c>
      <c r="F76" s="114" t="str">
        <f t="shared" si="41"/>
        <v>310</v>
      </c>
      <c r="G76" s="115" t="str">
        <f t="shared" si="42"/>
        <v>73아1079</v>
      </c>
      <c r="H76" s="116">
        <f t="shared" si="43"/>
        <v>15</v>
      </c>
      <c r="I76" s="117">
        <f t="shared" si="44"/>
        <v>2795.8450000000003</v>
      </c>
      <c r="J76" s="118">
        <f t="shared" si="45"/>
        <v>1.8735659047363577E-2</v>
      </c>
      <c r="K76" s="118">
        <f t="shared" si="46"/>
        <v>0.24978023470042846</v>
      </c>
      <c r="L76" s="118">
        <f t="shared" si="47"/>
        <v>0.205304657447033</v>
      </c>
      <c r="M76" s="119">
        <f t="shared" si="48"/>
        <v>9.1579999999999995</v>
      </c>
      <c r="N76" s="120">
        <f t="shared" si="49"/>
        <v>7.1534723849140419E-2</v>
      </c>
      <c r="O76" s="120">
        <f t="shared" si="50"/>
        <v>1.8599028200776511</v>
      </c>
      <c r="P76" s="232">
        <f t="shared" si="51"/>
        <v>2</v>
      </c>
      <c r="Q76" s="233">
        <f t="shared" si="52"/>
        <v>2</v>
      </c>
      <c r="R76" s="233">
        <f t="shared" si="53"/>
        <v>52</v>
      </c>
      <c r="T76">
        <v>532</v>
      </c>
      <c r="U76">
        <v>987</v>
      </c>
      <c r="V76" t="s">
        <v>1055</v>
      </c>
      <c r="W76">
        <v>2795.8449999999998</v>
      </c>
      <c r="X76">
        <v>951.976</v>
      </c>
      <c r="Y76">
        <v>2.9369999999999998</v>
      </c>
      <c r="Z76">
        <v>9.1579999999999995</v>
      </c>
      <c r="AA76">
        <v>124.670501</v>
      </c>
      <c r="AB76">
        <v>2.3357839999999999</v>
      </c>
      <c r="AC76">
        <v>31.140226999999999</v>
      </c>
      <c r="AD76" s="1">
        <v>574</v>
      </c>
      <c r="AE76">
        <v>2</v>
      </c>
      <c r="AF76">
        <v>52</v>
      </c>
      <c r="AG76">
        <v>95</v>
      </c>
      <c r="AH76">
        <v>22.425874</v>
      </c>
      <c r="AI76">
        <v>9441.2000000000007</v>
      </c>
      <c r="AJ76">
        <v>1928.4</v>
      </c>
      <c r="AK76">
        <v>2</v>
      </c>
      <c r="AL76">
        <v>91</v>
      </c>
      <c r="AM76" t="s">
        <v>1056</v>
      </c>
      <c r="AN76" t="s">
        <v>1057</v>
      </c>
      <c r="AO76">
        <v>340.76100000000002</v>
      </c>
      <c r="AR76" t="s">
        <v>146</v>
      </c>
      <c r="AS76" t="s">
        <v>304</v>
      </c>
      <c r="AT76" t="s">
        <v>781</v>
      </c>
      <c r="AU76" t="s">
        <v>1055</v>
      </c>
      <c r="AV76" t="s">
        <v>49</v>
      </c>
      <c r="AW76">
        <v>15</v>
      </c>
      <c r="BB76">
        <v>1.0793526627447485</v>
      </c>
      <c r="BC76" t="s">
        <v>74</v>
      </c>
      <c r="BF76" t="s">
        <v>146</v>
      </c>
      <c r="BG76" t="s">
        <v>304</v>
      </c>
      <c r="BH76" t="s">
        <v>1055</v>
      </c>
      <c r="BI76">
        <v>987</v>
      </c>
      <c r="BJ76">
        <v>15</v>
      </c>
      <c r="BK76" t="s">
        <v>781</v>
      </c>
      <c r="BL76" t="s">
        <v>783</v>
      </c>
      <c r="BM76">
        <v>1.0793526627447485</v>
      </c>
      <c r="BN76" t="s">
        <v>74</v>
      </c>
      <c r="BO76" t="s">
        <v>704</v>
      </c>
      <c r="BP76">
        <v>2795.8450000000003</v>
      </c>
    </row>
    <row r="77" spans="1:68" ht="16.5" x14ac:dyDescent="0.25">
      <c r="A77" s="301" t="str">
        <f t="shared" si="36"/>
        <v>청룡교통</v>
      </c>
      <c r="B77" s="110" t="str">
        <f t="shared" si="37"/>
        <v>정진규</v>
      </c>
      <c r="C77" s="111" t="str">
        <f t="shared" si="38"/>
        <v>C</v>
      </c>
      <c r="D77" s="112">
        <f t="shared" si="39"/>
        <v>0.85423286352793126</v>
      </c>
      <c r="E77" s="113">
        <f t="shared" si="40"/>
        <v>5114</v>
      </c>
      <c r="F77" s="114" t="str">
        <f t="shared" si="41"/>
        <v>310</v>
      </c>
      <c r="G77" s="115" t="str">
        <f t="shared" si="42"/>
        <v>73아1079</v>
      </c>
      <c r="H77" s="116">
        <f t="shared" si="43"/>
        <v>13</v>
      </c>
      <c r="I77" s="117">
        <f t="shared" si="44"/>
        <v>2330.1860000000001</v>
      </c>
      <c r="J77" s="118">
        <f t="shared" si="45"/>
        <v>6.166407900058503E-3</v>
      </c>
      <c r="K77" s="118">
        <f t="shared" si="46"/>
        <v>0.33418760396573333</v>
      </c>
      <c r="L77" s="118">
        <f t="shared" si="47"/>
        <v>0.21028364259333804</v>
      </c>
      <c r="M77" s="119">
        <f t="shared" si="48"/>
        <v>15.013</v>
      </c>
      <c r="N77" s="120">
        <f t="shared" si="49"/>
        <v>4.2915029100681228E-2</v>
      </c>
      <c r="O77" s="120">
        <f t="shared" si="50"/>
        <v>12.187868264593469</v>
      </c>
      <c r="P77" s="232">
        <f t="shared" si="51"/>
        <v>0</v>
      </c>
      <c r="Q77" s="233">
        <f t="shared" si="52"/>
        <v>1</v>
      </c>
      <c r="R77" s="233">
        <f t="shared" si="53"/>
        <v>284</v>
      </c>
      <c r="T77">
        <v>532</v>
      </c>
      <c r="U77">
        <v>5114</v>
      </c>
      <c r="V77" t="s">
        <v>1058</v>
      </c>
      <c r="W77">
        <v>2330.1860000000001</v>
      </c>
      <c r="X77">
        <v>1016.727</v>
      </c>
      <c r="Y77">
        <v>2.2919999999999998</v>
      </c>
      <c r="Z77">
        <v>15.013</v>
      </c>
      <c r="AA77">
        <v>107.38634399999999</v>
      </c>
      <c r="AB77">
        <v>0.662188</v>
      </c>
      <c r="AC77">
        <v>35.887185000000002</v>
      </c>
      <c r="AD77" s="1">
        <v>490</v>
      </c>
      <c r="AE77">
        <v>1</v>
      </c>
      <c r="AF77">
        <v>284</v>
      </c>
      <c r="AG77">
        <v>102</v>
      </c>
      <c r="AH77">
        <v>21.699090000000002</v>
      </c>
      <c r="AI77">
        <v>7243.4</v>
      </c>
      <c r="AJ77">
        <v>3201.1</v>
      </c>
      <c r="AK77">
        <v>0</v>
      </c>
      <c r="AL77">
        <v>0</v>
      </c>
      <c r="AM77" t="s">
        <v>1059</v>
      </c>
      <c r="AN77" t="s">
        <v>1060</v>
      </c>
      <c r="AO77">
        <v>336.65899999999999</v>
      </c>
      <c r="AR77" t="s">
        <v>146</v>
      </c>
      <c r="AS77" t="s">
        <v>304</v>
      </c>
      <c r="AT77" t="s">
        <v>781</v>
      </c>
      <c r="AU77" t="s">
        <v>1058</v>
      </c>
      <c r="AV77" t="s">
        <v>49</v>
      </c>
      <c r="AW77">
        <v>13</v>
      </c>
      <c r="BB77">
        <v>0.85423286352793126</v>
      </c>
      <c r="BC77" t="s">
        <v>72</v>
      </c>
      <c r="BF77" t="s">
        <v>146</v>
      </c>
      <c r="BG77" t="s">
        <v>304</v>
      </c>
      <c r="BH77" t="s">
        <v>1058</v>
      </c>
      <c r="BI77">
        <v>5114</v>
      </c>
      <c r="BJ77">
        <v>13</v>
      </c>
      <c r="BK77" t="s">
        <v>781</v>
      </c>
      <c r="BL77" t="s">
        <v>826</v>
      </c>
      <c r="BM77">
        <v>0.85423286352793126</v>
      </c>
      <c r="BN77" t="s">
        <v>72</v>
      </c>
      <c r="BO77" t="s">
        <v>705</v>
      </c>
      <c r="BP77">
        <v>2330.1860000000001</v>
      </c>
    </row>
    <row r="78" spans="1:68" ht="16.5" x14ac:dyDescent="0.25">
      <c r="A78" s="301" t="str">
        <f t="shared" si="36"/>
        <v>청룡교통</v>
      </c>
      <c r="B78" s="110" t="str">
        <f t="shared" si="37"/>
        <v>정현철</v>
      </c>
      <c r="C78" s="111" t="str">
        <f t="shared" si="38"/>
        <v>S</v>
      </c>
      <c r="D78" s="112">
        <f t="shared" si="39"/>
        <v>1.0863636363636364</v>
      </c>
      <c r="E78" s="113">
        <f t="shared" si="40"/>
        <v>1325</v>
      </c>
      <c r="F78" s="114" t="str">
        <f t="shared" si="41"/>
        <v>43</v>
      </c>
      <c r="G78" s="115" t="str">
        <f t="shared" si="42"/>
        <v>73아1732</v>
      </c>
      <c r="H78" s="116">
        <f t="shared" si="43"/>
        <v>1</v>
      </c>
      <c r="I78" s="117">
        <f t="shared" si="44"/>
        <v>2039.8789999999999</v>
      </c>
      <c r="J78" s="118">
        <f t="shared" si="45"/>
        <v>1.028502253649894E-2</v>
      </c>
      <c r="K78" s="118">
        <f t="shared" si="46"/>
        <v>0.33008739893179773</v>
      </c>
      <c r="L78" s="118">
        <f t="shared" si="47"/>
        <v>6.3239045061006069E-2</v>
      </c>
      <c r="M78" s="119">
        <f t="shared" si="48"/>
        <v>10.476000000000001</v>
      </c>
      <c r="N78" s="120">
        <f t="shared" si="49"/>
        <v>0</v>
      </c>
      <c r="O78" s="120">
        <f t="shared" si="50"/>
        <v>13.089011652161721</v>
      </c>
      <c r="P78" s="232">
        <f t="shared" si="51"/>
        <v>4</v>
      </c>
      <c r="Q78" s="233">
        <f t="shared" si="52"/>
        <v>0</v>
      </c>
      <c r="R78" s="233">
        <f t="shared" si="53"/>
        <v>267</v>
      </c>
      <c r="T78">
        <v>532</v>
      </c>
      <c r="U78">
        <v>1325</v>
      </c>
      <c r="V78" t="s">
        <v>1061</v>
      </c>
      <c r="W78">
        <v>2039.8789999999999</v>
      </c>
      <c r="X78">
        <v>853.59</v>
      </c>
      <c r="Y78">
        <v>2.39</v>
      </c>
      <c r="Z78">
        <v>10.476000000000001</v>
      </c>
      <c r="AA78">
        <v>122.18135599999999</v>
      </c>
      <c r="AB78">
        <v>1.2566379999999999</v>
      </c>
      <c r="AC78">
        <v>40.330525999999999</v>
      </c>
      <c r="AD78" s="1">
        <v>129</v>
      </c>
      <c r="AE78">
        <v>0</v>
      </c>
      <c r="AF78">
        <v>267</v>
      </c>
      <c r="AG78">
        <v>80</v>
      </c>
      <c r="AH78">
        <v>16.695501</v>
      </c>
      <c r="AI78">
        <v>1967.2</v>
      </c>
      <c r="AJ78">
        <v>0</v>
      </c>
      <c r="AK78">
        <v>4</v>
      </c>
      <c r="AL78">
        <v>285</v>
      </c>
      <c r="AM78" t="s">
        <v>1062</v>
      </c>
      <c r="AN78" t="s">
        <v>1063</v>
      </c>
      <c r="AO78">
        <v>2039.8789999999999</v>
      </c>
      <c r="AR78" t="s">
        <v>146</v>
      </c>
      <c r="AS78" t="s">
        <v>305</v>
      </c>
      <c r="AT78" t="s">
        <v>807</v>
      </c>
      <c r="AU78" t="s">
        <v>1061</v>
      </c>
      <c r="AV78" t="s">
        <v>49</v>
      </c>
      <c r="AW78">
        <v>1</v>
      </c>
      <c r="BB78">
        <v>1.0863636363636364</v>
      </c>
      <c r="BC78" t="s">
        <v>74</v>
      </c>
      <c r="BF78" t="s">
        <v>146</v>
      </c>
      <c r="BG78" t="s">
        <v>305</v>
      </c>
      <c r="BH78" t="s">
        <v>1061</v>
      </c>
      <c r="BI78">
        <v>1325</v>
      </c>
      <c r="BJ78">
        <v>1</v>
      </c>
      <c r="BK78" t="s">
        <v>807</v>
      </c>
      <c r="BL78" t="s">
        <v>702</v>
      </c>
      <c r="BM78">
        <v>1.0863636363636364</v>
      </c>
      <c r="BN78" t="s">
        <v>74</v>
      </c>
      <c r="BO78" t="s">
        <v>704</v>
      </c>
      <c r="BP78">
        <v>2039.8789999999999</v>
      </c>
    </row>
    <row r="79" spans="1:68" ht="16.5" x14ac:dyDescent="0.25">
      <c r="A79" s="301" t="str">
        <f t="shared" si="36"/>
        <v>청룡교통</v>
      </c>
      <c r="B79" s="110" t="str">
        <f t="shared" si="37"/>
        <v>정화석</v>
      </c>
      <c r="C79" s="111" t="str">
        <f t="shared" si="38"/>
        <v>A</v>
      </c>
      <c r="D79" s="112">
        <f t="shared" si="39"/>
        <v>0.98115384615384615</v>
      </c>
      <c r="E79" s="113">
        <f t="shared" si="40"/>
        <v>2626</v>
      </c>
      <c r="F79" s="114" t="str">
        <f t="shared" si="41"/>
        <v>44</v>
      </c>
      <c r="G79" s="115" t="str">
        <f t="shared" si="42"/>
        <v>73아1081</v>
      </c>
      <c r="H79" s="116">
        <f t="shared" si="43"/>
        <v>1</v>
      </c>
      <c r="I79" s="117">
        <f t="shared" si="44"/>
        <v>1778.961</v>
      </c>
      <c r="J79" s="118">
        <f t="shared" si="45"/>
        <v>5.2454027482262057E-2</v>
      </c>
      <c r="K79" s="118">
        <f t="shared" si="46"/>
        <v>0.31862202598257577</v>
      </c>
      <c r="L79" s="118">
        <f t="shared" si="47"/>
        <v>0.15121185905705634</v>
      </c>
      <c r="M79" s="119">
        <f t="shared" si="48"/>
        <v>10.148</v>
      </c>
      <c r="N79" s="120">
        <f t="shared" si="49"/>
        <v>5.6212587010058115E-2</v>
      </c>
      <c r="O79" s="120">
        <f t="shared" si="50"/>
        <v>7.9259747684181949</v>
      </c>
      <c r="P79" s="232">
        <f t="shared" si="51"/>
        <v>13</v>
      </c>
      <c r="Q79" s="233">
        <f t="shared" si="52"/>
        <v>1</v>
      </c>
      <c r="R79" s="233">
        <f t="shared" si="53"/>
        <v>141</v>
      </c>
      <c r="T79">
        <v>532</v>
      </c>
      <c r="U79">
        <v>2626</v>
      </c>
      <c r="V79" t="s">
        <v>1064</v>
      </c>
      <c r="W79">
        <v>1778.961</v>
      </c>
      <c r="X79">
        <v>697.26599999999996</v>
      </c>
      <c r="Y79">
        <v>2.5510000000000002</v>
      </c>
      <c r="Z79">
        <v>10.148</v>
      </c>
      <c r="AA79">
        <v>93.107473999999996</v>
      </c>
      <c r="AB79">
        <v>4.8838619999999997</v>
      </c>
      <c r="AC79">
        <v>29.666091999999999</v>
      </c>
      <c r="AD79" s="1">
        <v>269</v>
      </c>
      <c r="AE79">
        <v>1</v>
      </c>
      <c r="AF79">
        <v>141</v>
      </c>
      <c r="AG79">
        <v>72</v>
      </c>
      <c r="AH79">
        <v>19.106532000000001</v>
      </c>
      <c r="AI79">
        <v>271</v>
      </c>
      <c r="AJ79">
        <v>0</v>
      </c>
      <c r="AK79">
        <v>13</v>
      </c>
      <c r="AL79">
        <v>25550</v>
      </c>
      <c r="AM79" t="s">
        <v>1065</v>
      </c>
      <c r="AN79" t="s">
        <v>1066</v>
      </c>
      <c r="AO79">
        <v>1778.961</v>
      </c>
      <c r="AR79" t="s">
        <v>146</v>
      </c>
      <c r="AS79" t="s">
        <v>307</v>
      </c>
      <c r="AT79" t="s">
        <v>833</v>
      </c>
      <c r="AU79" t="s">
        <v>1064</v>
      </c>
      <c r="AV79" t="s">
        <v>49</v>
      </c>
      <c r="AW79">
        <v>1</v>
      </c>
      <c r="BB79">
        <v>0.98115384615384615</v>
      </c>
      <c r="BC79" t="s">
        <v>69</v>
      </c>
      <c r="BF79" t="s">
        <v>146</v>
      </c>
      <c r="BG79" t="s">
        <v>307</v>
      </c>
      <c r="BH79" t="s">
        <v>1064</v>
      </c>
      <c r="BI79">
        <v>2626</v>
      </c>
      <c r="BJ79">
        <v>1</v>
      </c>
      <c r="BK79" t="s">
        <v>833</v>
      </c>
      <c r="BL79" t="s">
        <v>702</v>
      </c>
      <c r="BM79">
        <v>0.98115384615384615</v>
      </c>
      <c r="BN79" t="s">
        <v>69</v>
      </c>
      <c r="BO79" t="s">
        <v>706</v>
      </c>
      <c r="BP79">
        <v>1778.961</v>
      </c>
    </row>
    <row r="80" spans="1:68" ht="16.5" x14ac:dyDescent="0.25">
      <c r="A80" s="301" t="str">
        <f t="shared" si="36"/>
        <v>청룡교통</v>
      </c>
      <c r="B80" s="110" t="str">
        <f t="shared" si="37"/>
        <v>조병훈</v>
      </c>
      <c r="C80" s="111" t="str">
        <f t="shared" si="38"/>
        <v>B</v>
      </c>
      <c r="D80" s="112">
        <f t="shared" si="39"/>
        <v>0.94857142857142851</v>
      </c>
      <c r="E80" s="113">
        <f t="shared" si="40"/>
        <v>3326</v>
      </c>
      <c r="F80" s="114" t="str">
        <f t="shared" si="41"/>
        <v>43</v>
      </c>
      <c r="G80" s="115" t="str">
        <f t="shared" si="42"/>
        <v>73아1040</v>
      </c>
      <c r="H80" s="116">
        <f t="shared" si="43"/>
        <v>1</v>
      </c>
      <c r="I80" s="117">
        <f t="shared" si="44"/>
        <v>2064.0010000000002</v>
      </c>
      <c r="J80" s="118">
        <f t="shared" si="45"/>
        <v>6.038188874491709E-3</v>
      </c>
      <c r="K80" s="118">
        <f t="shared" si="46"/>
        <v>0.34001486611482262</v>
      </c>
      <c r="L80" s="118">
        <f t="shared" si="47"/>
        <v>0.15067822157062907</v>
      </c>
      <c r="M80" s="119">
        <f t="shared" si="48"/>
        <v>14.657999999999999</v>
      </c>
      <c r="N80" s="120">
        <f t="shared" si="49"/>
        <v>9.6899177858925448E-2</v>
      </c>
      <c r="O80" s="120">
        <f t="shared" si="50"/>
        <v>11.967048465577292</v>
      </c>
      <c r="P80" s="232">
        <f t="shared" si="51"/>
        <v>3</v>
      </c>
      <c r="Q80" s="233">
        <f t="shared" si="52"/>
        <v>2</v>
      </c>
      <c r="R80" s="233">
        <f t="shared" si="53"/>
        <v>247</v>
      </c>
      <c r="T80">
        <v>532</v>
      </c>
      <c r="U80">
        <v>3326</v>
      </c>
      <c r="V80" t="s">
        <v>1067</v>
      </c>
      <c r="W80">
        <v>2064.0010000000002</v>
      </c>
      <c r="X80">
        <v>1035.961</v>
      </c>
      <c r="Y80">
        <v>1.992</v>
      </c>
      <c r="Z80">
        <v>14.657999999999999</v>
      </c>
      <c r="AA80">
        <v>125.077737</v>
      </c>
      <c r="AB80">
        <v>0.755243</v>
      </c>
      <c r="AC80">
        <v>42.528289999999998</v>
      </c>
      <c r="AD80" s="1">
        <v>311</v>
      </c>
      <c r="AE80">
        <v>2</v>
      </c>
      <c r="AF80">
        <v>247</v>
      </c>
      <c r="AG80">
        <v>86</v>
      </c>
      <c r="AH80">
        <v>16.501745</v>
      </c>
      <c r="AI80">
        <v>950.8</v>
      </c>
      <c r="AJ80">
        <v>36</v>
      </c>
      <c r="AK80">
        <v>3</v>
      </c>
      <c r="AL80">
        <v>651</v>
      </c>
      <c r="AM80" t="s">
        <v>1068</v>
      </c>
      <c r="AN80" t="s">
        <v>1069</v>
      </c>
      <c r="AO80">
        <v>2064.0010000000002</v>
      </c>
      <c r="AR80" t="s">
        <v>146</v>
      </c>
      <c r="AS80" t="s">
        <v>305</v>
      </c>
      <c r="AT80" t="s">
        <v>787</v>
      </c>
      <c r="AU80" t="s">
        <v>1067</v>
      </c>
      <c r="AV80" t="s">
        <v>49</v>
      </c>
      <c r="AW80">
        <v>1</v>
      </c>
      <c r="BB80">
        <v>0.94857142857142851</v>
      </c>
      <c r="BC80" t="s">
        <v>71</v>
      </c>
      <c r="BF80" t="s">
        <v>146</v>
      </c>
      <c r="BG80" t="s">
        <v>305</v>
      </c>
      <c r="BH80" t="s">
        <v>1067</v>
      </c>
      <c r="BI80">
        <v>3326</v>
      </c>
      <c r="BJ80">
        <v>1</v>
      </c>
      <c r="BK80" t="s">
        <v>787</v>
      </c>
      <c r="BL80" t="s">
        <v>702</v>
      </c>
      <c r="BM80">
        <v>0.94857142857142851</v>
      </c>
      <c r="BN80" t="s">
        <v>71</v>
      </c>
      <c r="BO80" t="s">
        <v>703</v>
      </c>
      <c r="BP80">
        <v>2064.0010000000002</v>
      </c>
    </row>
    <row r="81" spans="1:68" ht="16.5" x14ac:dyDescent="0.25">
      <c r="A81" s="301" t="str">
        <f t="shared" si="36"/>
        <v>청룡교통</v>
      </c>
      <c r="B81" s="110" t="str">
        <f t="shared" si="37"/>
        <v>조영현</v>
      </c>
      <c r="C81" s="111" t="str">
        <f t="shared" si="38"/>
        <v>C</v>
      </c>
      <c r="D81" s="112">
        <f t="shared" si="39"/>
        <v>0.87508908675118535</v>
      </c>
      <c r="E81" s="113">
        <f t="shared" si="40"/>
        <v>11</v>
      </c>
      <c r="F81" s="114" t="str">
        <f t="shared" si="41"/>
        <v>310</v>
      </c>
      <c r="G81" s="115" t="str">
        <f t="shared" si="42"/>
        <v>73아1047</v>
      </c>
      <c r="H81" s="116">
        <f t="shared" si="43"/>
        <v>11</v>
      </c>
      <c r="I81" s="117">
        <f t="shared" si="44"/>
        <v>2830.8629999999998</v>
      </c>
      <c r="J81" s="118">
        <f t="shared" si="45"/>
        <v>8.7368996192719456E-3</v>
      </c>
      <c r="K81" s="118">
        <f t="shared" si="46"/>
        <v>0.28107339213710453</v>
      </c>
      <c r="L81" s="118">
        <f t="shared" si="47"/>
        <v>0.16214136819761324</v>
      </c>
      <c r="M81" s="119">
        <f t="shared" si="48"/>
        <v>15.659000000000001</v>
      </c>
      <c r="N81" s="120">
        <f t="shared" si="49"/>
        <v>0.21194950091191275</v>
      </c>
      <c r="O81" s="120">
        <f t="shared" si="50"/>
        <v>7.6301820328288583</v>
      </c>
      <c r="P81" s="232">
        <f t="shared" si="51"/>
        <v>8</v>
      </c>
      <c r="Q81" s="233">
        <f t="shared" si="52"/>
        <v>6</v>
      </c>
      <c r="R81" s="233">
        <f t="shared" si="53"/>
        <v>216</v>
      </c>
      <c r="T81">
        <v>532</v>
      </c>
      <c r="U81">
        <v>11</v>
      </c>
      <c r="V81" t="s">
        <v>1070</v>
      </c>
      <c r="W81">
        <v>2830.8629999999998</v>
      </c>
      <c r="X81">
        <v>1105.6089999999999</v>
      </c>
      <c r="Y81">
        <v>2.56</v>
      </c>
      <c r="Z81">
        <v>15.659000000000001</v>
      </c>
      <c r="AA81">
        <v>106.315517</v>
      </c>
      <c r="AB81">
        <v>0.92886800000000003</v>
      </c>
      <c r="AC81">
        <v>29.882463000000001</v>
      </c>
      <c r="AD81" s="1">
        <v>459</v>
      </c>
      <c r="AE81">
        <v>6</v>
      </c>
      <c r="AF81">
        <v>216</v>
      </c>
      <c r="AG81">
        <v>101</v>
      </c>
      <c r="AH81">
        <v>26.626996999999999</v>
      </c>
      <c r="AI81">
        <v>12929.5</v>
      </c>
      <c r="AJ81">
        <v>2842.2</v>
      </c>
      <c r="AK81">
        <v>8</v>
      </c>
      <c r="AL81">
        <v>4405</v>
      </c>
      <c r="AM81" t="s">
        <v>1071</v>
      </c>
      <c r="AN81" t="s">
        <v>1072</v>
      </c>
      <c r="AO81">
        <v>667.06799999999998</v>
      </c>
      <c r="AR81" t="s">
        <v>146</v>
      </c>
      <c r="AS81" t="s">
        <v>304</v>
      </c>
      <c r="AT81" t="s">
        <v>773</v>
      </c>
      <c r="AU81" t="s">
        <v>1070</v>
      </c>
      <c r="AV81" t="s">
        <v>49</v>
      </c>
      <c r="AW81">
        <v>11</v>
      </c>
      <c r="BB81">
        <v>0.87508908675118535</v>
      </c>
      <c r="BC81" t="s">
        <v>72</v>
      </c>
      <c r="BF81" t="s">
        <v>146</v>
      </c>
      <c r="BG81" t="s">
        <v>304</v>
      </c>
      <c r="BH81" t="s">
        <v>1070</v>
      </c>
      <c r="BI81">
        <v>11</v>
      </c>
      <c r="BJ81">
        <v>11</v>
      </c>
      <c r="BK81" t="s">
        <v>773</v>
      </c>
      <c r="BL81" t="s">
        <v>775</v>
      </c>
      <c r="BM81">
        <v>0.87508908675118535</v>
      </c>
      <c r="BN81" t="s">
        <v>72</v>
      </c>
      <c r="BO81" t="s">
        <v>705</v>
      </c>
      <c r="BP81">
        <v>2830.8629999999998</v>
      </c>
    </row>
    <row r="82" spans="1:68" ht="16.5" x14ac:dyDescent="0.25">
      <c r="A82" s="301" t="str">
        <f t="shared" ref="A82:A91" si="54">BF82</f>
        <v>청룡교통</v>
      </c>
      <c r="B82" s="110" t="str">
        <f t="shared" ref="B82:B91" si="55">BH82</f>
        <v>주인철</v>
      </c>
      <c r="C82" s="111" t="str">
        <f t="shared" ref="C82:C91" si="56">BN82</f>
        <v>S</v>
      </c>
      <c r="D82" s="112">
        <f t="shared" ref="D82:D91" si="57">BM82</f>
        <v>1.0136907659331944</v>
      </c>
      <c r="E82" s="113">
        <f t="shared" ref="E82:E91" si="58">U82</f>
        <v>101</v>
      </c>
      <c r="F82" s="114" t="str">
        <f t="shared" ref="F82:F91" si="59">BG82</f>
        <v>43-1</v>
      </c>
      <c r="G82" s="115" t="str">
        <f t="shared" ref="G82:G91" si="60">BK82</f>
        <v>73아1084</v>
      </c>
      <c r="H82" s="116">
        <f t="shared" ref="H82:H91" si="61">BJ82</f>
        <v>2</v>
      </c>
      <c r="I82" s="117">
        <f t="shared" ref="I82:I91" si="62">BP82</f>
        <v>1811.509</v>
      </c>
      <c r="J82" s="118">
        <f t="shared" ref="J82:J91" si="63">AB82/AA82</f>
        <v>1.339619092536105E-2</v>
      </c>
      <c r="K82" s="118">
        <f t="shared" ref="K82:K91" si="64">AC82/AA82</f>
        <v>0.31782569025183488</v>
      </c>
      <c r="L82" s="118">
        <f t="shared" ref="L82:L91" si="65">AD82/I82</f>
        <v>0.15456726960782419</v>
      </c>
      <c r="M82" s="119">
        <f t="shared" ref="M82:M91" si="66">Z82</f>
        <v>6.9980000000000002</v>
      </c>
      <c r="N82" s="120">
        <f t="shared" ref="N82:N91" si="67">AE82*100/W82</f>
        <v>0.11040519257701728</v>
      </c>
      <c r="O82" s="120">
        <f t="shared" ref="O82:O91" si="68">AF82*100/W82</f>
        <v>2.5393194292713974</v>
      </c>
      <c r="P82" s="232">
        <f t="shared" ref="P82:P91" si="69">AK82</f>
        <v>0</v>
      </c>
      <c r="Q82" s="233">
        <f t="shared" ref="Q82:Q91" si="70">AE82</f>
        <v>2</v>
      </c>
      <c r="R82" s="233">
        <f t="shared" ref="R82:R91" si="71">AF82</f>
        <v>46</v>
      </c>
      <c r="T82">
        <v>532</v>
      </c>
      <c r="U82">
        <v>101</v>
      </c>
      <c r="V82" t="s">
        <v>1073</v>
      </c>
      <c r="W82">
        <v>1811.509</v>
      </c>
      <c r="X82">
        <v>757.02200000000005</v>
      </c>
      <c r="Y82">
        <v>2.3929999999999998</v>
      </c>
      <c r="Z82">
        <v>6.9980000000000002</v>
      </c>
      <c r="AA82">
        <v>110.06106200000001</v>
      </c>
      <c r="AB82">
        <v>1.474399</v>
      </c>
      <c r="AC82">
        <v>34.980232999999998</v>
      </c>
      <c r="AD82" s="1">
        <v>280</v>
      </c>
      <c r="AE82">
        <v>2</v>
      </c>
      <c r="AF82">
        <v>46</v>
      </c>
      <c r="AG82">
        <v>84</v>
      </c>
      <c r="AH82">
        <v>16.459126999999999</v>
      </c>
      <c r="AI82">
        <v>165.1</v>
      </c>
      <c r="AJ82">
        <v>0</v>
      </c>
      <c r="AK82">
        <v>0</v>
      </c>
      <c r="AL82">
        <v>0</v>
      </c>
      <c r="AM82" t="s">
        <v>1074</v>
      </c>
      <c r="AN82" t="s">
        <v>1075</v>
      </c>
      <c r="AO82">
        <v>1667.1079999999999</v>
      </c>
      <c r="AR82" t="s">
        <v>146</v>
      </c>
      <c r="AS82" t="s">
        <v>306</v>
      </c>
      <c r="AT82" t="s">
        <v>822</v>
      </c>
      <c r="AU82" t="s">
        <v>1073</v>
      </c>
      <c r="AV82" t="s">
        <v>49</v>
      </c>
      <c r="AW82">
        <v>2</v>
      </c>
      <c r="BB82">
        <v>1.0136907659331944</v>
      </c>
      <c r="BC82" t="s">
        <v>74</v>
      </c>
      <c r="BF82" t="s">
        <v>146</v>
      </c>
      <c r="BG82" t="s">
        <v>306</v>
      </c>
      <c r="BH82" t="s">
        <v>1073</v>
      </c>
      <c r="BI82">
        <v>101</v>
      </c>
      <c r="BJ82">
        <v>2</v>
      </c>
      <c r="BK82" t="s">
        <v>822</v>
      </c>
      <c r="BL82" t="s">
        <v>840</v>
      </c>
      <c r="BM82">
        <v>1.0136907659331944</v>
      </c>
      <c r="BN82" t="s">
        <v>74</v>
      </c>
      <c r="BO82" t="s">
        <v>704</v>
      </c>
      <c r="BP82">
        <v>1811.509</v>
      </c>
    </row>
    <row r="83" spans="1:68" ht="16.5" x14ac:dyDescent="0.25">
      <c r="A83" s="301" t="str">
        <f t="shared" si="54"/>
        <v>청룡교통</v>
      </c>
      <c r="B83" s="110" t="str">
        <f t="shared" si="55"/>
        <v>채권석</v>
      </c>
      <c r="C83" s="111" t="str">
        <f t="shared" si="56"/>
        <v>B</v>
      </c>
      <c r="D83" s="112">
        <f t="shared" si="57"/>
        <v>0.93205095525903425</v>
      </c>
      <c r="E83" s="113">
        <f t="shared" si="58"/>
        <v>8325</v>
      </c>
      <c r="F83" s="114" t="str">
        <f t="shared" si="59"/>
        <v>310</v>
      </c>
      <c r="G83" s="115" t="str">
        <f t="shared" si="60"/>
        <v>73아1047</v>
      </c>
      <c r="H83" s="116">
        <f t="shared" si="61"/>
        <v>12</v>
      </c>
      <c r="I83" s="117">
        <f t="shared" si="62"/>
        <v>2370.4570000000003</v>
      </c>
      <c r="J83" s="118">
        <f t="shared" si="63"/>
        <v>8.3233095709036951E-3</v>
      </c>
      <c r="K83" s="118">
        <f t="shared" si="64"/>
        <v>0.32561175651005936</v>
      </c>
      <c r="L83" s="118">
        <f t="shared" si="65"/>
        <v>0.12107370013461538</v>
      </c>
      <c r="M83" s="119">
        <f t="shared" si="66"/>
        <v>12.378</v>
      </c>
      <c r="N83" s="120">
        <f t="shared" si="67"/>
        <v>0.16874383294023051</v>
      </c>
      <c r="O83" s="120">
        <f t="shared" si="68"/>
        <v>5.863848194673011</v>
      </c>
      <c r="P83" s="232">
        <f t="shared" si="69"/>
        <v>27</v>
      </c>
      <c r="Q83" s="233">
        <f t="shared" si="70"/>
        <v>4</v>
      </c>
      <c r="R83" s="233">
        <f t="shared" si="71"/>
        <v>139</v>
      </c>
      <c r="T83">
        <v>532</v>
      </c>
      <c r="U83">
        <v>8325</v>
      </c>
      <c r="V83" t="s">
        <v>1076</v>
      </c>
      <c r="W83">
        <v>2370.4569999999999</v>
      </c>
      <c r="X83">
        <v>924.07799999999997</v>
      </c>
      <c r="Y83">
        <v>2.5649999999999999</v>
      </c>
      <c r="Z83">
        <v>12.378</v>
      </c>
      <c r="AA83">
        <v>109.66274799999999</v>
      </c>
      <c r="AB83">
        <v>0.91275700000000004</v>
      </c>
      <c r="AC83">
        <v>35.707479999999997</v>
      </c>
      <c r="AD83" s="1">
        <v>287</v>
      </c>
      <c r="AE83">
        <v>4</v>
      </c>
      <c r="AF83">
        <v>139</v>
      </c>
      <c r="AG83">
        <v>105</v>
      </c>
      <c r="AH83">
        <v>21.615881000000002</v>
      </c>
      <c r="AI83">
        <v>15952.2</v>
      </c>
      <c r="AJ83">
        <v>5368.7</v>
      </c>
      <c r="AK83">
        <v>27</v>
      </c>
      <c r="AL83">
        <v>11767</v>
      </c>
      <c r="AM83" t="s">
        <v>1077</v>
      </c>
      <c r="AN83" t="s">
        <v>1078</v>
      </c>
      <c r="AO83">
        <v>444.63600000000002</v>
      </c>
      <c r="AR83" t="s">
        <v>146</v>
      </c>
      <c r="AS83" t="s">
        <v>304</v>
      </c>
      <c r="AT83" t="s">
        <v>773</v>
      </c>
      <c r="AU83" t="s">
        <v>1076</v>
      </c>
      <c r="AV83" t="s">
        <v>49</v>
      </c>
      <c r="AW83">
        <v>12</v>
      </c>
      <c r="BB83">
        <v>0.93205095525903425</v>
      </c>
      <c r="BC83" t="s">
        <v>71</v>
      </c>
      <c r="BF83" t="s">
        <v>146</v>
      </c>
      <c r="BG83" t="s">
        <v>304</v>
      </c>
      <c r="BH83" t="s">
        <v>1076</v>
      </c>
      <c r="BI83">
        <v>8325</v>
      </c>
      <c r="BJ83">
        <v>12</v>
      </c>
      <c r="BK83" t="s">
        <v>773</v>
      </c>
      <c r="BL83" t="s">
        <v>777</v>
      </c>
      <c r="BM83">
        <v>0.93205095525903425</v>
      </c>
      <c r="BN83" t="s">
        <v>71</v>
      </c>
      <c r="BO83" t="s">
        <v>703</v>
      </c>
      <c r="BP83">
        <v>2370.4570000000003</v>
      </c>
    </row>
    <row r="84" spans="1:68" ht="16.5" x14ac:dyDescent="0.25">
      <c r="A84" s="301" t="str">
        <f t="shared" si="54"/>
        <v>청룡교통</v>
      </c>
      <c r="B84" s="110" t="str">
        <f t="shared" si="55"/>
        <v>최경남</v>
      </c>
      <c r="C84" s="111" t="str">
        <f t="shared" si="56"/>
        <v>A</v>
      </c>
      <c r="D84" s="112">
        <f t="shared" si="57"/>
        <v>0.97737345068636705</v>
      </c>
      <c r="E84" s="113">
        <f t="shared" si="58"/>
        <v>1428</v>
      </c>
      <c r="F84" s="114" t="str">
        <f t="shared" si="59"/>
        <v>43-1</v>
      </c>
      <c r="G84" s="115" t="str">
        <f t="shared" si="60"/>
        <v>73아1056</v>
      </c>
      <c r="H84" s="116">
        <f t="shared" si="61"/>
        <v>2</v>
      </c>
      <c r="I84" s="117">
        <f t="shared" si="62"/>
        <v>2420.5439999999999</v>
      </c>
      <c r="J84" s="118">
        <f t="shared" si="63"/>
        <v>2.3592615518268877E-2</v>
      </c>
      <c r="K84" s="118">
        <f t="shared" si="64"/>
        <v>0.3073562501570839</v>
      </c>
      <c r="L84" s="118">
        <f t="shared" si="65"/>
        <v>0.14500872531133499</v>
      </c>
      <c r="M84" s="119">
        <f t="shared" si="66"/>
        <v>7.4589999999999996</v>
      </c>
      <c r="N84" s="120">
        <f t="shared" si="67"/>
        <v>0</v>
      </c>
      <c r="O84" s="120">
        <f t="shared" si="68"/>
        <v>1.3220168689352476</v>
      </c>
      <c r="P84" s="232">
        <f t="shared" si="69"/>
        <v>3</v>
      </c>
      <c r="Q84" s="233">
        <f t="shared" si="70"/>
        <v>0</v>
      </c>
      <c r="R84" s="233">
        <f t="shared" si="71"/>
        <v>32</v>
      </c>
      <c r="T84">
        <v>532</v>
      </c>
      <c r="U84">
        <v>1428</v>
      </c>
      <c r="V84" t="s">
        <v>1079</v>
      </c>
      <c r="W84">
        <v>2420.5439999999999</v>
      </c>
      <c r="X84">
        <v>1126.8340000000001</v>
      </c>
      <c r="Y84">
        <v>2.1480000000000001</v>
      </c>
      <c r="Z84">
        <v>7.4589999999999996</v>
      </c>
      <c r="AA84">
        <v>161.41855899999999</v>
      </c>
      <c r="AB84">
        <v>3.8082859999999998</v>
      </c>
      <c r="AC84">
        <v>49.613002999999999</v>
      </c>
      <c r="AD84" s="1">
        <v>351</v>
      </c>
      <c r="AE84">
        <v>0</v>
      </c>
      <c r="AF84">
        <v>32</v>
      </c>
      <c r="AG84">
        <v>78</v>
      </c>
      <c r="AH84">
        <v>14.99545</v>
      </c>
      <c r="AI84">
        <v>328.6</v>
      </c>
      <c r="AJ84">
        <v>0</v>
      </c>
      <c r="AK84">
        <v>3</v>
      </c>
      <c r="AL84">
        <v>2602</v>
      </c>
      <c r="AM84" t="s">
        <v>1080</v>
      </c>
      <c r="AN84" t="s">
        <v>1081</v>
      </c>
      <c r="AO84">
        <v>2310.8449999999998</v>
      </c>
      <c r="AR84" t="s">
        <v>146</v>
      </c>
      <c r="AS84" t="s">
        <v>306</v>
      </c>
      <c r="AT84" t="s">
        <v>814</v>
      </c>
      <c r="AU84" t="s">
        <v>1079</v>
      </c>
      <c r="AV84" t="s">
        <v>49</v>
      </c>
      <c r="AW84">
        <v>2</v>
      </c>
      <c r="BB84">
        <v>0.97737345068636705</v>
      </c>
      <c r="BC84" t="s">
        <v>69</v>
      </c>
      <c r="BF84" t="s">
        <v>146</v>
      </c>
      <c r="BG84" t="s">
        <v>306</v>
      </c>
      <c r="BH84" t="s">
        <v>1079</v>
      </c>
      <c r="BI84">
        <v>1428</v>
      </c>
      <c r="BJ84">
        <v>2</v>
      </c>
      <c r="BK84" t="s">
        <v>814</v>
      </c>
      <c r="BL84" t="s">
        <v>809</v>
      </c>
      <c r="BM84">
        <v>0.97737345068636705</v>
      </c>
      <c r="BN84" t="s">
        <v>69</v>
      </c>
      <c r="BO84" t="s">
        <v>706</v>
      </c>
      <c r="BP84">
        <v>2420.5439999999999</v>
      </c>
    </row>
    <row r="85" spans="1:68" ht="16.5" x14ac:dyDescent="0.25">
      <c r="A85" s="301" t="str">
        <f t="shared" si="54"/>
        <v>청룡교통</v>
      </c>
      <c r="B85" s="110" t="str">
        <f t="shared" si="55"/>
        <v>최영준</v>
      </c>
      <c r="C85" s="111" t="str">
        <f t="shared" si="56"/>
        <v>A</v>
      </c>
      <c r="D85" s="112">
        <f t="shared" si="57"/>
        <v>0.96772727272727266</v>
      </c>
      <c r="E85" s="113">
        <f t="shared" si="58"/>
        <v>1773</v>
      </c>
      <c r="F85" s="114" t="str">
        <f t="shared" si="59"/>
        <v>43</v>
      </c>
      <c r="G85" s="115" t="str">
        <f t="shared" si="60"/>
        <v>73아1151</v>
      </c>
      <c r="H85" s="116">
        <f t="shared" si="61"/>
        <v>1</v>
      </c>
      <c r="I85" s="117">
        <f t="shared" si="62"/>
        <v>2035.1220000000001</v>
      </c>
      <c r="J85" s="118">
        <f t="shared" si="63"/>
        <v>8.7886222579904843E-3</v>
      </c>
      <c r="K85" s="118">
        <f t="shared" si="64"/>
        <v>0.32688558346513191</v>
      </c>
      <c r="L85" s="118">
        <f t="shared" si="65"/>
        <v>0.28499519930500478</v>
      </c>
      <c r="M85" s="119">
        <f t="shared" si="66"/>
        <v>10.272</v>
      </c>
      <c r="N85" s="120">
        <f t="shared" si="67"/>
        <v>9.8274206656898205E-2</v>
      </c>
      <c r="O85" s="120">
        <f t="shared" si="68"/>
        <v>5.4050813661294015</v>
      </c>
      <c r="P85" s="232">
        <f t="shared" si="69"/>
        <v>3</v>
      </c>
      <c r="Q85" s="233">
        <f t="shared" si="70"/>
        <v>2</v>
      </c>
      <c r="R85" s="233">
        <f t="shared" si="71"/>
        <v>110</v>
      </c>
      <c r="T85">
        <v>532</v>
      </c>
      <c r="U85">
        <v>1773</v>
      </c>
      <c r="V85" t="s">
        <v>1082</v>
      </c>
      <c r="W85">
        <v>2035.1220000000001</v>
      </c>
      <c r="X85">
        <v>955.79899999999998</v>
      </c>
      <c r="Y85">
        <v>2.129</v>
      </c>
      <c r="Z85">
        <v>10.272</v>
      </c>
      <c r="AA85">
        <v>119.942463</v>
      </c>
      <c r="AB85">
        <v>1.0541290000000001</v>
      </c>
      <c r="AC85">
        <v>39.207462</v>
      </c>
      <c r="AD85" s="1">
        <v>580</v>
      </c>
      <c r="AE85">
        <v>2</v>
      </c>
      <c r="AF85">
        <v>110</v>
      </c>
      <c r="AG85">
        <v>77</v>
      </c>
      <c r="AH85">
        <v>16.967485</v>
      </c>
      <c r="AI85">
        <v>737.9</v>
      </c>
      <c r="AJ85">
        <v>0</v>
      </c>
      <c r="AK85">
        <v>3</v>
      </c>
      <c r="AL85">
        <v>640</v>
      </c>
      <c r="AM85" t="s">
        <v>1083</v>
      </c>
      <c r="AN85" t="s">
        <v>1084</v>
      </c>
      <c r="AO85">
        <v>2035.1220000000001</v>
      </c>
      <c r="AR85" t="s">
        <v>146</v>
      </c>
      <c r="AS85" t="s">
        <v>305</v>
      </c>
      <c r="AT85" t="s">
        <v>805</v>
      </c>
      <c r="AU85" t="s">
        <v>1082</v>
      </c>
      <c r="AV85" t="s">
        <v>49</v>
      </c>
      <c r="AW85">
        <v>1</v>
      </c>
      <c r="BB85">
        <v>0.96772727272727266</v>
      </c>
      <c r="BC85" t="s">
        <v>69</v>
      </c>
      <c r="BF85" t="s">
        <v>146</v>
      </c>
      <c r="BG85" t="s">
        <v>305</v>
      </c>
      <c r="BH85" t="s">
        <v>1082</v>
      </c>
      <c r="BI85">
        <v>1773</v>
      </c>
      <c r="BJ85">
        <v>1</v>
      </c>
      <c r="BK85" t="s">
        <v>805</v>
      </c>
      <c r="BL85" t="s">
        <v>702</v>
      </c>
      <c r="BM85">
        <v>0.96772727272727266</v>
      </c>
      <c r="BN85" t="s">
        <v>69</v>
      </c>
      <c r="BO85" t="s">
        <v>706</v>
      </c>
      <c r="BP85">
        <v>2035.1220000000001</v>
      </c>
    </row>
    <row r="86" spans="1:68" ht="16.5" x14ac:dyDescent="0.25">
      <c r="A86" s="301" t="str">
        <f t="shared" si="54"/>
        <v>청룡교통</v>
      </c>
      <c r="B86" s="110" t="str">
        <f t="shared" si="55"/>
        <v>최창엽</v>
      </c>
      <c r="C86" s="111" t="str">
        <f t="shared" si="56"/>
        <v>S</v>
      </c>
      <c r="D86" s="112">
        <f t="shared" si="57"/>
        <v>1.0709090909090908</v>
      </c>
      <c r="E86" s="113">
        <f t="shared" si="58"/>
        <v>9211</v>
      </c>
      <c r="F86" s="114" t="str">
        <f t="shared" si="59"/>
        <v>43-1</v>
      </c>
      <c r="G86" s="115" t="str">
        <f t="shared" si="60"/>
        <v>73아1056</v>
      </c>
      <c r="H86" s="116">
        <f t="shared" si="61"/>
        <v>1</v>
      </c>
      <c r="I86" s="117">
        <f t="shared" si="62"/>
        <v>2015.7049999999999</v>
      </c>
      <c r="J86" s="118">
        <f t="shared" si="63"/>
        <v>1.8280973893969774E-3</v>
      </c>
      <c r="K86" s="118">
        <f t="shared" si="64"/>
        <v>0.25428346255674017</v>
      </c>
      <c r="L86" s="118">
        <f t="shared" si="65"/>
        <v>3.4727303846545009E-2</v>
      </c>
      <c r="M86" s="119">
        <f t="shared" si="66"/>
        <v>6.0890000000000004</v>
      </c>
      <c r="N86" s="120">
        <f t="shared" si="67"/>
        <v>4.9610434066492869E-2</v>
      </c>
      <c r="O86" s="120">
        <f t="shared" si="68"/>
        <v>2.9270156099230791</v>
      </c>
      <c r="P86" s="232">
        <f t="shared" si="69"/>
        <v>0</v>
      </c>
      <c r="Q86" s="233">
        <f t="shared" si="70"/>
        <v>1</v>
      </c>
      <c r="R86" s="233">
        <f t="shared" si="71"/>
        <v>59</v>
      </c>
      <c r="T86">
        <v>532</v>
      </c>
      <c r="U86">
        <v>9211</v>
      </c>
      <c r="V86" t="s">
        <v>1085</v>
      </c>
      <c r="W86">
        <v>2015.7049999999999</v>
      </c>
      <c r="X86">
        <v>855.45500000000004</v>
      </c>
      <c r="Y86">
        <v>2.3559999999999999</v>
      </c>
      <c r="Z86">
        <v>6.0890000000000004</v>
      </c>
      <c r="AA86">
        <v>121.224942</v>
      </c>
      <c r="AB86">
        <v>0.221611</v>
      </c>
      <c r="AC86">
        <v>30.825498</v>
      </c>
      <c r="AD86" s="1">
        <v>70</v>
      </c>
      <c r="AE86">
        <v>1</v>
      </c>
      <c r="AF86">
        <v>59</v>
      </c>
      <c r="AG86">
        <v>72</v>
      </c>
      <c r="AH86">
        <v>16.627807000000001</v>
      </c>
      <c r="AI86">
        <v>85.9</v>
      </c>
      <c r="AJ86">
        <v>0</v>
      </c>
      <c r="AK86">
        <v>0</v>
      </c>
      <c r="AL86">
        <v>0</v>
      </c>
      <c r="AM86" t="s">
        <v>1086</v>
      </c>
      <c r="AN86" t="s">
        <v>1087</v>
      </c>
      <c r="AO86">
        <v>2015.7049999999999</v>
      </c>
      <c r="AR86" t="s">
        <v>146</v>
      </c>
      <c r="AS86" t="s">
        <v>306</v>
      </c>
      <c r="AT86" t="s">
        <v>814</v>
      </c>
      <c r="AU86" t="s">
        <v>1085</v>
      </c>
      <c r="AV86" t="s">
        <v>49</v>
      </c>
      <c r="AW86">
        <v>1</v>
      </c>
      <c r="BB86">
        <v>1.0709090909090908</v>
      </c>
      <c r="BC86" t="s">
        <v>74</v>
      </c>
      <c r="BF86" t="s">
        <v>146</v>
      </c>
      <c r="BG86" t="s">
        <v>306</v>
      </c>
      <c r="BH86" t="s">
        <v>1085</v>
      </c>
      <c r="BI86">
        <v>9211</v>
      </c>
      <c r="BJ86">
        <v>1</v>
      </c>
      <c r="BK86" t="s">
        <v>814</v>
      </c>
      <c r="BL86" t="s">
        <v>702</v>
      </c>
      <c r="BM86">
        <v>1.0709090909090908</v>
      </c>
      <c r="BN86" t="s">
        <v>74</v>
      </c>
      <c r="BO86" t="s">
        <v>704</v>
      </c>
      <c r="BP86">
        <v>2015.7049999999999</v>
      </c>
    </row>
    <row r="87" spans="1:68" ht="16.5" x14ac:dyDescent="0.25">
      <c r="A87" s="301" t="str">
        <f t="shared" si="54"/>
        <v>청룡교통</v>
      </c>
      <c r="B87" s="110" t="str">
        <f t="shared" si="55"/>
        <v>편승범</v>
      </c>
      <c r="C87" s="111" t="str">
        <f t="shared" si="56"/>
        <v>A</v>
      </c>
      <c r="D87" s="112">
        <f t="shared" si="57"/>
        <v>0.96527777777777779</v>
      </c>
      <c r="E87" s="113">
        <f t="shared" si="58"/>
        <v>846</v>
      </c>
      <c r="F87" s="114" t="str">
        <f t="shared" si="59"/>
        <v>310</v>
      </c>
      <c r="G87" s="115" t="str">
        <f t="shared" si="60"/>
        <v>73아1731</v>
      </c>
      <c r="H87" s="116">
        <f t="shared" si="61"/>
        <v>1</v>
      </c>
      <c r="I87" s="117">
        <f t="shared" si="62"/>
        <v>5170.4970000000003</v>
      </c>
      <c r="J87" s="118">
        <f t="shared" si="63"/>
        <v>1.7783998261568575E-2</v>
      </c>
      <c r="K87" s="118">
        <f t="shared" si="64"/>
        <v>0.18704303919234375</v>
      </c>
      <c r="L87" s="118">
        <f t="shared" si="65"/>
        <v>8.3744367320975135E-2</v>
      </c>
      <c r="M87" s="119">
        <f t="shared" si="66"/>
        <v>15.135</v>
      </c>
      <c r="N87" s="120">
        <f t="shared" si="67"/>
        <v>3.868100107204394E-2</v>
      </c>
      <c r="O87" s="120">
        <f t="shared" si="68"/>
        <v>0.8123010225129228</v>
      </c>
      <c r="P87" s="232">
        <f t="shared" si="69"/>
        <v>6</v>
      </c>
      <c r="Q87" s="233">
        <f t="shared" si="70"/>
        <v>2</v>
      </c>
      <c r="R87" s="233">
        <f t="shared" si="71"/>
        <v>42</v>
      </c>
      <c r="T87">
        <v>532</v>
      </c>
      <c r="U87">
        <v>846</v>
      </c>
      <c r="V87" t="s">
        <v>1088</v>
      </c>
      <c r="W87">
        <v>5170.4970000000003</v>
      </c>
      <c r="X87">
        <v>1487.788</v>
      </c>
      <c r="Y87">
        <v>3.4750000000000001</v>
      </c>
      <c r="Z87">
        <v>15.135</v>
      </c>
      <c r="AA87">
        <v>141.99467200000001</v>
      </c>
      <c r="AB87">
        <v>2.5252330000000001</v>
      </c>
      <c r="AC87">
        <v>26.559114999999998</v>
      </c>
      <c r="AD87" s="1">
        <v>433</v>
      </c>
      <c r="AE87">
        <v>2</v>
      </c>
      <c r="AF87">
        <v>42</v>
      </c>
      <c r="AG87">
        <v>97</v>
      </c>
      <c r="AH87">
        <v>36.413316000000002</v>
      </c>
      <c r="AI87">
        <v>35430.199999999997</v>
      </c>
      <c r="AJ87">
        <v>1374.2</v>
      </c>
      <c r="AK87">
        <v>6</v>
      </c>
      <c r="AL87">
        <v>2940</v>
      </c>
      <c r="AM87" t="s">
        <v>1089</v>
      </c>
      <c r="AN87" t="s">
        <v>1090</v>
      </c>
      <c r="AO87">
        <v>5170.4970000000003</v>
      </c>
      <c r="AR87" t="s">
        <v>146</v>
      </c>
      <c r="AS87" t="s">
        <v>304</v>
      </c>
      <c r="AT87" t="s">
        <v>785</v>
      </c>
      <c r="AU87" t="s">
        <v>1088</v>
      </c>
      <c r="AV87" t="s">
        <v>49</v>
      </c>
      <c r="AW87">
        <v>1</v>
      </c>
      <c r="BB87">
        <v>0.96527777777777779</v>
      </c>
      <c r="BC87" t="s">
        <v>69</v>
      </c>
      <c r="BF87" t="s">
        <v>146</v>
      </c>
      <c r="BG87" t="s">
        <v>304</v>
      </c>
      <c r="BH87" t="s">
        <v>1088</v>
      </c>
      <c r="BI87">
        <v>846</v>
      </c>
      <c r="BJ87">
        <v>1</v>
      </c>
      <c r="BK87" t="s">
        <v>785</v>
      </c>
      <c r="BL87" t="s">
        <v>702</v>
      </c>
      <c r="BM87">
        <v>0.96527777777777779</v>
      </c>
      <c r="BN87" t="s">
        <v>69</v>
      </c>
      <c r="BO87" t="s">
        <v>706</v>
      </c>
      <c r="BP87">
        <v>5170.4970000000003</v>
      </c>
    </row>
    <row r="88" spans="1:68" ht="16.5" x14ac:dyDescent="0.25">
      <c r="A88" s="301" t="str">
        <f t="shared" si="54"/>
        <v>청룡교통</v>
      </c>
      <c r="B88" s="110" t="str">
        <f t="shared" si="55"/>
        <v>허기범</v>
      </c>
      <c r="C88" s="111" t="str">
        <f t="shared" si="56"/>
        <v>B</v>
      </c>
      <c r="D88" s="112">
        <f t="shared" si="57"/>
        <v>0.92740472910163163</v>
      </c>
      <c r="E88" s="113">
        <f t="shared" si="58"/>
        <v>9593</v>
      </c>
      <c r="F88" s="114" t="str">
        <f t="shared" si="59"/>
        <v>310</v>
      </c>
      <c r="G88" s="115" t="str">
        <f t="shared" si="60"/>
        <v>73아1051</v>
      </c>
      <c r="H88" s="116">
        <f t="shared" si="61"/>
        <v>8</v>
      </c>
      <c r="I88" s="117">
        <f t="shared" si="62"/>
        <v>1535.9739999999997</v>
      </c>
      <c r="J88" s="118">
        <f t="shared" si="63"/>
        <v>3.9529919176600849E-2</v>
      </c>
      <c r="K88" s="118">
        <f t="shared" si="64"/>
        <v>0.36517391307218972</v>
      </c>
      <c r="L88" s="118">
        <f t="shared" si="65"/>
        <v>0.17057580401751596</v>
      </c>
      <c r="M88" s="119">
        <f t="shared" si="66"/>
        <v>11.787000000000001</v>
      </c>
      <c r="N88" s="120">
        <f t="shared" si="67"/>
        <v>0</v>
      </c>
      <c r="O88" s="120">
        <f t="shared" si="68"/>
        <v>3.2552634354487773</v>
      </c>
      <c r="P88" s="232">
        <f t="shared" si="69"/>
        <v>33</v>
      </c>
      <c r="Q88" s="233">
        <f t="shared" si="70"/>
        <v>0</v>
      </c>
      <c r="R88" s="233">
        <f t="shared" si="71"/>
        <v>50</v>
      </c>
      <c r="T88">
        <v>532</v>
      </c>
      <c r="U88">
        <v>9593</v>
      </c>
      <c r="V88" t="s">
        <v>1091</v>
      </c>
      <c r="W88">
        <v>1535.9739999999999</v>
      </c>
      <c r="X88">
        <v>646.44000000000005</v>
      </c>
      <c r="Y88">
        <v>2.3759999999999999</v>
      </c>
      <c r="Z88">
        <v>11.787000000000001</v>
      </c>
      <c r="AA88">
        <v>87.830258000000001</v>
      </c>
      <c r="AB88">
        <v>3.4719229999999999</v>
      </c>
      <c r="AC88">
        <v>32.073318999999998</v>
      </c>
      <c r="AD88" s="1">
        <v>262</v>
      </c>
      <c r="AE88">
        <v>0</v>
      </c>
      <c r="AF88">
        <v>50</v>
      </c>
      <c r="AG88">
        <v>98</v>
      </c>
      <c r="AH88">
        <v>17.487981999999999</v>
      </c>
      <c r="AI88">
        <v>4226.1000000000004</v>
      </c>
      <c r="AJ88">
        <v>1324.7</v>
      </c>
      <c r="AK88">
        <v>33</v>
      </c>
      <c r="AL88">
        <v>12282</v>
      </c>
      <c r="AM88" t="s">
        <v>1092</v>
      </c>
      <c r="AN88" t="s">
        <v>1093</v>
      </c>
      <c r="AO88">
        <v>336.613</v>
      </c>
      <c r="AR88" t="s">
        <v>146</v>
      </c>
      <c r="AS88" t="s">
        <v>304</v>
      </c>
      <c r="AT88" t="s">
        <v>775</v>
      </c>
      <c r="AU88" t="s">
        <v>1091</v>
      </c>
      <c r="AV88" t="s">
        <v>49</v>
      </c>
      <c r="AW88">
        <v>8</v>
      </c>
      <c r="BB88">
        <v>0.92740472910163163</v>
      </c>
      <c r="BC88" t="s">
        <v>71</v>
      </c>
      <c r="BF88" t="s">
        <v>146</v>
      </c>
      <c r="BG88" t="s">
        <v>304</v>
      </c>
      <c r="BH88" t="s">
        <v>1091</v>
      </c>
      <c r="BI88">
        <v>9593</v>
      </c>
      <c r="BJ88">
        <v>8</v>
      </c>
      <c r="BK88" t="s">
        <v>775</v>
      </c>
      <c r="BL88" t="s">
        <v>833</v>
      </c>
      <c r="BM88">
        <v>0.92740472910163163</v>
      </c>
      <c r="BN88" t="s">
        <v>71</v>
      </c>
      <c r="BO88" t="s">
        <v>703</v>
      </c>
      <c r="BP88">
        <v>1535.9739999999997</v>
      </c>
    </row>
    <row r="89" spans="1:68" ht="16.5" x14ac:dyDescent="0.25">
      <c r="A89" s="301" t="str">
        <f t="shared" si="54"/>
        <v>청룡교통</v>
      </c>
      <c r="B89" s="110" t="str">
        <f t="shared" si="55"/>
        <v>호광희</v>
      </c>
      <c r="C89" s="111" t="str">
        <f t="shared" si="56"/>
        <v>S</v>
      </c>
      <c r="D89" s="112">
        <f t="shared" si="57"/>
        <v>1.0108154203386934</v>
      </c>
      <c r="E89" s="113">
        <f t="shared" si="58"/>
        <v>6454</v>
      </c>
      <c r="F89" s="114" t="str">
        <f t="shared" si="59"/>
        <v>43-1</v>
      </c>
      <c r="G89" s="115" t="str">
        <f t="shared" si="60"/>
        <v>73아1077</v>
      </c>
      <c r="H89" s="116">
        <f t="shared" si="61"/>
        <v>10</v>
      </c>
      <c r="I89" s="117">
        <f t="shared" si="62"/>
        <v>2077.056</v>
      </c>
      <c r="J89" s="118">
        <f t="shared" si="63"/>
        <v>1.3061707305400724E-2</v>
      </c>
      <c r="K89" s="118">
        <f t="shared" si="64"/>
        <v>0.30765194315385164</v>
      </c>
      <c r="L89" s="118">
        <f t="shared" si="65"/>
        <v>0.10688204843778887</v>
      </c>
      <c r="M89" s="119">
        <f t="shared" si="66"/>
        <v>10.914</v>
      </c>
      <c r="N89" s="120">
        <f t="shared" si="67"/>
        <v>9.6290133727737717E-2</v>
      </c>
      <c r="O89" s="120">
        <f t="shared" si="68"/>
        <v>3.8516053491095086</v>
      </c>
      <c r="P89" s="232">
        <f t="shared" si="69"/>
        <v>16</v>
      </c>
      <c r="Q89" s="233">
        <f t="shared" si="70"/>
        <v>2</v>
      </c>
      <c r="R89" s="233">
        <f t="shared" si="71"/>
        <v>80</v>
      </c>
      <c r="T89">
        <v>532</v>
      </c>
      <c r="U89">
        <v>6454</v>
      </c>
      <c r="V89" t="s">
        <v>1094</v>
      </c>
      <c r="W89">
        <v>2077.056</v>
      </c>
      <c r="X89">
        <v>761.34</v>
      </c>
      <c r="Y89">
        <v>2.7280000000000002</v>
      </c>
      <c r="Z89">
        <v>10.914</v>
      </c>
      <c r="AA89">
        <v>95.952464000000006</v>
      </c>
      <c r="AB89">
        <v>1.2533030000000001</v>
      </c>
      <c r="AC89">
        <v>29.519962</v>
      </c>
      <c r="AD89" s="1">
        <v>222</v>
      </c>
      <c r="AE89">
        <v>2</v>
      </c>
      <c r="AF89">
        <v>80</v>
      </c>
      <c r="AG89">
        <v>103</v>
      </c>
      <c r="AH89">
        <v>21.646718</v>
      </c>
      <c r="AI89">
        <v>4988</v>
      </c>
      <c r="AJ89">
        <v>1299</v>
      </c>
      <c r="AK89">
        <v>16</v>
      </c>
      <c r="AL89">
        <v>3760</v>
      </c>
      <c r="AM89" t="s">
        <v>1095</v>
      </c>
      <c r="AN89" t="s">
        <v>1096</v>
      </c>
      <c r="AO89">
        <v>493.76799999999997</v>
      </c>
      <c r="AR89" t="s">
        <v>146</v>
      </c>
      <c r="AS89" t="s">
        <v>306</v>
      </c>
      <c r="AT89" t="s">
        <v>820</v>
      </c>
      <c r="AU89" t="s">
        <v>1094</v>
      </c>
      <c r="AV89" t="s">
        <v>49</v>
      </c>
      <c r="AW89">
        <v>10</v>
      </c>
      <c r="BB89">
        <v>1.0108154203386934</v>
      </c>
      <c r="BC89" t="s">
        <v>74</v>
      </c>
      <c r="BF89" t="s">
        <v>146</v>
      </c>
      <c r="BG89" t="s">
        <v>306</v>
      </c>
      <c r="BH89" t="s">
        <v>1094</v>
      </c>
      <c r="BI89">
        <v>6454</v>
      </c>
      <c r="BJ89">
        <v>10</v>
      </c>
      <c r="BK89" t="s">
        <v>820</v>
      </c>
      <c r="BL89" t="s">
        <v>775</v>
      </c>
      <c r="BM89">
        <v>1.0108154203386934</v>
      </c>
      <c r="BN89" t="s">
        <v>74</v>
      </c>
      <c r="BO89" t="s">
        <v>704</v>
      </c>
      <c r="BP89">
        <v>2077.056</v>
      </c>
    </row>
    <row r="90" spans="1:68" ht="16.5" x14ac:dyDescent="0.25">
      <c r="A90" s="301" t="str">
        <f t="shared" si="54"/>
        <v>청룡교통</v>
      </c>
      <c r="B90" s="110" t="str">
        <f t="shared" si="55"/>
        <v>홍국표</v>
      </c>
      <c r="C90" s="111" t="str">
        <f t="shared" si="56"/>
        <v>D</v>
      </c>
      <c r="D90" s="112">
        <f t="shared" si="57"/>
        <v>0.83898060610948644</v>
      </c>
      <c r="E90" s="113">
        <f t="shared" si="58"/>
        <v>8327</v>
      </c>
      <c r="F90" s="114" t="str">
        <f t="shared" si="59"/>
        <v>310</v>
      </c>
      <c r="G90" s="115" t="str">
        <f t="shared" si="60"/>
        <v>73아1047</v>
      </c>
      <c r="H90" s="116">
        <f t="shared" si="61"/>
        <v>2</v>
      </c>
      <c r="I90" s="117">
        <f t="shared" si="62"/>
        <v>2607.886</v>
      </c>
      <c r="J90" s="118">
        <f t="shared" si="63"/>
        <v>1.7845937085789854E-2</v>
      </c>
      <c r="K90" s="118">
        <f t="shared" si="64"/>
        <v>0.2896322238604716</v>
      </c>
      <c r="L90" s="118">
        <f t="shared" si="65"/>
        <v>0.14686224781297955</v>
      </c>
      <c r="M90" s="119">
        <f t="shared" si="66"/>
        <v>18.053000000000001</v>
      </c>
      <c r="N90" s="120">
        <f t="shared" si="67"/>
        <v>0</v>
      </c>
      <c r="O90" s="120">
        <f t="shared" si="68"/>
        <v>2.0322974240438425</v>
      </c>
      <c r="P90" s="232">
        <f t="shared" si="69"/>
        <v>28</v>
      </c>
      <c r="Q90" s="233">
        <f t="shared" si="70"/>
        <v>0</v>
      </c>
      <c r="R90" s="233">
        <f t="shared" si="71"/>
        <v>53</v>
      </c>
      <c r="T90">
        <v>532</v>
      </c>
      <c r="U90">
        <v>8327</v>
      </c>
      <c r="V90" t="s">
        <v>1097</v>
      </c>
      <c r="W90">
        <v>2607.886</v>
      </c>
      <c r="X90">
        <v>863.47199999999998</v>
      </c>
      <c r="Y90">
        <v>3.02</v>
      </c>
      <c r="Z90">
        <v>18.053000000000001</v>
      </c>
      <c r="AA90">
        <v>76.051372000000001</v>
      </c>
      <c r="AB90">
        <v>1.357208</v>
      </c>
      <c r="AC90">
        <v>22.026928000000002</v>
      </c>
      <c r="AD90" s="1">
        <v>383</v>
      </c>
      <c r="AE90">
        <v>0</v>
      </c>
      <c r="AF90">
        <v>53</v>
      </c>
      <c r="AG90">
        <v>101</v>
      </c>
      <c r="AH90">
        <v>34.291110000000003</v>
      </c>
      <c r="AI90">
        <v>31175.3</v>
      </c>
      <c r="AJ90">
        <v>7934.8</v>
      </c>
      <c r="AK90">
        <v>28</v>
      </c>
      <c r="AL90">
        <v>26731</v>
      </c>
      <c r="AM90" t="s">
        <v>1098</v>
      </c>
      <c r="AN90" t="s">
        <v>1099</v>
      </c>
      <c r="AO90">
        <v>2444.4989999999998</v>
      </c>
      <c r="AR90" t="s">
        <v>146</v>
      </c>
      <c r="AS90" t="s">
        <v>304</v>
      </c>
      <c r="AT90" t="s">
        <v>773</v>
      </c>
      <c r="AU90" t="s">
        <v>1097</v>
      </c>
      <c r="AV90" t="s">
        <v>49</v>
      </c>
      <c r="AW90">
        <v>2</v>
      </c>
      <c r="BB90">
        <v>0.83898060610948644</v>
      </c>
      <c r="BC90" t="s">
        <v>70</v>
      </c>
      <c r="BF90" t="s">
        <v>146</v>
      </c>
      <c r="BG90" t="s">
        <v>304</v>
      </c>
      <c r="BH90" t="s">
        <v>1097</v>
      </c>
      <c r="BI90">
        <v>8327</v>
      </c>
      <c r="BJ90">
        <v>2</v>
      </c>
      <c r="BK90" t="s">
        <v>773</v>
      </c>
      <c r="BL90" t="s">
        <v>770</v>
      </c>
      <c r="BM90">
        <v>0.83898060610948644</v>
      </c>
      <c r="BN90" t="s">
        <v>70</v>
      </c>
      <c r="BO90" t="s">
        <v>707</v>
      </c>
      <c r="BP90">
        <v>2607.886</v>
      </c>
    </row>
    <row r="91" spans="1:68" ht="16.5" x14ac:dyDescent="0.25">
      <c r="A91" s="301" t="str">
        <f t="shared" si="54"/>
        <v>청룡교통</v>
      </c>
      <c r="B91" s="110" t="str">
        <f t="shared" si="55"/>
        <v>황우상</v>
      </c>
      <c r="C91" s="111" t="str">
        <f t="shared" si="56"/>
        <v>A</v>
      </c>
      <c r="D91" s="112">
        <f t="shared" si="57"/>
        <v>0.99392668917297244</v>
      </c>
      <c r="E91" s="113">
        <f t="shared" si="58"/>
        <v>1212</v>
      </c>
      <c r="F91" s="114" t="str">
        <f t="shared" si="59"/>
        <v>310</v>
      </c>
      <c r="G91" s="115" t="str">
        <f t="shared" si="60"/>
        <v>73아1047</v>
      </c>
      <c r="H91" s="116">
        <f t="shared" si="61"/>
        <v>12</v>
      </c>
      <c r="I91" s="117">
        <f t="shared" si="62"/>
        <v>2138.0840000000003</v>
      </c>
      <c r="J91" s="118">
        <f t="shared" si="63"/>
        <v>2.7769054895578186E-2</v>
      </c>
      <c r="K91" s="118">
        <f t="shared" si="64"/>
        <v>0.28937668303627345</v>
      </c>
      <c r="L91" s="118">
        <f t="shared" si="65"/>
        <v>0.12721670430160834</v>
      </c>
      <c r="M91" s="119">
        <f t="shared" si="66"/>
        <v>10.193</v>
      </c>
      <c r="N91" s="120">
        <f t="shared" si="67"/>
        <v>4.677084716970896E-2</v>
      </c>
      <c r="O91" s="120">
        <f t="shared" si="68"/>
        <v>1.5902088037701045</v>
      </c>
      <c r="P91" s="232">
        <f t="shared" si="69"/>
        <v>8</v>
      </c>
      <c r="Q91" s="233">
        <f t="shared" si="70"/>
        <v>1</v>
      </c>
      <c r="R91" s="233">
        <f t="shared" si="71"/>
        <v>34</v>
      </c>
      <c r="T91">
        <v>532</v>
      </c>
      <c r="U91">
        <v>1212</v>
      </c>
      <c r="V91" t="s">
        <v>1100</v>
      </c>
      <c r="W91">
        <v>2138.0839999999998</v>
      </c>
      <c r="X91">
        <v>819.83399999999995</v>
      </c>
      <c r="Y91">
        <v>2.6080000000000001</v>
      </c>
      <c r="Z91">
        <v>10.193</v>
      </c>
      <c r="AA91">
        <v>105.70219299999999</v>
      </c>
      <c r="AB91">
        <v>2.9352499999999999</v>
      </c>
      <c r="AC91">
        <v>30.58775</v>
      </c>
      <c r="AD91" s="1">
        <v>272</v>
      </c>
      <c r="AE91">
        <v>1</v>
      </c>
      <c r="AF91">
        <v>34</v>
      </c>
      <c r="AG91">
        <v>103</v>
      </c>
      <c r="AH91">
        <v>20.227432</v>
      </c>
      <c r="AI91">
        <v>7652.4</v>
      </c>
      <c r="AJ91">
        <v>1049.9000000000001</v>
      </c>
      <c r="AK91">
        <v>8</v>
      </c>
      <c r="AL91">
        <v>5065</v>
      </c>
      <c r="AM91" t="s">
        <v>1101</v>
      </c>
      <c r="AN91" t="s">
        <v>1102</v>
      </c>
      <c r="AO91">
        <v>363.13099999999997</v>
      </c>
      <c r="AR91" t="s">
        <v>146</v>
      </c>
      <c r="AS91" t="s">
        <v>304</v>
      </c>
      <c r="AT91" t="s">
        <v>773</v>
      </c>
      <c r="AU91" t="s">
        <v>1100</v>
      </c>
      <c r="AV91" t="s">
        <v>49</v>
      </c>
      <c r="AW91">
        <v>12</v>
      </c>
      <c r="BB91">
        <v>0.99392668917297244</v>
      </c>
      <c r="BC91" t="s">
        <v>69</v>
      </c>
      <c r="BF91" t="s">
        <v>146</v>
      </c>
      <c r="BG91" t="s">
        <v>304</v>
      </c>
      <c r="BH91" t="s">
        <v>1100</v>
      </c>
      <c r="BI91">
        <v>1212</v>
      </c>
      <c r="BJ91">
        <v>12</v>
      </c>
      <c r="BK91" t="s">
        <v>773</v>
      </c>
      <c r="BL91" t="s">
        <v>783</v>
      </c>
      <c r="BM91">
        <v>0.99392668917297244</v>
      </c>
      <c r="BN91" t="s">
        <v>69</v>
      </c>
      <c r="BO91" t="s">
        <v>706</v>
      </c>
      <c r="BP91">
        <v>2138.0840000000003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91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758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3" t="s">
        <v>759</v>
      </c>
      <c r="B4" s="35"/>
      <c r="C4" s="103"/>
      <c r="D4" s="107"/>
      <c r="E4" s="11"/>
      <c r="F4" s="8"/>
      <c r="H4" s="11"/>
    </row>
    <row r="5" spans="1:18" ht="26.25" x14ac:dyDescent="0.25">
      <c r="A5" s="171" t="s">
        <v>760</v>
      </c>
    </row>
    <row r="6" spans="1:18" ht="17.25" x14ac:dyDescent="0.25">
      <c r="A6" s="172" t="s">
        <v>761</v>
      </c>
    </row>
    <row r="7" spans="1:18" ht="17.25" x14ac:dyDescent="0.25">
      <c r="A7" s="172"/>
    </row>
    <row r="8" spans="1:18" ht="17.25" x14ac:dyDescent="0.25">
      <c r="A8" s="174" t="s">
        <v>762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 x14ac:dyDescent="0.25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 x14ac:dyDescent="0.25">
      <c r="A10" s="175" t="s">
        <v>763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 x14ac:dyDescent="0.25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 x14ac:dyDescent="0.25">
      <c r="A13" s="234" t="s">
        <v>0</v>
      </c>
      <c r="B13" s="235" t="s">
        <v>77</v>
      </c>
      <c r="C13" s="236" t="s">
        <v>68</v>
      </c>
      <c r="D13" s="236" t="s">
        <v>686</v>
      </c>
      <c r="E13" s="237" t="s">
        <v>672</v>
      </c>
      <c r="F13" s="235" t="s">
        <v>677</v>
      </c>
      <c r="G13" s="237" t="s">
        <v>675</v>
      </c>
      <c r="H13" s="237" t="s">
        <v>679</v>
      </c>
      <c r="I13" s="238" t="s">
        <v>681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708</v>
      </c>
      <c r="Q13" s="239" t="s">
        <v>710</v>
      </c>
      <c r="R13" s="239" t="s">
        <v>711</v>
      </c>
    </row>
    <row r="14" spans="1:18" ht="16.5" x14ac:dyDescent="0.25">
      <c r="A14" s="312" t="s">
        <v>146</v>
      </c>
      <c r="B14" s="240" t="s">
        <v>869</v>
      </c>
      <c r="C14" s="241" t="s">
        <v>73</v>
      </c>
      <c r="D14" s="242">
        <v>0.7747222222222222</v>
      </c>
      <c r="E14" s="243">
        <v>207</v>
      </c>
      <c r="F14" s="244" t="s">
        <v>304</v>
      </c>
      <c r="G14" s="245" t="s">
        <v>770</v>
      </c>
      <c r="H14" s="246">
        <v>1</v>
      </c>
      <c r="I14" s="247">
        <v>4394.6120000000001</v>
      </c>
      <c r="J14" s="248">
        <v>1.8016118645279893E-2</v>
      </c>
      <c r="K14" s="248">
        <v>0.32276745892077296</v>
      </c>
      <c r="L14" s="248">
        <v>0.16952577383395848</v>
      </c>
      <c r="M14" s="249">
        <v>20.707999999999998</v>
      </c>
      <c r="N14" s="250">
        <v>2.2755137427376979E-2</v>
      </c>
      <c r="O14" s="250">
        <v>12.401549897920454</v>
      </c>
      <c r="P14" s="251">
        <v>55</v>
      </c>
      <c r="Q14" s="252">
        <v>1</v>
      </c>
      <c r="R14" s="252">
        <v>545</v>
      </c>
    </row>
    <row r="15" spans="1:18" ht="16.5" x14ac:dyDescent="0.25">
      <c r="A15" s="312" t="s">
        <v>146</v>
      </c>
      <c r="B15" s="240" t="s">
        <v>873</v>
      </c>
      <c r="C15" s="241" t="s">
        <v>70</v>
      </c>
      <c r="D15" s="242">
        <v>0.84923076923076923</v>
      </c>
      <c r="E15" s="243">
        <v>977</v>
      </c>
      <c r="F15" s="244" t="s">
        <v>307</v>
      </c>
      <c r="G15" s="245" t="s">
        <v>826</v>
      </c>
      <c r="H15" s="246">
        <v>1</v>
      </c>
      <c r="I15" s="247">
        <v>2050.8710000000001</v>
      </c>
      <c r="J15" s="248">
        <v>7.3191858725593518E-3</v>
      </c>
      <c r="K15" s="248">
        <v>0.36512049387828549</v>
      </c>
      <c r="L15" s="248">
        <v>0.1438413240033137</v>
      </c>
      <c r="M15" s="249">
        <v>11.632</v>
      </c>
      <c r="N15" s="250">
        <v>4.8759770848580915E-2</v>
      </c>
      <c r="O15" s="250">
        <v>5.6561334184353864</v>
      </c>
      <c r="P15" s="251">
        <v>53</v>
      </c>
      <c r="Q15" s="252">
        <v>1</v>
      </c>
      <c r="R15" s="252">
        <v>116</v>
      </c>
    </row>
    <row r="16" spans="1:18" ht="16.5" x14ac:dyDescent="0.25">
      <c r="A16" s="312" t="s">
        <v>146</v>
      </c>
      <c r="B16" s="240" t="s">
        <v>768</v>
      </c>
      <c r="C16" s="241" t="s">
        <v>73</v>
      </c>
      <c r="D16" s="242">
        <v>0.78999999999999992</v>
      </c>
      <c r="E16" s="243">
        <v>1111</v>
      </c>
      <c r="F16" s="244" t="s">
        <v>304</v>
      </c>
      <c r="G16" s="245" t="s">
        <v>775</v>
      </c>
      <c r="H16" s="246">
        <v>1</v>
      </c>
      <c r="I16" s="247">
        <v>3896.835</v>
      </c>
      <c r="J16" s="248">
        <v>2.0082778490201209E-2</v>
      </c>
      <c r="K16" s="248">
        <v>0.35487382779396448</v>
      </c>
      <c r="L16" s="248">
        <v>0.14704240749223407</v>
      </c>
      <c r="M16" s="249">
        <v>25.244</v>
      </c>
      <c r="N16" s="250">
        <v>0</v>
      </c>
      <c r="O16" s="250">
        <v>6.3898009538510099</v>
      </c>
      <c r="P16" s="251">
        <v>65</v>
      </c>
      <c r="Q16" s="252">
        <v>0</v>
      </c>
      <c r="R16" s="252">
        <v>249</v>
      </c>
    </row>
    <row r="17" spans="1:18" ht="16.5" x14ac:dyDescent="0.25">
      <c r="A17" s="312" t="s">
        <v>146</v>
      </c>
      <c r="B17" s="240" t="s">
        <v>917</v>
      </c>
      <c r="C17" s="241" t="s">
        <v>70</v>
      </c>
      <c r="D17" s="242">
        <v>0.84988474274780001</v>
      </c>
      <c r="E17" s="243">
        <v>2484</v>
      </c>
      <c r="F17" s="244" t="s">
        <v>304</v>
      </c>
      <c r="G17" s="245" t="s">
        <v>770</v>
      </c>
      <c r="H17" s="246">
        <v>3</v>
      </c>
      <c r="I17" s="247">
        <v>4873.197000000001</v>
      </c>
      <c r="J17" s="248">
        <v>1.110249883211788E-2</v>
      </c>
      <c r="K17" s="248">
        <v>0.2732196433505889</v>
      </c>
      <c r="L17" s="248">
        <v>0.16477889155722619</v>
      </c>
      <c r="M17" s="249">
        <v>18.245000000000001</v>
      </c>
      <c r="N17" s="250">
        <v>0</v>
      </c>
      <c r="O17" s="250">
        <v>6.7101740397525473</v>
      </c>
      <c r="P17" s="251">
        <v>54</v>
      </c>
      <c r="Q17" s="252">
        <v>0</v>
      </c>
      <c r="R17" s="252">
        <v>327</v>
      </c>
    </row>
    <row r="18" spans="1:18" ht="16.5" x14ac:dyDescent="0.25">
      <c r="A18" s="312" t="s">
        <v>146</v>
      </c>
      <c r="B18" s="240" t="s">
        <v>929</v>
      </c>
      <c r="C18" s="241" t="s">
        <v>70</v>
      </c>
      <c r="D18" s="242">
        <v>0.82789203657419097</v>
      </c>
      <c r="E18" s="243">
        <v>8913</v>
      </c>
      <c r="F18" s="244" t="s">
        <v>304</v>
      </c>
      <c r="G18" s="245" t="s">
        <v>777</v>
      </c>
      <c r="H18" s="246">
        <v>3</v>
      </c>
      <c r="I18" s="247">
        <v>5188.2199999999993</v>
      </c>
      <c r="J18" s="248">
        <v>3.9568076913006026E-2</v>
      </c>
      <c r="K18" s="248">
        <v>0.2265727302308623</v>
      </c>
      <c r="L18" s="248">
        <v>0.13241535632644721</v>
      </c>
      <c r="M18" s="249">
        <v>16.334</v>
      </c>
      <c r="N18" s="250">
        <v>1.9274433235290718E-2</v>
      </c>
      <c r="O18" s="250">
        <v>4.1247287123522138</v>
      </c>
      <c r="P18" s="251">
        <v>40</v>
      </c>
      <c r="Q18" s="252">
        <v>1</v>
      </c>
      <c r="R18" s="252">
        <v>214</v>
      </c>
    </row>
    <row r="19" spans="1:18" ht="16.5" x14ac:dyDescent="0.25">
      <c r="A19" s="312" t="s">
        <v>146</v>
      </c>
      <c r="B19" s="240" t="s">
        <v>1025</v>
      </c>
      <c r="C19" s="241" t="s">
        <v>73</v>
      </c>
      <c r="D19" s="242">
        <v>0.79884615384615376</v>
      </c>
      <c r="E19" s="243">
        <v>6865</v>
      </c>
      <c r="F19" s="244" t="s">
        <v>307</v>
      </c>
      <c r="G19" s="245" t="s">
        <v>835</v>
      </c>
      <c r="H19" s="246">
        <v>1</v>
      </c>
      <c r="I19" s="247">
        <v>2576.8200000000002</v>
      </c>
      <c r="J19" s="248">
        <v>4.1044398360480849E-2</v>
      </c>
      <c r="K19" s="248">
        <v>0.31052294917138146</v>
      </c>
      <c r="L19" s="248">
        <v>0.14824473575957964</v>
      </c>
      <c r="M19" s="249">
        <v>13.784000000000001</v>
      </c>
      <c r="N19" s="250">
        <v>0</v>
      </c>
      <c r="O19" s="250">
        <v>4.4240575593172977</v>
      </c>
      <c r="P19" s="251">
        <v>42</v>
      </c>
      <c r="Q19" s="252">
        <v>0</v>
      </c>
      <c r="R19" s="252">
        <v>114</v>
      </c>
    </row>
    <row r="20" spans="1:18" ht="16.5" x14ac:dyDescent="0.25">
      <c r="A20" s="312" t="s">
        <v>146</v>
      </c>
      <c r="B20" s="240" t="s">
        <v>1046</v>
      </c>
      <c r="C20" s="241" t="s">
        <v>70</v>
      </c>
      <c r="D20" s="242">
        <v>0.8272222222222223</v>
      </c>
      <c r="E20" s="243">
        <v>151</v>
      </c>
      <c r="F20" s="244" t="s">
        <v>304</v>
      </c>
      <c r="G20" s="245" t="s">
        <v>781</v>
      </c>
      <c r="H20" s="246">
        <v>1</v>
      </c>
      <c r="I20" s="247">
        <v>4965.9570000000003</v>
      </c>
      <c r="J20" s="248">
        <v>4.2090923230293863E-2</v>
      </c>
      <c r="K20" s="248">
        <v>0.25733825144200212</v>
      </c>
      <c r="L20" s="248">
        <v>0.12404456985833746</v>
      </c>
      <c r="M20" s="249">
        <v>21.248999999999999</v>
      </c>
      <c r="N20" s="250">
        <v>0</v>
      </c>
      <c r="O20" s="250">
        <v>6.927164290790274</v>
      </c>
      <c r="P20" s="251">
        <v>49</v>
      </c>
      <c r="Q20" s="252">
        <v>0</v>
      </c>
      <c r="R20" s="252">
        <v>344</v>
      </c>
    </row>
    <row r="21" spans="1:18" ht="16.5" x14ac:dyDescent="0.25">
      <c r="A21" s="312" t="s">
        <v>146</v>
      </c>
      <c r="B21" s="240" t="s">
        <v>1097</v>
      </c>
      <c r="C21" s="241" t="s">
        <v>70</v>
      </c>
      <c r="D21" s="242">
        <v>0.83898060610948644</v>
      </c>
      <c r="E21" s="243">
        <v>8327</v>
      </c>
      <c r="F21" s="244" t="s">
        <v>304</v>
      </c>
      <c r="G21" s="245" t="s">
        <v>773</v>
      </c>
      <c r="H21" s="246">
        <v>2</v>
      </c>
      <c r="I21" s="247">
        <v>2607.886</v>
      </c>
      <c r="J21" s="248">
        <v>1.7845937085789854E-2</v>
      </c>
      <c r="K21" s="248">
        <v>0.2896322238604716</v>
      </c>
      <c r="L21" s="248">
        <v>0.14686224781297955</v>
      </c>
      <c r="M21" s="249">
        <v>18.053000000000001</v>
      </c>
      <c r="N21" s="250">
        <v>0</v>
      </c>
      <c r="O21" s="250">
        <v>2.0322974240438425</v>
      </c>
      <c r="P21" s="251">
        <v>28</v>
      </c>
      <c r="Q21" s="252">
        <v>0</v>
      </c>
      <c r="R21" s="252">
        <v>53</v>
      </c>
    </row>
  </sheetData>
  <phoneticPr fontId="2" type="noConversion"/>
  <conditionalFormatting sqref="C14:D21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D8F0-83B7-4E5D-A898-A57288412A85}">
  <sheetPr>
    <tabColor rgb="FFFF0000"/>
  </sheetPr>
  <dimension ref="A1:L36"/>
  <sheetViews>
    <sheetView showGridLines="0" workbookViewId="0"/>
  </sheetViews>
  <sheetFormatPr defaultRowHeight="13.5" x14ac:dyDescent="0.25"/>
  <cols>
    <col min="1" max="16384" width="9.140625" style="318"/>
  </cols>
  <sheetData>
    <row r="1" spans="1:12" x14ac:dyDescent="0.25">
      <c r="A1" s="313"/>
      <c r="B1" s="314"/>
      <c r="C1" s="315"/>
      <c r="D1" s="316"/>
      <c r="E1" s="316"/>
      <c r="F1" s="317"/>
      <c r="G1" s="316"/>
      <c r="H1" s="316"/>
      <c r="I1" s="316"/>
      <c r="J1" s="316"/>
      <c r="K1" s="316"/>
      <c r="L1" s="316"/>
    </row>
    <row r="2" spans="1:12" ht="41.25" x14ac:dyDescent="0.25">
      <c r="A2" s="319" t="s">
        <v>1103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</row>
    <row r="4" spans="1:12" ht="17.25" x14ac:dyDescent="0.25">
      <c r="A4" s="320" t="s">
        <v>1104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  <c r="L4" s="321"/>
    </row>
    <row r="5" spans="1:12" ht="26.25" x14ac:dyDescent="0.25">
      <c r="A5" s="322" t="s">
        <v>1105</v>
      </c>
    </row>
    <row r="6" spans="1:12" ht="26.25" x14ac:dyDescent="0.25">
      <c r="A6" s="322" t="s">
        <v>1106</v>
      </c>
    </row>
    <row r="7" spans="1:12" ht="26.25" x14ac:dyDescent="0.25">
      <c r="A7" s="322"/>
    </row>
    <row r="8" spans="1:12" ht="17.25" x14ac:dyDescent="0.25">
      <c r="A8" s="323" t="s">
        <v>1107</v>
      </c>
    </row>
    <row r="9" spans="1:12" ht="40.5" x14ac:dyDescent="0.25">
      <c r="A9" s="324" t="s">
        <v>0</v>
      </c>
      <c r="B9" s="325" t="s">
        <v>77</v>
      </c>
      <c r="C9" s="326" t="s">
        <v>68</v>
      </c>
      <c r="D9" s="326" t="s">
        <v>686</v>
      </c>
      <c r="E9" s="327" t="s">
        <v>672</v>
      </c>
      <c r="F9" s="325" t="s">
        <v>677</v>
      </c>
      <c r="G9" s="327" t="s">
        <v>675</v>
      </c>
      <c r="H9" s="327" t="s">
        <v>679</v>
      </c>
      <c r="I9" s="328" t="s">
        <v>681</v>
      </c>
      <c r="J9" s="327" t="s">
        <v>12</v>
      </c>
      <c r="K9" s="327" t="s">
        <v>13</v>
      </c>
      <c r="L9" s="327" t="s">
        <v>708</v>
      </c>
    </row>
    <row r="10" spans="1:12" ht="16.5" x14ac:dyDescent="0.25">
      <c r="A10" s="312" t="s">
        <v>146</v>
      </c>
      <c r="B10" s="240" t="s">
        <v>857</v>
      </c>
      <c r="C10" s="241" t="s">
        <v>71</v>
      </c>
      <c r="D10" s="242">
        <v>0.93305453373149438</v>
      </c>
      <c r="E10" s="243">
        <v>333</v>
      </c>
      <c r="F10" s="244" t="s">
        <v>306</v>
      </c>
      <c r="G10" s="245" t="s">
        <v>816</v>
      </c>
      <c r="H10" s="246">
        <v>2</v>
      </c>
      <c r="I10" s="247">
        <v>1979.0070000000001</v>
      </c>
      <c r="J10" s="248">
        <v>2.0841364141647577E-2</v>
      </c>
      <c r="K10" s="248">
        <v>0.41930784682486572</v>
      </c>
      <c r="L10" s="329">
        <v>76</v>
      </c>
    </row>
    <row r="11" spans="1:12" ht="16.5" x14ac:dyDescent="0.25">
      <c r="A11" s="312" t="s">
        <v>146</v>
      </c>
      <c r="B11" s="240" t="s">
        <v>866</v>
      </c>
      <c r="C11" s="241" t="s">
        <v>72</v>
      </c>
      <c r="D11" s="242">
        <v>0.86409090909090902</v>
      </c>
      <c r="E11" s="243">
        <v>8241</v>
      </c>
      <c r="F11" s="244" t="s">
        <v>305</v>
      </c>
      <c r="G11" s="245" t="s">
        <v>805</v>
      </c>
      <c r="H11" s="246">
        <v>1</v>
      </c>
      <c r="I11" s="247">
        <v>1986.9390000000001</v>
      </c>
      <c r="J11" s="248">
        <v>7.144735103721018E-3</v>
      </c>
      <c r="K11" s="248">
        <v>0.39445165051214087</v>
      </c>
      <c r="L11" s="329">
        <v>48</v>
      </c>
    </row>
    <row r="12" spans="1:12" ht="16.5" x14ac:dyDescent="0.25">
      <c r="A12" s="312" t="s">
        <v>146</v>
      </c>
      <c r="B12" s="240" t="s">
        <v>869</v>
      </c>
      <c r="C12" s="241" t="s">
        <v>73</v>
      </c>
      <c r="D12" s="242">
        <v>0.7747222222222222</v>
      </c>
      <c r="E12" s="243">
        <v>207</v>
      </c>
      <c r="F12" s="244" t="s">
        <v>304</v>
      </c>
      <c r="G12" s="245" t="s">
        <v>770</v>
      </c>
      <c r="H12" s="246">
        <v>1</v>
      </c>
      <c r="I12" s="247">
        <v>4394.6120000000001</v>
      </c>
      <c r="J12" s="248">
        <v>1.8016118645279893E-2</v>
      </c>
      <c r="K12" s="248">
        <v>0.32276745892077296</v>
      </c>
      <c r="L12" s="329">
        <v>55</v>
      </c>
    </row>
    <row r="13" spans="1:12" ht="16.5" x14ac:dyDescent="0.25">
      <c r="A13" s="312" t="s">
        <v>146</v>
      </c>
      <c r="B13" s="240" t="s">
        <v>873</v>
      </c>
      <c r="C13" s="241" t="s">
        <v>70</v>
      </c>
      <c r="D13" s="242">
        <v>0.84923076923076923</v>
      </c>
      <c r="E13" s="243">
        <v>977</v>
      </c>
      <c r="F13" s="244" t="s">
        <v>307</v>
      </c>
      <c r="G13" s="245" t="s">
        <v>826</v>
      </c>
      <c r="H13" s="246">
        <v>1</v>
      </c>
      <c r="I13" s="247">
        <v>2050.8710000000001</v>
      </c>
      <c r="J13" s="248">
        <v>7.3191858725593518E-3</v>
      </c>
      <c r="K13" s="248">
        <v>0.36512049387828549</v>
      </c>
      <c r="L13" s="329">
        <v>53</v>
      </c>
    </row>
    <row r="14" spans="1:12" ht="16.5" x14ac:dyDescent="0.25">
      <c r="A14" s="312" t="s">
        <v>146</v>
      </c>
      <c r="B14" s="240" t="s">
        <v>876</v>
      </c>
      <c r="C14" s="241" t="s">
        <v>71</v>
      </c>
      <c r="D14" s="242">
        <v>0.90138888888888891</v>
      </c>
      <c r="E14" s="243">
        <v>8574</v>
      </c>
      <c r="F14" s="244" t="s">
        <v>304</v>
      </c>
      <c r="G14" s="245" t="s">
        <v>775</v>
      </c>
      <c r="H14" s="246">
        <v>1</v>
      </c>
      <c r="I14" s="247">
        <v>2862.2559999999999</v>
      </c>
      <c r="J14" s="248">
        <v>1.0811811583478242E-2</v>
      </c>
      <c r="K14" s="248">
        <v>0.33893732400722587</v>
      </c>
      <c r="L14" s="329">
        <v>54</v>
      </c>
    </row>
    <row r="15" spans="1:12" ht="16.5" x14ac:dyDescent="0.25">
      <c r="A15" s="312" t="s">
        <v>146</v>
      </c>
      <c r="B15" s="240" t="s">
        <v>888</v>
      </c>
      <c r="C15" s="241" t="s">
        <v>71</v>
      </c>
      <c r="D15" s="242">
        <v>0.91423845287799765</v>
      </c>
      <c r="E15" s="243">
        <v>3992</v>
      </c>
      <c r="F15" s="244" t="s">
        <v>304</v>
      </c>
      <c r="G15" s="245" t="s">
        <v>783</v>
      </c>
      <c r="H15" s="246">
        <v>15</v>
      </c>
      <c r="I15" s="247">
        <v>3040.0090000000005</v>
      </c>
      <c r="J15" s="248">
        <v>2.487140663525075E-2</v>
      </c>
      <c r="K15" s="248">
        <v>0.3242534034397444</v>
      </c>
      <c r="L15" s="329">
        <v>33</v>
      </c>
    </row>
    <row r="16" spans="1:12" ht="16.5" x14ac:dyDescent="0.25">
      <c r="A16" s="312" t="s">
        <v>146</v>
      </c>
      <c r="B16" s="240" t="s">
        <v>894</v>
      </c>
      <c r="C16" s="241" t="s">
        <v>72</v>
      </c>
      <c r="D16" s="242">
        <v>0.85409090909090901</v>
      </c>
      <c r="E16" s="243">
        <v>3085</v>
      </c>
      <c r="F16" s="244" t="s">
        <v>305</v>
      </c>
      <c r="G16" s="245" t="s">
        <v>803</v>
      </c>
      <c r="H16" s="246">
        <v>1</v>
      </c>
      <c r="I16" s="247">
        <v>1872.557</v>
      </c>
      <c r="J16" s="248">
        <v>1.447463587797365E-2</v>
      </c>
      <c r="K16" s="248">
        <v>0.39939590461402624</v>
      </c>
      <c r="L16" s="329">
        <v>54</v>
      </c>
    </row>
    <row r="17" spans="1:12" ht="16.5" x14ac:dyDescent="0.25">
      <c r="A17" s="312" t="s">
        <v>146</v>
      </c>
      <c r="B17" s="240" t="s">
        <v>900</v>
      </c>
      <c r="C17" s="241" t="s">
        <v>71</v>
      </c>
      <c r="D17" s="242">
        <v>0.90956521739130447</v>
      </c>
      <c r="E17" s="243">
        <v>9359</v>
      </c>
      <c r="F17" s="244" t="s">
        <v>306</v>
      </c>
      <c r="G17" s="245" t="s">
        <v>812</v>
      </c>
      <c r="H17" s="246">
        <v>1</v>
      </c>
      <c r="I17" s="247">
        <v>2179.4549999999999</v>
      </c>
      <c r="J17" s="248">
        <v>4.2320593898804756E-2</v>
      </c>
      <c r="K17" s="248">
        <v>0.36662654684992535</v>
      </c>
      <c r="L17" s="329">
        <v>33</v>
      </c>
    </row>
    <row r="18" spans="1:12" ht="16.5" x14ac:dyDescent="0.25">
      <c r="A18" s="312" t="s">
        <v>146</v>
      </c>
      <c r="B18" s="240" t="s">
        <v>768</v>
      </c>
      <c r="C18" s="241" t="s">
        <v>73</v>
      </c>
      <c r="D18" s="242">
        <v>0.78999999999999992</v>
      </c>
      <c r="E18" s="243">
        <v>1111</v>
      </c>
      <c r="F18" s="244" t="s">
        <v>304</v>
      </c>
      <c r="G18" s="245" t="s">
        <v>775</v>
      </c>
      <c r="H18" s="246">
        <v>1</v>
      </c>
      <c r="I18" s="247">
        <v>3896.835</v>
      </c>
      <c r="J18" s="248">
        <v>2.0082778490201209E-2</v>
      </c>
      <c r="K18" s="248">
        <v>0.35487382779396448</v>
      </c>
      <c r="L18" s="329">
        <v>65</v>
      </c>
    </row>
    <row r="19" spans="1:12" ht="16.5" x14ac:dyDescent="0.25">
      <c r="A19" s="312" t="s">
        <v>146</v>
      </c>
      <c r="B19" s="240" t="s">
        <v>917</v>
      </c>
      <c r="C19" s="241" t="s">
        <v>70</v>
      </c>
      <c r="D19" s="242">
        <v>0.84988474274780001</v>
      </c>
      <c r="E19" s="243">
        <v>2484</v>
      </c>
      <c r="F19" s="244" t="s">
        <v>304</v>
      </c>
      <c r="G19" s="245" t="s">
        <v>770</v>
      </c>
      <c r="H19" s="246">
        <v>3</v>
      </c>
      <c r="I19" s="247">
        <v>4873.197000000001</v>
      </c>
      <c r="J19" s="248">
        <v>1.110249883211788E-2</v>
      </c>
      <c r="K19" s="248">
        <v>0.2732196433505889</v>
      </c>
      <c r="L19" s="329">
        <v>54</v>
      </c>
    </row>
    <row r="20" spans="1:12" ht="16.5" x14ac:dyDescent="0.25">
      <c r="A20" s="312" t="s">
        <v>146</v>
      </c>
      <c r="B20" s="240" t="s">
        <v>920</v>
      </c>
      <c r="C20" s="241" t="s">
        <v>71</v>
      </c>
      <c r="D20" s="242">
        <v>0.94090909090909081</v>
      </c>
      <c r="E20" s="243">
        <v>5222</v>
      </c>
      <c r="F20" s="244" t="s">
        <v>306</v>
      </c>
      <c r="G20" s="245" t="s">
        <v>809</v>
      </c>
      <c r="H20" s="246">
        <v>1</v>
      </c>
      <c r="I20" s="247">
        <v>2181.433</v>
      </c>
      <c r="J20" s="248">
        <v>1.1059922563026217E-2</v>
      </c>
      <c r="K20" s="248">
        <v>0.44506523347727206</v>
      </c>
      <c r="L20" s="329">
        <v>74</v>
      </c>
    </row>
    <row r="21" spans="1:12" ht="16.5" x14ac:dyDescent="0.25">
      <c r="A21" s="312" t="s">
        <v>146</v>
      </c>
      <c r="B21" s="240" t="s">
        <v>923</v>
      </c>
      <c r="C21" s="241" t="s">
        <v>72</v>
      </c>
      <c r="D21" s="242">
        <v>0.87939216765570727</v>
      </c>
      <c r="E21" s="243">
        <v>7069</v>
      </c>
      <c r="F21" s="244" t="s">
        <v>304</v>
      </c>
      <c r="G21" s="245" t="s">
        <v>775</v>
      </c>
      <c r="H21" s="246">
        <v>14</v>
      </c>
      <c r="I21" s="247">
        <v>2649.7829999999999</v>
      </c>
      <c r="J21" s="248">
        <v>3.0513898745452232E-2</v>
      </c>
      <c r="K21" s="248">
        <v>0.38164504649408038</v>
      </c>
      <c r="L21" s="329">
        <v>58</v>
      </c>
    </row>
    <row r="22" spans="1:12" ht="16.5" x14ac:dyDescent="0.25">
      <c r="A22" s="312" t="s">
        <v>146</v>
      </c>
      <c r="B22" s="240" t="s">
        <v>929</v>
      </c>
      <c r="C22" s="241" t="s">
        <v>70</v>
      </c>
      <c r="D22" s="242">
        <v>0.82789203657419097</v>
      </c>
      <c r="E22" s="243">
        <v>8913</v>
      </c>
      <c r="F22" s="244" t="s">
        <v>304</v>
      </c>
      <c r="G22" s="245" t="s">
        <v>777</v>
      </c>
      <c r="H22" s="246">
        <v>3</v>
      </c>
      <c r="I22" s="247">
        <v>5188.2199999999993</v>
      </c>
      <c r="J22" s="248">
        <v>3.9568076913006026E-2</v>
      </c>
      <c r="K22" s="248">
        <v>0.2265727302308623</v>
      </c>
      <c r="L22" s="329">
        <v>40</v>
      </c>
    </row>
    <row r="23" spans="1:12" ht="16.5" x14ac:dyDescent="0.25">
      <c r="A23" s="312" t="s">
        <v>146</v>
      </c>
      <c r="B23" s="240" t="s">
        <v>935</v>
      </c>
      <c r="C23" s="241" t="s">
        <v>72</v>
      </c>
      <c r="D23" s="242">
        <v>0.8588791018133588</v>
      </c>
      <c r="E23" s="243">
        <v>3395</v>
      </c>
      <c r="F23" s="244" t="s">
        <v>307</v>
      </c>
      <c r="G23" s="245" t="s">
        <v>831</v>
      </c>
      <c r="H23" s="246">
        <v>2</v>
      </c>
      <c r="I23" s="247">
        <v>2730.2840000000001</v>
      </c>
      <c r="J23" s="248">
        <v>6.8289155626411788E-2</v>
      </c>
      <c r="K23" s="248">
        <v>0.29942969877519371</v>
      </c>
      <c r="L23" s="329">
        <v>41</v>
      </c>
    </row>
    <row r="24" spans="1:12" ht="16.5" x14ac:dyDescent="0.25">
      <c r="A24" s="312" t="s">
        <v>146</v>
      </c>
      <c r="B24" s="240" t="s">
        <v>953</v>
      </c>
      <c r="C24" s="241" t="s">
        <v>72</v>
      </c>
      <c r="D24" s="242">
        <v>0.87409004866424544</v>
      </c>
      <c r="E24" s="243">
        <v>5023</v>
      </c>
      <c r="F24" s="244" t="s">
        <v>307</v>
      </c>
      <c r="G24" s="245" t="s">
        <v>826</v>
      </c>
      <c r="H24" s="246">
        <v>2</v>
      </c>
      <c r="I24" s="247">
        <v>2989.9380000000001</v>
      </c>
      <c r="J24" s="248">
        <v>3.6468695484646527E-2</v>
      </c>
      <c r="K24" s="248">
        <v>0.36073468867937458</v>
      </c>
      <c r="L24" s="329">
        <v>67</v>
      </c>
    </row>
    <row r="25" spans="1:12" ht="16.5" x14ac:dyDescent="0.25">
      <c r="A25" s="312" t="s">
        <v>146</v>
      </c>
      <c r="B25" s="240" t="s">
        <v>959</v>
      </c>
      <c r="C25" s="241" t="s">
        <v>71</v>
      </c>
      <c r="D25" s="242">
        <v>0.90571428571428558</v>
      </c>
      <c r="E25" s="243">
        <v>981</v>
      </c>
      <c r="F25" s="244" t="s">
        <v>305</v>
      </c>
      <c r="G25" s="245" t="s">
        <v>790</v>
      </c>
      <c r="H25" s="246">
        <v>1</v>
      </c>
      <c r="I25" s="247">
        <v>2235.3319999999999</v>
      </c>
      <c r="J25" s="248">
        <v>1.7090566975505466E-2</v>
      </c>
      <c r="K25" s="248">
        <v>0.3761994043819577</v>
      </c>
      <c r="L25" s="329">
        <v>41</v>
      </c>
    </row>
    <row r="26" spans="1:12" ht="16.5" x14ac:dyDescent="0.25">
      <c r="A26" s="312" t="s">
        <v>146</v>
      </c>
      <c r="B26" s="240" t="s">
        <v>971</v>
      </c>
      <c r="C26" s="241" t="s">
        <v>72</v>
      </c>
      <c r="D26" s="242">
        <v>0.88043478260869568</v>
      </c>
      <c r="E26" s="243">
        <v>9434</v>
      </c>
      <c r="F26" s="244" t="s">
        <v>306</v>
      </c>
      <c r="G26" s="245" t="s">
        <v>824</v>
      </c>
      <c r="H26" s="246">
        <v>1</v>
      </c>
      <c r="I26" s="247">
        <v>2164.288</v>
      </c>
      <c r="J26" s="248">
        <v>9.6795879287936669E-3</v>
      </c>
      <c r="K26" s="248">
        <v>0.48698095796649632</v>
      </c>
      <c r="L26" s="329">
        <v>91</v>
      </c>
    </row>
    <row r="27" spans="1:12" ht="16.5" x14ac:dyDescent="0.25">
      <c r="A27" s="312" t="s">
        <v>146</v>
      </c>
      <c r="B27" s="240" t="s">
        <v>995</v>
      </c>
      <c r="C27" s="241" t="s">
        <v>72</v>
      </c>
      <c r="D27" s="242">
        <v>0.87999999999999989</v>
      </c>
      <c r="E27" s="243">
        <v>2131</v>
      </c>
      <c r="F27" s="244" t="s">
        <v>307</v>
      </c>
      <c r="G27" s="245" t="s">
        <v>829</v>
      </c>
      <c r="H27" s="246">
        <v>1</v>
      </c>
      <c r="I27" s="247">
        <v>3383.7550000000001</v>
      </c>
      <c r="J27" s="248">
        <v>5.7858971037516027E-2</v>
      </c>
      <c r="K27" s="248">
        <v>0.34073697288338323</v>
      </c>
      <c r="L27" s="329">
        <v>87</v>
      </c>
    </row>
    <row r="28" spans="1:12" ht="16.5" x14ac:dyDescent="0.25">
      <c r="A28" s="312" t="s">
        <v>146</v>
      </c>
      <c r="B28" s="240" t="s">
        <v>1007</v>
      </c>
      <c r="C28" s="241" t="s">
        <v>71</v>
      </c>
      <c r="D28" s="242">
        <v>0.93117323410675024</v>
      </c>
      <c r="E28" s="243">
        <v>1443</v>
      </c>
      <c r="F28" s="244" t="s">
        <v>306</v>
      </c>
      <c r="G28" s="245" t="s">
        <v>809</v>
      </c>
      <c r="H28" s="246">
        <v>2</v>
      </c>
      <c r="I28" s="247">
        <v>2251.7829999999999</v>
      </c>
      <c r="J28" s="248">
        <v>3.7710669325840065E-2</v>
      </c>
      <c r="K28" s="248">
        <v>0.41646578608006796</v>
      </c>
      <c r="L28" s="329">
        <v>80</v>
      </c>
    </row>
    <row r="29" spans="1:12" ht="16.5" x14ac:dyDescent="0.25">
      <c r="A29" s="312" t="s">
        <v>146</v>
      </c>
      <c r="B29" s="240" t="s">
        <v>1016</v>
      </c>
      <c r="C29" s="241" t="s">
        <v>72</v>
      </c>
      <c r="D29" s="242">
        <v>0.89001998921497494</v>
      </c>
      <c r="E29" s="243">
        <v>4636</v>
      </c>
      <c r="F29" s="244" t="s">
        <v>304</v>
      </c>
      <c r="G29" s="245" t="s">
        <v>773</v>
      </c>
      <c r="H29" s="246">
        <v>12</v>
      </c>
      <c r="I29" s="247">
        <v>2159.4030000000002</v>
      </c>
      <c r="J29" s="248">
        <v>5.1145271723927743E-3</v>
      </c>
      <c r="K29" s="248">
        <v>0.38679616848700732</v>
      </c>
      <c r="L29" s="329">
        <v>51</v>
      </c>
    </row>
    <row r="30" spans="1:12" ht="16.5" x14ac:dyDescent="0.25">
      <c r="A30" s="312" t="s">
        <v>146</v>
      </c>
      <c r="B30" s="240" t="s">
        <v>1025</v>
      </c>
      <c r="C30" s="241" t="s">
        <v>73</v>
      </c>
      <c r="D30" s="242">
        <v>0.79884615384615376</v>
      </c>
      <c r="E30" s="243">
        <v>6865</v>
      </c>
      <c r="F30" s="244" t="s">
        <v>307</v>
      </c>
      <c r="G30" s="245" t="s">
        <v>835</v>
      </c>
      <c r="H30" s="246">
        <v>1</v>
      </c>
      <c r="I30" s="247">
        <v>2576.8200000000002</v>
      </c>
      <c r="J30" s="248">
        <v>4.1044398360480849E-2</v>
      </c>
      <c r="K30" s="248">
        <v>0.31052294917138146</v>
      </c>
      <c r="L30" s="329">
        <v>42</v>
      </c>
    </row>
    <row r="31" spans="1:12" ht="16.5" x14ac:dyDescent="0.25">
      <c r="A31" s="312" t="s">
        <v>146</v>
      </c>
      <c r="B31" s="240" t="s">
        <v>1028</v>
      </c>
      <c r="C31" s="241" t="s">
        <v>72</v>
      </c>
      <c r="D31" s="242">
        <v>0.87782608695652187</v>
      </c>
      <c r="E31" s="243">
        <v>9921</v>
      </c>
      <c r="F31" s="244" t="s">
        <v>306</v>
      </c>
      <c r="G31" s="245" t="s">
        <v>824</v>
      </c>
      <c r="H31" s="246">
        <v>1</v>
      </c>
      <c r="I31" s="247">
        <v>1824.5229999999999</v>
      </c>
      <c r="J31" s="248">
        <v>9.5794159080841521E-3</v>
      </c>
      <c r="K31" s="248">
        <v>0.43168052122368927</v>
      </c>
      <c r="L31" s="329">
        <v>66</v>
      </c>
    </row>
    <row r="32" spans="1:12" ht="16.5" x14ac:dyDescent="0.25">
      <c r="A32" s="312" t="s">
        <v>146</v>
      </c>
      <c r="B32" s="240" t="s">
        <v>1034</v>
      </c>
      <c r="C32" s="241" t="s">
        <v>72</v>
      </c>
      <c r="D32" s="242">
        <v>0.86176537064249981</v>
      </c>
      <c r="E32" s="243">
        <v>4114</v>
      </c>
      <c r="F32" s="244" t="s">
        <v>304</v>
      </c>
      <c r="G32" s="245" t="s">
        <v>773</v>
      </c>
      <c r="H32" s="246">
        <v>2</v>
      </c>
      <c r="I32" s="247">
        <v>6216.4049999999997</v>
      </c>
      <c r="J32" s="248">
        <v>4.644872650348604E-2</v>
      </c>
      <c r="K32" s="248">
        <v>0.28431032412990598</v>
      </c>
      <c r="L32" s="329">
        <v>67</v>
      </c>
    </row>
    <row r="33" spans="1:12" ht="16.5" x14ac:dyDescent="0.25">
      <c r="A33" s="312" t="s">
        <v>146</v>
      </c>
      <c r="B33" s="240" t="s">
        <v>1037</v>
      </c>
      <c r="C33" s="241" t="s">
        <v>72</v>
      </c>
      <c r="D33" s="242">
        <v>0.8656491543421353</v>
      </c>
      <c r="E33" s="243">
        <v>8981</v>
      </c>
      <c r="F33" s="244" t="s">
        <v>304</v>
      </c>
      <c r="G33" s="245" t="s">
        <v>783</v>
      </c>
      <c r="H33" s="246">
        <v>3</v>
      </c>
      <c r="I33" s="247">
        <v>4836.0640000000003</v>
      </c>
      <c r="J33" s="248">
        <v>1.8137790196762271E-2</v>
      </c>
      <c r="K33" s="248">
        <v>0.30482375724994726</v>
      </c>
      <c r="L33" s="329">
        <v>82</v>
      </c>
    </row>
    <row r="34" spans="1:12" ht="16.5" x14ac:dyDescent="0.25">
      <c r="A34" s="312" t="s">
        <v>146</v>
      </c>
      <c r="B34" s="240" t="s">
        <v>1046</v>
      </c>
      <c r="C34" s="241" t="s">
        <v>70</v>
      </c>
      <c r="D34" s="242">
        <v>0.8272222222222223</v>
      </c>
      <c r="E34" s="243">
        <v>151</v>
      </c>
      <c r="F34" s="244" t="s">
        <v>304</v>
      </c>
      <c r="G34" s="245" t="s">
        <v>781</v>
      </c>
      <c r="H34" s="246">
        <v>1</v>
      </c>
      <c r="I34" s="247">
        <v>4965.9570000000003</v>
      </c>
      <c r="J34" s="248">
        <v>4.2090923230293863E-2</v>
      </c>
      <c r="K34" s="248">
        <v>0.25733825144200212</v>
      </c>
      <c r="L34" s="329">
        <v>49</v>
      </c>
    </row>
    <row r="35" spans="1:12" ht="16.5" x14ac:dyDescent="0.25">
      <c r="A35" s="312" t="s">
        <v>146</v>
      </c>
      <c r="B35" s="240" t="s">
        <v>1049</v>
      </c>
      <c r="C35" s="241" t="s">
        <v>71</v>
      </c>
      <c r="D35" s="242">
        <v>0.92773410224734398</v>
      </c>
      <c r="E35" s="243">
        <v>1234</v>
      </c>
      <c r="F35" s="244" t="s">
        <v>304</v>
      </c>
      <c r="G35" s="245" t="s">
        <v>775</v>
      </c>
      <c r="H35" s="246">
        <v>12</v>
      </c>
      <c r="I35" s="247">
        <v>3187.7429999999999</v>
      </c>
      <c r="J35" s="248">
        <v>2.6391182754984876E-2</v>
      </c>
      <c r="K35" s="248">
        <v>0.29207282160052384</v>
      </c>
      <c r="L35" s="329">
        <v>39</v>
      </c>
    </row>
    <row r="36" spans="1:12" ht="16.5" x14ac:dyDescent="0.25">
      <c r="A36" s="312" t="s">
        <v>146</v>
      </c>
      <c r="B36" s="240" t="s">
        <v>1091</v>
      </c>
      <c r="C36" s="241" t="s">
        <v>71</v>
      </c>
      <c r="D36" s="242">
        <v>0.92740472910163163</v>
      </c>
      <c r="E36" s="243">
        <v>9593</v>
      </c>
      <c r="F36" s="244" t="s">
        <v>304</v>
      </c>
      <c r="G36" s="245" t="s">
        <v>775</v>
      </c>
      <c r="H36" s="246">
        <v>8</v>
      </c>
      <c r="I36" s="247">
        <v>1535.9739999999997</v>
      </c>
      <c r="J36" s="248">
        <v>3.9529919176600849E-2</v>
      </c>
      <c r="K36" s="248">
        <v>0.36517391307218972</v>
      </c>
      <c r="L36" s="329">
        <v>33</v>
      </c>
    </row>
  </sheetData>
  <mergeCells count="1">
    <mergeCell ref="A2:L2"/>
  </mergeCells>
  <phoneticPr fontId="2" type="noConversion"/>
  <conditionalFormatting sqref="C10:D3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2024-03-27T08:49:20Z</dcterms:modified>
</cp:coreProperties>
</file>