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58CBDC96-BA59-4F5B-AD92-C5A1BD3A8E8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운전자별!$A$1:$R$133</definedName>
    <definedName name="_xlnm.Print_Area" localSheetId="1">종합!$A$1:$L$93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9" i="60" l="1"/>
  <c r="B59" i="60"/>
  <c r="C59" i="60"/>
  <c r="D59" i="60"/>
  <c r="E59" i="60"/>
  <c r="G59" i="60"/>
  <c r="H59" i="60"/>
  <c r="F59" i="60" s="1"/>
  <c r="I59" i="60"/>
  <c r="J59" i="60"/>
  <c r="K59" i="60"/>
  <c r="L59" i="60"/>
  <c r="M59" i="60"/>
  <c r="N59" i="60"/>
  <c r="O59" i="60"/>
  <c r="P59" i="60"/>
  <c r="Q59" i="60"/>
  <c r="R59" i="60"/>
  <c r="S59" i="60"/>
  <c r="T59" i="60"/>
  <c r="J15" i="12" a="1"/>
  <c r="I15" i="12" a="1"/>
  <c r="I15" i="12" l="1"/>
  <c r="J15" i="12"/>
  <c r="F5" i="12" l="1"/>
  <c r="E5" i="12"/>
  <c r="K14" i="12"/>
  <c r="H84" i="12"/>
  <c r="E83" i="12"/>
  <c r="F83" i="12"/>
  <c r="G83" i="12"/>
  <c r="H83" i="12"/>
  <c r="I83" i="12"/>
  <c r="J83" i="12"/>
  <c r="E84" i="12"/>
  <c r="F84" i="12"/>
  <c r="G84" i="12"/>
  <c r="I84" i="12"/>
  <c r="J84" i="12"/>
  <c r="E85" i="12"/>
  <c r="F85" i="12"/>
  <c r="G85" i="12"/>
  <c r="H85" i="12"/>
  <c r="I85" i="12"/>
  <c r="J85" i="12"/>
  <c r="J82" i="12"/>
  <c r="I82" i="12"/>
  <c r="H82" i="12"/>
  <c r="G82" i="12"/>
  <c r="F82" i="12"/>
  <c r="E82" i="12"/>
  <c r="D83" i="12"/>
  <c r="D84" i="12"/>
  <c r="D85" i="12"/>
  <c r="D82" i="12"/>
  <c r="K72" i="12"/>
  <c r="J71" i="12"/>
  <c r="I71" i="12"/>
  <c r="H71" i="12"/>
  <c r="G71" i="12"/>
  <c r="E71" i="12"/>
  <c r="D71" i="12"/>
  <c r="D80" i="12"/>
  <c r="E80" i="12"/>
  <c r="F80" i="12"/>
  <c r="G80" i="12"/>
  <c r="H80" i="12"/>
  <c r="I80" i="12"/>
  <c r="J80" i="12"/>
  <c r="K80" i="12"/>
  <c r="D76" i="12"/>
  <c r="E76" i="12"/>
  <c r="F76" i="12"/>
  <c r="G76" i="12"/>
  <c r="H76" i="12"/>
  <c r="I76" i="12"/>
  <c r="J76" i="12"/>
  <c r="K76" i="12"/>
  <c r="D72" i="12"/>
  <c r="E72" i="12"/>
  <c r="F72" i="12"/>
  <c r="G72" i="12"/>
  <c r="H72" i="12"/>
  <c r="I72" i="12"/>
  <c r="J72" i="12"/>
  <c r="B80" i="12"/>
  <c r="B79" i="12"/>
  <c r="B78" i="12"/>
  <c r="B77" i="12"/>
  <c r="B76" i="12"/>
  <c r="B75" i="12"/>
  <c r="B74" i="12"/>
  <c r="B73" i="12"/>
  <c r="K68" i="12"/>
  <c r="J68" i="12"/>
  <c r="H68" i="12"/>
  <c r="G68" i="12"/>
  <c r="F68" i="12"/>
  <c r="E68" i="12"/>
  <c r="D68" i="12"/>
  <c r="B72" i="12"/>
  <c r="B71" i="12"/>
  <c r="B70" i="12"/>
  <c r="B69" i="12"/>
  <c r="B68" i="12"/>
  <c r="B67" i="12"/>
  <c r="B66" i="12"/>
  <c r="B65" i="12"/>
  <c r="I68" i="12"/>
  <c r="J40" i="12"/>
  <c r="I40" i="12"/>
  <c r="H40" i="12"/>
  <c r="G40" i="12"/>
  <c r="F40" i="12"/>
  <c r="E40" i="12"/>
  <c r="D40" i="12"/>
  <c r="N40" i="12"/>
  <c r="N39" i="12"/>
  <c r="N41" i="12" s="1"/>
  <c r="B40" i="12"/>
  <c r="K40" i="12"/>
  <c r="I41" i="12" a="1"/>
  <c r="I41" i="12" l="1"/>
  <c r="J14" i="12" l="1"/>
  <c r="B39" i="12"/>
  <c r="B38" i="12"/>
  <c r="B37" i="12"/>
  <c r="B21" i="12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J21" i="12"/>
  <c r="J13" i="12"/>
  <c r="N38" i="12"/>
  <c r="N37" i="12"/>
  <c r="J11" i="12" l="1"/>
  <c r="J39" i="12"/>
  <c r="J12" i="12"/>
  <c r="J38" i="12" s="1"/>
  <c r="J41" i="12" a="1"/>
  <c r="K15" i="12" l="1"/>
  <c r="J41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F38" i="60" s="1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50" i="60" l="1"/>
  <c r="F26" i="60"/>
  <c r="F44" i="60"/>
  <c r="F46" i="60"/>
  <c r="F22" i="60"/>
  <c r="F27" i="60"/>
  <c r="F56" i="60"/>
  <c r="F48" i="60"/>
  <c r="F40" i="60"/>
  <c r="F32" i="60"/>
  <c r="F18" i="60"/>
  <c r="F54" i="60"/>
  <c r="F36" i="60"/>
  <c r="F31" i="60"/>
  <c r="F51" i="60"/>
  <c r="F30" i="60"/>
  <c r="F17" i="60"/>
  <c r="F52" i="60"/>
  <c r="F23" i="60"/>
  <c r="F34" i="60"/>
  <c r="F43" i="60"/>
  <c r="F35" i="60"/>
  <c r="F25" i="60"/>
  <c r="F20" i="60"/>
  <c r="F7" i="60"/>
  <c r="F28" i="60"/>
  <c r="F10" i="60"/>
  <c r="F12" i="60"/>
  <c r="F57" i="60"/>
  <c r="F47" i="60"/>
  <c r="F42" i="60"/>
  <c r="F24" i="60"/>
  <c r="F14" i="60"/>
  <c r="F16" i="60"/>
  <c r="F8" i="60"/>
  <c r="F49" i="60"/>
  <c r="F33" i="60"/>
  <c r="F19" i="60"/>
  <c r="F53" i="60"/>
  <c r="F37" i="60"/>
  <c r="F21" i="60"/>
  <c r="F55" i="60"/>
  <c r="F39" i="60"/>
  <c r="F9" i="60"/>
  <c r="F11" i="60"/>
  <c r="F45" i="60"/>
  <c r="F29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J37" i="12"/>
  <c r="J22" i="12" l="1"/>
  <c r="F54" i="12" l="1"/>
  <c r="E54" i="12"/>
  <c r="D54" i="12"/>
  <c r="C54" i="12"/>
  <c r="K54" i="12"/>
  <c r="I54" i="12"/>
  <c r="J54" i="12"/>
  <c r="H54" i="12"/>
  <c r="G54" i="12"/>
  <c r="Q60" i="12" l="1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D65" i="12" l="1"/>
  <c r="J65" i="12" l="1"/>
  <c r="I65" i="12"/>
  <c r="H65" i="12"/>
  <c r="D78" i="12"/>
  <c r="E78" i="12"/>
  <c r="J78" i="12"/>
  <c r="F78" i="12"/>
  <c r="G78" i="12"/>
  <c r="H78" i="12"/>
  <c r="I78" i="12"/>
  <c r="D69" i="12"/>
  <c r="H69" i="12"/>
  <c r="I69" i="12"/>
  <c r="J69" i="12"/>
  <c r="E69" i="12"/>
  <c r="F69" i="12"/>
  <c r="G69" i="12"/>
  <c r="D70" i="12"/>
  <c r="J70" i="12"/>
  <c r="G70" i="12"/>
  <c r="E70" i="12"/>
  <c r="F70" i="12"/>
  <c r="H70" i="12"/>
  <c r="I70" i="12"/>
  <c r="F71" i="12"/>
  <c r="F65" i="12"/>
  <c r="F66" i="12"/>
  <c r="G66" i="12"/>
  <c r="H66" i="12"/>
  <c r="I66" i="12"/>
  <c r="J66" i="12"/>
  <c r="D66" i="12"/>
  <c r="E66" i="12"/>
  <c r="J74" i="12"/>
  <c r="I74" i="12"/>
  <c r="H74" i="12"/>
  <c r="G74" i="12"/>
  <c r="F74" i="12"/>
  <c r="E74" i="12"/>
  <c r="D74" i="12"/>
  <c r="E65" i="12"/>
  <c r="I67" i="12"/>
  <c r="H67" i="12"/>
  <c r="F67" i="12"/>
  <c r="G67" i="12"/>
  <c r="E67" i="12"/>
  <c r="D67" i="12"/>
  <c r="J67" i="12"/>
  <c r="D73" i="12"/>
  <c r="J73" i="12"/>
  <c r="I73" i="12"/>
  <c r="H73" i="12"/>
  <c r="E73" i="12"/>
  <c r="G73" i="12"/>
  <c r="F73" i="12"/>
  <c r="F79" i="12"/>
  <c r="J79" i="12"/>
  <c r="H79" i="12"/>
  <c r="G79" i="12"/>
  <c r="D79" i="12"/>
  <c r="I79" i="12"/>
  <c r="E79" i="12"/>
  <c r="G65" i="12"/>
  <c r="D77" i="12"/>
  <c r="H77" i="12"/>
  <c r="E77" i="12"/>
  <c r="F77" i="12"/>
  <c r="G77" i="12"/>
  <c r="I77" i="12"/>
  <c r="J77" i="12"/>
  <c r="J75" i="12"/>
  <c r="E75" i="12"/>
  <c r="I75" i="12"/>
  <c r="D75" i="12"/>
  <c r="H75" i="12"/>
  <c r="G75" i="12"/>
  <c r="F75" i="12"/>
  <c r="J10" i="12"/>
  <c r="J26" i="12" s="1"/>
  <c r="O21" i="12"/>
  <c r="N21" i="12"/>
  <c r="G5" i="12" s="1"/>
  <c r="N20" i="12"/>
  <c r="J27" i="12"/>
  <c r="K21" i="12" s="1"/>
  <c r="I27" i="12"/>
  <c r="I33" i="12"/>
  <c r="I32" i="12"/>
  <c r="I31" i="12"/>
  <c r="I30" i="12"/>
  <c r="I29" i="12"/>
  <c r="I28" i="12"/>
  <c r="K22" i="12"/>
  <c r="I38" i="12" l="1"/>
  <c r="H38" i="12"/>
  <c r="F38" i="12"/>
  <c r="D38" i="12"/>
  <c r="E38" i="12"/>
  <c r="D21" i="12"/>
  <c r="D22" i="12" s="1"/>
  <c r="D37" i="12"/>
  <c r="E39" i="12"/>
  <c r="F39" i="12"/>
  <c r="G39" i="12"/>
  <c r="H39" i="12"/>
  <c r="I39" i="12"/>
  <c r="D39" i="12"/>
  <c r="N23" i="12"/>
  <c r="I37" i="12"/>
  <c r="G38" i="12"/>
  <c r="E37" i="12"/>
  <c r="H37" i="12"/>
  <c r="F37" i="12"/>
  <c r="G37" i="12"/>
  <c r="N27" i="12"/>
  <c r="N25" i="12"/>
  <c r="O25" i="12" s="1"/>
  <c r="N22" i="12"/>
  <c r="N24" i="12"/>
  <c r="N26" i="12"/>
  <c r="H41" i="12" a="1"/>
  <c r="D41" i="12" a="1"/>
  <c r="F41" i="12" a="1"/>
  <c r="E41" i="12" a="1"/>
  <c r="G41" i="12" a="1"/>
  <c r="F41" i="12" l="1"/>
  <c r="E41" i="12"/>
  <c r="D41" i="12"/>
  <c r="H41" i="12"/>
  <c r="G41" i="12"/>
  <c r="E21" i="12"/>
  <c r="F21" i="12" s="1"/>
  <c r="G21" i="12" s="1"/>
  <c r="H21" i="12" s="1"/>
  <c r="I21" i="12" s="1"/>
  <c r="K41" i="12" a="1"/>
  <c r="K41" i="12" s="1"/>
  <c r="O22" i="12"/>
  <c r="J28" i="12" s="1"/>
  <c r="O27" i="12"/>
  <c r="J33" i="12" s="1"/>
  <c r="K30" i="12"/>
  <c r="O23" i="12"/>
  <c r="J29" i="12" s="1"/>
  <c r="K29" i="12"/>
  <c r="K31" i="12"/>
  <c r="J31" i="12"/>
  <c r="K28" i="12"/>
  <c r="O24" i="12"/>
  <c r="J30" i="12" s="1"/>
  <c r="K33" i="12"/>
  <c r="O26" i="12"/>
  <c r="J32" i="12" s="1"/>
  <c r="K32" i="12"/>
  <c r="E22" i="12" l="1"/>
  <c r="F22" i="12" l="1"/>
  <c r="G22" i="12" l="1"/>
  <c r="H22" i="12" l="1"/>
  <c r="I22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<sst xmlns="http://schemas.openxmlformats.org/spreadsheetml/2006/main" count="6342" uniqueCount="1439">
  <si>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</si>
  <si>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</si>
  <si>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</si>
  <si>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</si>
  <si>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</si>
  <si>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</si>
  <si>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</si>
  <si>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</si>
  <si>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</si>
  <si>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</si>
  <si>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</si>
  <si>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</si>
  <si>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</si>
  <si>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</si>
  <si>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</si>
  <si>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</si>
  <si>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</si>
  <si>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</si>
  <si>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</si>
  <si>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</si>
  <si>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</si>
  <si>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</si>
  <si>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</si>
  <si>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</si>
  <si>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</si>
  <si>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</si>
  <si>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</si>
  <si>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</si>
  <si>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</si>
  <si>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</si>
  <si>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</si>
  <si>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</si>
  <si>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</si>
  <si>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</si>
  <si>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</si>
  <si>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</si>
  <si>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</si>
  <si>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</si>
  <si>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</si>
  <si>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</si>
  <si>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</si>
  <si>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</si>
  <si>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</si>
  <si>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</si>
  <si>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</si>
  <si>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</si>
  <si>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</si>
  <si>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</si>
  <si>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</si>
  <si>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</si>
  <si>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</si>
  <si>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</si>
  <si>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</si>
  <si>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</si>
  <si>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</si>
  <si>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</si>
  <si>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</si>
  <si>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</si>
  <si>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</si>
  <si>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</si>
  <si>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</si>
  <si>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</si>
  <si>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</si>
  <si>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</si>
  <si>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</si>
  <si>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70바5007</t>
  </si>
  <si>
    <t>70바5009</t>
  </si>
  <si>
    <t>70바5035</t>
  </si>
  <si>
    <t>70바5050</t>
  </si>
  <si>
    <t>70바5051</t>
  </si>
  <si>
    <t>70바5055</t>
  </si>
  <si>
    <t>70바5099</t>
  </si>
  <si>
    <t>70바5901</t>
  </si>
  <si>
    <t>70바5904</t>
  </si>
  <si>
    <t>70바5918</t>
  </si>
  <si>
    <t>70바5932</t>
  </si>
  <si>
    <t>70바5952</t>
  </si>
  <si>
    <t>70바6026</t>
  </si>
  <si>
    <t>70바6027</t>
  </si>
  <si>
    <t>70바6028</t>
  </si>
  <si>
    <t>70바6033</t>
  </si>
  <si>
    <t>70바6044</t>
  </si>
  <si>
    <t>70바6047</t>
  </si>
  <si>
    <t>70바6059</t>
  </si>
  <si>
    <t>70바6061</t>
  </si>
  <si>
    <t>72바1335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</si>
  <si>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</si>
  <si>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</si>
  <si>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</si>
  <si>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이병일</t>
  </si>
  <si>
    <t>노홍기</t>
  </si>
  <si>
    <t>윤상운</t>
  </si>
  <si>
    <t>윤이남</t>
  </si>
  <si>
    <t>홍형섭</t>
  </si>
  <si>
    <t>서준철</t>
  </si>
  <si>
    <t>주명기</t>
  </si>
  <si>
    <t>이유준</t>
  </si>
  <si>
    <t>이권승</t>
  </si>
  <si>
    <t>박순지</t>
  </si>
  <si>
    <t>이동근</t>
  </si>
  <si>
    <t>윤용철</t>
  </si>
  <si>
    <t>노수붕</t>
  </si>
  <si>
    <t>한재헌</t>
  </si>
  <si>
    <t>김준성</t>
  </si>
  <si>
    <t>박종관</t>
  </si>
  <si>
    <t>박병노</t>
  </si>
  <si>
    <t>김영길</t>
  </si>
  <si>
    <t>김낙천</t>
  </si>
  <si>
    <t>안상만</t>
  </si>
  <si>
    <t>윤병국</t>
  </si>
  <si>
    <t>전환영</t>
  </si>
  <si>
    <t>문명국</t>
  </si>
  <si>
    <t>윤승현</t>
  </si>
  <si>
    <t>서중교</t>
  </si>
  <si>
    <t>황진모</t>
  </si>
  <si>
    <t>조희선</t>
  </si>
  <si>
    <t>이상종</t>
  </si>
  <si>
    <t>이승준</t>
  </si>
  <si>
    <t>박경준</t>
  </si>
  <si>
    <t>이준호</t>
  </si>
  <si>
    <t>김승남</t>
  </si>
  <si>
    <t>정진호</t>
  </si>
  <si>
    <t>김주천</t>
  </si>
  <si>
    <t>서준호</t>
  </si>
  <si>
    <t>이준성</t>
  </si>
  <si>
    <t>정규용</t>
  </si>
  <si>
    <t>유연명</t>
  </si>
  <si>
    <t>손득원</t>
  </si>
  <si>
    <t>최기운</t>
  </si>
  <si>
    <t>강승윤</t>
  </si>
  <si>
    <t>박노부</t>
  </si>
  <si>
    <t>김미수</t>
  </si>
  <si>
    <t>최상오</t>
  </si>
  <si>
    <t>조병이</t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</si>
  <si>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</si>
  <si>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</si>
  <si>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</si>
  <si>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</si>
  <si>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</si>
  <si>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</si>
  <si>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</si>
  <si>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</si>
  <si>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</si>
  <si>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</si>
  <si>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</si>
  <si>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</si>
  <si>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</si>
  <si>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</si>
  <si>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</si>
  <si>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</si>
  <si>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</si>
  <si>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</si>
  <si>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</si>
  <si>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</si>
  <si>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</si>
  <si>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</si>
  <si>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</si>
  <si>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</si>
  <si>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</si>
  <si>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</si>
  <si>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</si>
  <si>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</si>
  <si>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</si>
  <si>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</si>
  <si>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</si>
  <si>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</si>
  <si>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</si>
  <si>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</si>
  <si>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</si>
  <si>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</si>
  <si>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강인교통</t>
    <phoneticPr fontId="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</si>
  <si>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</si>
  <si>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</si>
  <si>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</si>
  <si>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</si>
  <si>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</si>
  <si>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</si>
  <si>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</si>
  <si>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</si>
  <si>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</si>
  <si>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</si>
  <si>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</si>
  <si>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</si>
  <si>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</si>
  <si>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</si>
  <si>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</si>
  <si>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</si>
  <si>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</si>
  <si>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</si>
  <si>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</si>
  <si>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</si>
  <si>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</si>
  <si>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</si>
  <si>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</si>
  <si>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</si>
  <si>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</si>
  <si>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</si>
  <si>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</si>
  <si>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</si>
  <si>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</si>
  <si>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</si>
  <si>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</si>
  <si>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</si>
  <si>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</si>
  <si>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</si>
  <si>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</si>
  <si>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</si>
  <si>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</si>
  <si>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</si>
  <si>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</si>
  <si>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</si>
  <si>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</si>
  <si>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</si>
  <si>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</si>
  <si>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</si>
  <si>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</si>
  <si>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</si>
  <si>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</si>
  <si>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</si>
  <si>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</si>
  <si>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</si>
  <si>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</si>
  <si>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</si>
  <si>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</si>
  <si>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</si>
  <si>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</si>
  <si>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</si>
  <si>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</si>
  <si>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</si>
  <si>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</si>
  <si>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</si>
  <si>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</si>
  <si>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</si>
  <si>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</si>
  <si>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</si>
  <si>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</si>
  <si>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</si>
  <si>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</si>
  <si>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</si>
  <si>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</si>
  <si>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</si>
  <si>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</si>
  <si>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</si>
  <si>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</si>
  <si>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</si>
  <si>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</si>
  <si>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</si>
  <si>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</si>
  <si>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</si>
  <si>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</si>
  <si>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</si>
  <si>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</si>
  <si>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</si>
  <si>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</si>
  <si>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</si>
  <si>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</si>
  <si>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</si>
  <si>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</si>
  <si>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</si>
  <si>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</si>
  <si>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</si>
  <si>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</si>
  <si>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</si>
  <si>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</si>
  <si>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</si>
  <si>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</si>
  <si>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</si>
  <si>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</si>
  <si>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</si>
  <si>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</si>
  <si>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</si>
  <si>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</si>
  <si>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</si>
  <si>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</si>
  <si>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</si>
  <si>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</si>
  <si>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</si>
  <si>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</si>
  <si>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</si>
  <si>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</si>
  <si>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</si>
  <si>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</si>
  <si>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</si>
  <si>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</si>
  <si>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</si>
  <si>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</si>
  <si>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</si>
  <si>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</si>
  <si>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</si>
  <si>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</si>
  <si>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</si>
  <si>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</si>
  <si>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</si>
  <si>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</si>
  <si>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</si>
  <si>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</si>
  <si>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</si>
  <si>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</si>
  <si>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</si>
  <si>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</si>
  <si>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</si>
  <si>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</si>
  <si>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</si>
  <si>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</si>
  <si>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</si>
  <si>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</si>
  <si>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</si>
  <si>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</si>
  <si>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</si>
  <si>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</si>
  <si>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</si>
  <si>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</si>
  <si>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</si>
  <si>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</si>
  <si>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</si>
  <si>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</si>
  <si>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</si>
  <si>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</si>
  <si>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</si>
  <si>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</si>
  <si>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</si>
  <si>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</si>
  <si>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</si>
  <si>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</si>
  <si>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</si>
  <si>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</si>
  <si>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</si>
  <si>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</si>
  <si>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</si>
  <si>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</si>
  <si>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</si>
  <si>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</si>
  <si>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</si>
  <si>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</si>
  <si>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</si>
  <si>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</si>
  <si>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</si>
  <si>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</si>
  <si>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</si>
  <si>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</si>
  <si>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</si>
  <si>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</si>
  <si>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</si>
  <si>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</si>
  <si>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</si>
  <si>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</si>
  <si>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</si>
  <si>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</si>
  <si>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</si>
  <si>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</si>
  <si>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</si>
  <si>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</si>
  <si>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</si>
  <si>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</si>
  <si>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</si>
  <si>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</si>
  <si>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</si>
  <si>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</si>
  <si>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</si>
  <si>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</si>
  <si>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</si>
  <si>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</si>
  <si>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</si>
  <si>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</si>
  <si>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</si>
  <si>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</si>
  <si>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</si>
  <si>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</si>
  <si>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</si>
  <si>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</si>
  <si>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</si>
  <si>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</si>
  <si>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</si>
  <si>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</si>
  <si>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</si>
  <si>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</si>
  <si>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</si>
  <si>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</si>
  <si>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</si>
  <si>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</si>
  <si>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</si>
  <si>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</si>
  <si>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</si>
  <si>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</si>
  <si>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</si>
  <si>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</si>
  <si>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</si>
  <si>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</si>
  <si>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</si>
  <si>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</si>
  <si>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</si>
  <si>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</si>
  <si>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</si>
  <si>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</si>
  <si>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</si>
  <si>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</si>
  <si>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</si>
  <si>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</si>
  <si>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</si>
  <si>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</si>
  <si>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</si>
  <si>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</si>
  <si>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</si>
  <si>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</si>
  <si>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</si>
  <si>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</si>
  <si>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</si>
  <si>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</si>
  <si>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</si>
  <si>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</si>
  <si>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</si>
  <si>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</si>
  <si>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</si>
  <si>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</si>
  <si>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</si>
  <si>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</si>
  <si>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</si>
  <si>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</si>
  <si>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</si>
  <si>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</si>
  <si>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</si>
  <si>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</si>
  <si>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</si>
  <si>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</si>
  <si>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</si>
  <si>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</si>
  <si>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</si>
  <si>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</si>
  <si>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</si>
  <si>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</si>
  <si>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</si>
  <si>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</si>
  <si>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</si>
  <si>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</si>
  <si>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</si>
  <si>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</si>
  <si>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</si>
  <si>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</si>
  <si>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</si>
  <si>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</si>
  <si>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</si>
  <si>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</si>
  <si>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</si>
  <si>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</si>
  <si>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</si>
  <si>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</si>
  <si>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</si>
  <si>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</si>
  <si>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</si>
  <si>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</si>
  <si>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</si>
  <si>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</si>
  <si>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</si>
  <si>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</si>
  <si>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</si>
  <si>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</si>
  <si>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</si>
  <si>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</si>
  <si>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</si>
  <si>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</si>
  <si>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</si>
  <si>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</si>
  <si>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</si>
  <si>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</si>
  <si>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</si>
  <si>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</si>
  <si>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</si>
  <si>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</si>
  <si>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</si>
  <si>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</si>
  <si>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</si>
  <si>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</si>
  <si>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</si>
  <si>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</si>
  <si>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</si>
  <si>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</si>
  <si>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</si>
  <si>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</si>
  <si>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</si>
  <si>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</si>
  <si>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</si>
  <si>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</si>
  <si>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</si>
  <si>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</si>
  <si>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</si>
  <si>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</si>
  <si>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</si>
  <si>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</si>
  <si>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</si>
  <si>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</si>
  <si>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</si>
  <si>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</si>
  <si>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</si>
  <si>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</si>
  <si>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</si>
  <si>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</si>
  <si>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</si>
  <si>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</si>
  <si>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</si>
  <si>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</si>
  <si>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</si>
  <si>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</si>
  <si>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</si>
  <si>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</si>
  <si>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</si>
  <si>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</si>
  <si>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</si>
  <si>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</si>
  <si>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</si>
  <si>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</si>
  <si>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</si>
  <si>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</si>
  <si>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</si>
  <si>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</si>
  <si>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</si>
  <si>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</si>
  <si>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</si>
  <si>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</si>
  <si>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</si>
  <si>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</si>
  <si>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</si>
  <si>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</si>
  <si>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</si>
  <si>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</si>
  <si>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</si>
  <si>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</si>
  <si>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</si>
  <si>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</si>
  <si>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</si>
  <si>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</si>
  <si>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</si>
  <si>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</si>
  <si>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</si>
  <si>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</si>
  <si>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</si>
  <si>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</si>
  <si>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</si>
  <si>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</si>
  <si>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</si>
  <si>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</si>
  <si>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</si>
  <si>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</si>
  <si>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</si>
  <si>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</si>
  <si>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</si>
  <si>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</si>
  <si>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</si>
  <si>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</si>
  <si>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</si>
  <si>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</si>
  <si>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</si>
  <si>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</si>
  <si>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</si>
  <si>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</si>
  <si>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</si>
  <si>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</si>
  <si>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</si>
  <si>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</si>
  <si>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</si>
  <si>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</si>
  <si>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</si>
  <si>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</si>
  <si>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</si>
  <si>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</si>
  <si>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</si>
  <si>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</si>
  <si>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</si>
  <si>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</si>
  <si>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</si>
  <si>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</si>
  <si>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</si>
  <si>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</si>
  <si>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</si>
  <si>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</si>
  <si>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</si>
  <si>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</si>
  <si>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</si>
  <si>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</si>
  <si>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</si>
  <si>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</si>
  <si>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</si>
  <si>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</si>
  <si>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</si>
  <si>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</si>
  <si>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</si>
  <si>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</si>
  <si>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</si>
  <si>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</si>
  <si>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</si>
  <si>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</si>
  <si>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</si>
  <si>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</si>
  <si>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</si>
  <si>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</si>
  <si>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</si>
  <si>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</si>
  <si>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</si>
  <si>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</si>
  <si>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</si>
  <si>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</si>
  <si>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</si>
  <si>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</si>
  <si>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</si>
  <si>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</si>
  <si>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</si>
  <si>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</si>
  <si>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</si>
  <si>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</si>
  <si>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</si>
  <si>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</si>
  <si>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</si>
  <si>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</si>
  <si>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</si>
  <si>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</si>
  <si>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</si>
  <si>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</si>
  <si>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</si>
  <si>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</si>
  <si>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</si>
  <si>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</si>
  <si>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</si>
  <si>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</si>
  <si>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</si>
  <si>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</si>
  <si>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</si>
  <si>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</si>
  <si>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</si>
  <si>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</si>
  <si>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</si>
  <si>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</si>
  <si>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</si>
  <si>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</si>
  <si>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</si>
  <si>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</si>
  <si>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</si>
  <si>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</si>
  <si>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</si>
  <si>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</si>
  <si>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</si>
  <si>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</si>
  <si>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</si>
  <si>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</si>
  <si>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</si>
  <si>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</si>
  <si>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</si>
  <si>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</si>
  <si>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</si>
  <si>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</si>
  <si>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</si>
  <si>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</si>
  <si>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</si>
  <si>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</si>
  <si>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</si>
  <si>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</si>
  <si>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</si>
  <si>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</si>
  <si>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</si>
  <si>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</si>
  <si>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</si>
  <si>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</si>
  <si>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</si>
  <si>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</si>
  <si>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</si>
  <si>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</si>
  <si>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</si>
  <si>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</si>
  <si>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</si>
  <si>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</si>
  <si>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</si>
  <si>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</si>
  <si>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</si>
  <si>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</si>
  <si>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</si>
  <si>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</si>
  <si>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</si>
  <si>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</si>
  <si>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</si>
  <si>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</si>
  <si>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</si>
  <si>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</si>
  <si>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</si>
  <si>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</si>
  <si>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</si>
  <si>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</si>
  <si>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</si>
  <si>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</si>
  <si>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</si>
  <si>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</si>
  <si>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</si>
  <si>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</si>
  <si>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</si>
  <si>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</si>
  <si>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303-1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</si>
  <si>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</si>
  <si>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</si>
  <si>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</si>
  <si>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</si>
  <si>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</si>
  <si>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</si>
  <si>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</si>
  <si>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</si>
  <si>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</si>
  <si>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</si>
  <si>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</si>
  <si>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</si>
  <si>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</si>
  <si>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</si>
  <si>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302302</t>
  </si>
  <si>
    <t>강인교통302B2</t>
  </si>
  <si>
    <t>NEW</t>
  </si>
  <si>
    <t>new</t>
  </si>
  <si>
    <t>강인교통302B5</t>
  </si>
  <si>
    <t>강인교통302C1</t>
  </si>
  <si>
    <t>강인교통302B3</t>
  </si>
  <si>
    <t>강인교통302A2</t>
  </si>
  <si>
    <t>강인교통302A1</t>
  </si>
  <si>
    <t>72바1863</t>
  </si>
  <si>
    <t>강인교통302C2</t>
  </si>
  <si>
    <t>72바1864</t>
  </si>
  <si>
    <t>강인교통302B4</t>
  </si>
  <si>
    <t>72바1865</t>
  </si>
  <si>
    <t>72바1866</t>
  </si>
  <si>
    <t>강인교통302B1</t>
  </si>
  <si>
    <t>72바1868</t>
  </si>
  <si>
    <t>70바5053</t>
  </si>
  <si>
    <t>303303</t>
  </si>
  <si>
    <t>72바1332</t>
  </si>
  <si>
    <t>72바1569</t>
  </si>
  <si>
    <t>72바1570</t>
  </si>
  <si>
    <t>=</t>
  </si>
  <si>
    <t>72바1571</t>
  </si>
  <si>
    <t>72바1613</t>
  </si>
  <si>
    <t>72바1614</t>
  </si>
  <si>
    <t>72바1615</t>
  </si>
  <si>
    <t>72바1692</t>
  </si>
  <si>
    <t>72바1693</t>
  </si>
  <si>
    <t>72바1694</t>
  </si>
  <si>
    <t>강인교통303B1</t>
  </si>
  <si>
    <t>72바1733</t>
  </si>
  <si>
    <t>72바1734</t>
  </si>
  <si>
    <t>303-1303-1</t>
  </si>
  <si>
    <t>강인교통303-1C1</t>
  </si>
  <si>
    <t>70바5916</t>
  </si>
  <si>
    <t>72바1695</t>
  </si>
  <si>
    <t>72바1735</t>
  </si>
  <si>
    <t>72바1736</t>
  </si>
  <si>
    <t>72바1737</t>
  </si>
  <si>
    <t>72바1930</t>
  </si>
  <si>
    <t>72바1931</t>
  </si>
  <si>
    <t>70바5004</t>
  </si>
  <si>
    <t>304304</t>
  </si>
  <si>
    <t>70바5034</t>
  </si>
  <si>
    <t>70바5037</t>
  </si>
  <si>
    <t>70바5090</t>
  </si>
  <si>
    <t>72바1867</t>
  </si>
  <si>
    <t>강인교통304C2</t>
  </si>
  <si>
    <t>70바5913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</si>
  <si>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</si>
  <si>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</si>
  <si>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</si>
  <si>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</si>
  <si>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</si>
  <si>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</si>
  <si>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강경순</t>
  </si>
  <si>
    <t>5016380</t>
  </si>
  <si>
    <t>5017827</t>
  </si>
  <si>
    <t>강완형</t>
  </si>
  <si>
    <t>5016768</t>
  </si>
  <si>
    <t>고외흠</t>
  </si>
  <si>
    <t>5017439</t>
  </si>
  <si>
    <t>고용우</t>
  </si>
  <si>
    <t>5017072</t>
  </si>
  <si>
    <t>김근배</t>
  </si>
  <si>
    <t>5012780</t>
  </si>
  <si>
    <t>5016441</t>
  </si>
  <si>
    <t>김대봉</t>
  </si>
  <si>
    <t>5019304</t>
  </si>
  <si>
    <t>김대한</t>
  </si>
  <si>
    <t>5019800</t>
  </si>
  <si>
    <t>5013074</t>
  </si>
  <si>
    <t>김병광</t>
  </si>
  <si>
    <t>501260</t>
  </si>
  <si>
    <t>김수한</t>
  </si>
  <si>
    <t>5011086</t>
  </si>
  <si>
    <t>5015273</t>
  </si>
  <si>
    <t>5017266</t>
  </si>
  <si>
    <t>김용기</t>
  </si>
  <si>
    <t>5012275</t>
  </si>
  <si>
    <t>김인석</t>
  </si>
  <si>
    <t>5019107</t>
  </si>
  <si>
    <t>김종관</t>
  </si>
  <si>
    <t>5015846</t>
  </si>
  <si>
    <t>김종성</t>
  </si>
  <si>
    <t>5019430</t>
  </si>
  <si>
    <t>김종용</t>
  </si>
  <si>
    <t>5016064</t>
  </si>
  <si>
    <t>5015698</t>
  </si>
  <si>
    <t>김준선</t>
  </si>
  <si>
    <t>5018556</t>
  </si>
  <si>
    <t>5013410</t>
  </si>
  <si>
    <t>김지현</t>
  </si>
  <si>
    <t>5019810</t>
  </si>
  <si>
    <t>김태기</t>
  </si>
  <si>
    <t>5011159</t>
  </si>
  <si>
    <t>김효석</t>
  </si>
  <si>
    <t>5013843</t>
  </si>
  <si>
    <t>노근학</t>
  </si>
  <si>
    <t>5019198</t>
  </si>
  <si>
    <t>노기만</t>
  </si>
  <si>
    <t>5013782</t>
  </si>
  <si>
    <t>5016091</t>
  </si>
  <si>
    <t>5011748</t>
  </si>
  <si>
    <t>5018258</t>
  </si>
  <si>
    <t>문영섭</t>
  </si>
  <si>
    <t>5019577</t>
  </si>
  <si>
    <t>민관준</t>
  </si>
  <si>
    <t>5019850</t>
  </si>
  <si>
    <t>5017575</t>
  </si>
  <si>
    <t>5011813</t>
  </si>
  <si>
    <t>5015771</t>
  </si>
  <si>
    <t>박선규</t>
  </si>
  <si>
    <t>5017230</t>
  </si>
  <si>
    <t>박성철</t>
  </si>
  <si>
    <t>5012096</t>
  </si>
  <si>
    <t>5016677</t>
  </si>
  <si>
    <t>501157</t>
  </si>
  <si>
    <t>박진</t>
  </si>
  <si>
    <t>5012141</t>
  </si>
  <si>
    <t>박철홍</t>
  </si>
  <si>
    <t>5016925</t>
  </si>
  <si>
    <t>백윤종</t>
  </si>
  <si>
    <t>5019237</t>
  </si>
  <si>
    <t>5013278</t>
  </si>
  <si>
    <t>5018689</t>
  </si>
  <si>
    <t>5016921</t>
  </si>
  <si>
    <t>서환수</t>
  </si>
  <si>
    <t>5011149</t>
  </si>
  <si>
    <t>5013503</t>
  </si>
  <si>
    <t>신상필</t>
  </si>
  <si>
    <t>5013060</t>
  </si>
  <si>
    <t>심현보</t>
  </si>
  <si>
    <t>5011465</t>
  </si>
  <si>
    <t>5019959</t>
  </si>
  <si>
    <t>안휘억</t>
  </si>
  <si>
    <t>5018955</t>
  </si>
  <si>
    <t>유승오</t>
  </si>
  <si>
    <t>5017502</t>
  </si>
  <si>
    <t>5011936</t>
  </si>
  <si>
    <t>유영태</t>
  </si>
  <si>
    <t>5013884</t>
  </si>
  <si>
    <t>5012645</t>
  </si>
  <si>
    <t>윤병근</t>
  </si>
  <si>
    <t>5013577</t>
  </si>
  <si>
    <t>5012093</t>
  </si>
  <si>
    <t>5017173</t>
  </si>
  <si>
    <t>5014939</t>
  </si>
  <si>
    <t>5019743</t>
  </si>
  <si>
    <t>5019356</t>
  </si>
  <si>
    <t>5016217</t>
  </si>
  <si>
    <t>이동민</t>
  </si>
  <si>
    <t>501855</t>
  </si>
  <si>
    <t>이명근</t>
  </si>
  <si>
    <t>50182</t>
  </si>
  <si>
    <t>이병규</t>
  </si>
  <si>
    <t>5012010</t>
  </si>
  <si>
    <t>5012772</t>
  </si>
  <si>
    <t>이상배</t>
  </si>
  <si>
    <t>5011590</t>
  </si>
  <si>
    <t>5019705</t>
  </si>
  <si>
    <t>이성근</t>
  </si>
  <si>
    <t>5016164</t>
  </si>
  <si>
    <t>5015746</t>
  </si>
  <si>
    <t>5013440</t>
  </si>
  <si>
    <t>이정만</t>
  </si>
  <si>
    <t>5014063</t>
  </si>
  <si>
    <t>이종교</t>
  </si>
  <si>
    <t>5013347</t>
  </si>
  <si>
    <t>5015452</t>
  </si>
  <si>
    <t>5018511</t>
  </si>
  <si>
    <t>이진성</t>
  </si>
  <si>
    <t>5017004</t>
  </si>
  <si>
    <t>이현수</t>
  </si>
  <si>
    <t>5017367</t>
  </si>
  <si>
    <t>이훈</t>
  </si>
  <si>
    <t>5015779</t>
  </si>
  <si>
    <t>장석원</t>
  </si>
  <si>
    <t>5017970</t>
  </si>
  <si>
    <t>장성철</t>
  </si>
  <si>
    <t>5012726</t>
  </si>
  <si>
    <t>5015865</t>
  </si>
  <si>
    <t>5016701</t>
  </si>
  <si>
    <t>정명진</t>
  </si>
  <si>
    <t>5016867</t>
  </si>
  <si>
    <t>501847</t>
  </si>
  <si>
    <t>5016049</t>
  </si>
  <si>
    <t>조석연</t>
  </si>
  <si>
    <t>5019288</t>
  </si>
  <si>
    <t>조재철</t>
  </si>
  <si>
    <t>5015540</t>
  </si>
  <si>
    <t>조정호</t>
  </si>
  <si>
    <t>5015822</t>
  </si>
  <si>
    <t>조훈</t>
  </si>
  <si>
    <t>5018841</t>
  </si>
  <si>
    <t>5018832</t>
  </si>
  <si>
    <t>501400</t>
  </si>
  <si>
    <t>주상철</t>
  </si>
  <si>
    <t>5014308</t>
  </si>
  <si>
    <t>차후환</t>
  </si>
  <si>
    <t>5013980</t>
  </si>
  <si>
    <t>채병택</t>
  </si>
  <si>
    <t>5018815</t>
  </si>
  <si>
    <t>5013965</t>
  </si>
  <si>
    <t>5015111</t>
  </si>
  <si>
    <t>최선경</t>
  </si>
  <si>
    <t>5015580</t>
  </si>
  <si>
    <t>최영묵</t>
  </si>
  <si>
    <t>501682</t>
  </si>
  <si>
    <t>최재춘</t>
  </si>
  <si>
    <t>5017108</t>
  </si>
  <si>
    <t>한규화</t>
  </si>
  <si>
    <t>5013921</t>
  </si>
  <si>
    <t>5014112</t>
  </si>
  <si>
    <t>홍종기</t>
  </si>
  <si>
    <t>5015582</t>
  </si>
  <si>
    <t>5013957</t>
  </si>
  <si>
    <t>황남은</t>
  </si>
  <si>
    <t>5018824</t>
  </si>
  <si>
    <t>501875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</si>
  <si>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</si>
  <si>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</si>
  <si>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</si>
  <si>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</si>
  <si>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</si>
  <si>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</si>
  <si>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</si>
  <si>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</si>
  <si>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</si>
  <si>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</si>
  <si>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</si>
  <si>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</si>
  <si>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</si>
  <si>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</si>
  <si>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</si>
  <si>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</si>
  <si>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</si>
  <si>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</si>
  <si>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</si>
  <si>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</si>
  <si>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</si>
  <si>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</si>
  <si>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</si>
  <si>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</si>
  <si>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</si>
  <si>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김덕현</t>
  </si>
  <si>
    <t>김상철</t>
  </si>
  <si>
    <t>김선각</t>
  </si>
  <si>
    <t>김영기</t>
  </si>
  <si>
    <t>김영현</t>
  </si>
  <si>
    <t>김용헌</t>
  </si>
  <si>
    <t>김은호</t>
  </si>
  <si>
    <t>김정출</t>
  </si>
  <si>
    <t>김태환</t>
  </si>
  <si>
    <t>맹은모</t>
  </si>
  <si>
    <t>박용춘</t>
  </si>
  <si>
    <t>방현선</t>
  </si>
  <si>
    <t>배선</t>
  </si>
  <si>
    <t>서동은</t>
  </si>
  <si>
    <t>서동훈</t>
  </si>
  <si>
    <t>양왕주</t>
  </si>
  <si>
    <t>오규석</t>
  </si>
  <si>
    <t>오종근</t>
  </si>
  <si>
    <t>우완수</t>
  </si>
  <si>
    <t>이태교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</si>
  <si>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</si>
  <si>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</si>
  <si>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</si>
  <si>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</si>
  <si>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</si>
  <si>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</si>
  <si>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</si>
  <si>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</si>
  <si>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</si>
  <si>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</si>
  <si>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501539</t>
  </si>
  <si>
    <t>5013093</t>
  </si>
  <si>
    <t>5012258</t>
  </si>
  <si>
    <t>5019806</t>
  </si>
  <si>
    <t>501966</t>
  </si>
  <si>
    <t>5011739</t>
  </si>
  <si>
    <t>5014232</t>
  </si>
  <si>
    <t>5011295</t>
  </si>
  <si>
    <t>5016682</t>
  </si>
  <si>
    <t>501242</t>
  </si>
  <si>
    <t>5016911</t>
  </si>
  <si>
    <t>5018452</t>
  </si>
  <si>
    <t>5015687</t>
  </si>
  <si>
    <t>5015777</t>
  </si>
  <si>
    <t>5011580</t>
  </si>
  <si>
    <t>5012791</t>
  </si>
  <si>
    <t>5013001</t>
  </si>
  <si>
    <t>5015997</t>
  </si>
  <si>
    <t>5012199</t>
  </si>
  <si>
    <t>5017916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</si>
  <si>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</si>
  <si>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</si>
  <si>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</si>
  <si>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</si>
  <si>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</si>
  <si>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</si>
  <si>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</si>
  <si>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</si>
  <si>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</si>
  <si>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</si>
  <si>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</si>
  <si>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</si>
  <si>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</si>
  <si>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</si>
  <si>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</si>
  <si>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</si>
  <si>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</si>
  <si>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</si>
  <si>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</si>
  <si>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</si>
  <si>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</si>
  <si>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</si>
  <si>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</si>
  <si>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</si>
  <si>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</si>
  <si>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</si>
  <si>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</si>
  <si>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</si>
  <si>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A</t>
    <phoneticPr fontId="2" type="noConversion"/>
  </si>
  <si>
    <t>노선개수</t>
  </si>
  <si>
    <t>장착대수</t>
  </si>
  <si>
    <t>삼성여객*</t>
  </si>
  <si>
    <t>성민버스*</t>
  </si>
  <si>
    <t>강인교통302C3</t>
  </si>
  <si>
    <t>▽</t>
  </si>
  <si>
    <t>강인교통302C6</t>
  </si>
  <si>
    <t>강인교통302C4</t>
  </si>
  <si>
    <t>강인교통302B7</t>
  </si>
  <si>
    <t>강인교통302B6</t>
  </si>
  <si>
    <t>강인교통302B8</t>
  </si>
  <si>
    <t>강인교통302D1</t>
  </si>
  <si>
    <t>강인교통302C5</t>
  </si>
  <si>
    <t>강인교통303C5</t>
  </si>
  <si>
    <t>강인교통303D2</t>
  </si>
  <si>
    <t>강인교통303D1</t>
  </si>
  <si>
    <t>강인교통303C1</t>
  </si>
  <si>
    <t>강인교통303C3</t>
  </si>
  <si>
    <t>강인교통303C2</t>
  </si>
  <si>
    <t>강인교통303C4</t>
  </si>
  <si>
    <t>강인교통303-1D1</t>
  </si>
  <si>
    <t>강인교통303-1C3</t>
  </si>
  <si>
    <t>강인교통303-1C2</t>
  </si>
  <si>
    <t>70바6019</t>
  </si>
  <si>
    <t>70바6022</t>
  </si>
  <si>
    <t>운전자코드</t>
  </si>
  <si>
    <t>맥스거리코드</t>
  </si>
  <si>
    <t>최대주행거리</t>
  </si>
  <si>
    <t>(경  고)</t>
  </si>
  <si>
    <t>김태선</t>
  </si>
  <si>
    <t>5013365</t>
  </si>
  <si>
    <t>박성관</t>
  </si>
  <si>
    <t>501145</t>
  </si>
  <si>
    <t>신길동</t>
  </si>
  <si>
    <t>5012459</t>
  </si>
  <si>
    <t>[TIP!!] 특별관리 운행사원 관리하려면?</t>
  </si>
  <si>
    <t>개선율(유카전)</t>
    <phoneticPr fontId="2" type="noConversion"/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</si>
  <si>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</si>
  <si>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</si>
  <si>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</si>
  <si>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</si>
  <si>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</si>
  <si>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</si>
  <si>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</si>
  <si>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</si>
  <si>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</si>
  <si>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</si>
  <si>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</si>
  <si>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</si>
  <si>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</si>
  <si>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</si>
  <si>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</si>
  <si>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</si>
  <si>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</si>
  <si>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</si>
  <si>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</si>
  <si>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</si>
  <si>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</si>
  <si>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</si>
  <si>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</si>
  <si>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</si>
  <si>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</si>
  <si>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</si>
  <si>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</si>
  <si>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</si>
  <si>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</si>
  <si>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</si>
  <si>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</si>
  <si>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</si>
  <si>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</si>
  <si>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</si>
  <si>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</si>
  <si>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</si>
  <si>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</si>
  <si>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</si>
  <si>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</si>
  <si>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</si>
  <si>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</si>
  <si>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</si>
  <si>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</si>
  <si>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</si>
  <si>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</si>
  <si>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</si>
  <si>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</si>
  <si>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</si>
  <si>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</si>
  <si>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</si>
  <si>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</si>
  <si>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</si>
  <si>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</si>
  <si>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</si>
  <si>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공영급행12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</si>
  <si>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</si>
  <si>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</si>
  <si>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</si>
  <si>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</si>
  <si>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</si>
  <si>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</si>
  <si>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</si>
  <si>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</si>
  <si>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</si>
  <si>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</si>
  <si>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</si>
  <si>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</si>
  <si>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</si>
  <si>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</si>
  <si>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</si>
  <si>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</si>
  <si>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</si>
  <si>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</si>
  <si>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</si>
  <si>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</si>
  <si>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</si>
  <si>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</si>
  <si>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</si>
  <si>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</si>
  <si>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</si>
  <si>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</si>
  <si>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</si>
  <si>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</si>
  <si>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</si>
  <si>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</si>
  <si>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</si>
  <si>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</si>
  <si>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</si>
  <si>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</si>
  <si>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</si>
  <si>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</si>
  <si>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</si>
  <si>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</si>
  <si>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</si>
  <si>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</si>
  <si>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</si>
  <si>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</si>
  <si>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</si>
  <si>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</si>
  <si>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</si>
  <si>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</si>
  <si>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</si>
  <si>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</si>
  <si>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</si>
  <si>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</si>
  <si>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</si>
  <si>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</si>
  <si>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</si>
  <si>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</si>
  <si>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</si>
  <si>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</si>
  <si>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</si>
  <si>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</si>
  <si>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</si>
  <si>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</si>
  <si>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</si>
  <si>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</si>
  <si>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</si>
  <si>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</si>
  <si>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</si>
  <si>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</si>
  <si>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</si>
  <si>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</si>
  <si>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</si>
  <si>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</si>
  <si>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</si>
  <si>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</si>
  <si>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</si>
  <si>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</si>
  <si>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</si>
  <si>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</si>
  <si>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</si>
  <si>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</si>
  <si>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</si>
  <si>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</si>
  <si>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</si>
  <si>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</si>
  <si>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</si>
  <si>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</si>
  <si>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</si>
  <si>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</si>
  <si>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</si>
  <si>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</si>
  <si>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</si>
  <si>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</si>
  <si>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</si>
  <si>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</si>
  <si>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</si>
  <si>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</si>
  <si>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</si>
  <si>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</si>
  <si>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</si>
  <si>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</si>
  <si>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</si>
  <si>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</si>
  <si>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</si>
  <si>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</si>
  <si>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</si>
  <si>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</si>
  <si>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</si>
  <si>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</si>
  <si>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</si>
  <si>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</si>
  <si>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</si>
  <si>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</si>
  <si>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</si>
  <si>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</si>
  <si>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</si>
  <si>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</si>
  <si>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</si>
  <si>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</si>
  <si>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</si>
  <si>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</si>
  <si>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</si>
  <si>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</si>
  <si>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</si>
  <si>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</si>
  <si>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</si>
  <si>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</si>
  <si>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</si>
  <si>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</si>
  <si>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</si>
  <si>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</si>
  <si>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</si>
  <si>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</si>
  <si>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</si>
  <si>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</si>
  <si>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</si>
  <si>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</si>
  <si>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</si>
  <si>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</si>
  <si>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</si>
  <si>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</si>
  <si>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</si>
  <si>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</si>
  <si>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</si>
  <si>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</si>
  <si>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</si>
  <si>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</si>
  <si>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</si>
  <si>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</si>
  <si>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</si>
  <si>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</si>
  <si>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</si>
  <si>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</si>
  <si>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</si>
  <si>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</si>
  <si>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강인교통302D6</t>
  </si>
  <si>
    <t>강인교통302D2</t>
  </si>
  <si>
    <t>강인교통302F1</t>
  </si>
  <si>
    <t>강인교통302D3</t>
  </si>
  <si>
    <t>강인교통302D4</t>
  </si>
  <si>
    <t>강인교통302C7</t>
  </si>
  <si>
    <t>강인교통302D5</t>
  </si>
  <si>
    <t>강인교통303F2</t>
  </si>
  <si>
    <t>강인교통303F1</t>
  </si>
  <si>
    <t>강인교통303D5</t>
  </si>
  <si>
    <t>강인교통303D4</t>
  </si>
  <si>
    <t>강인교통303D3</t>
  </si>
  <si>
    <t>강인교통303-1D4</t>
  </si>
  <si>
    <t>강인교통303-1D2</t>
  </si>
  <si>
    <t>강인교통303-1D3</t>
  </si>
  <si>
    <t>강인교통303-1D5</t>
  </si>
  <si>
    <t>강인교통304C1</t>
  </si>
  <si>
    <t>강인교통304C4</t>
  </si>
  <si>
    <t>강인교통304D4</t>
  </si>
  <si>
    <t>강인교통304F1</t>
  </si>
  <si>
    <t>강인교통예비C4</t>
  </si>
  <si>
    <t>강인교통예비D1</t>
  </si>
  <si>
    <t>70바6021</t>
  </si>
  <si>
    <t>강인교통예비C11</t>
  </si>
  <si>
    <t>강인교통예비A6</t>
  </si>
  <si>
    <t>강인교통예비B5</t>
  </si>
  <si>
    <t>50163803437.739</t>
  </si>
  <si>
    <t>50178273443.647</t>
  </si>
  <si>
    <t>50167684208.255</t>
  </si>
  <si>
    <t>50174392554.343</t>
  </si>
  <si>
    <t>50170723686.993</t>
  </si>
  <si>
    <t>50127805015.17</t>
  </si>
  <si>
    <t>50164413608.837</t>
  </si>
  <si>
    <t>50193044681.717</t>
  </si>
  <si>
    <t>50198004678.509</t>
  </si>
  <si>
    <t>501539629.045</t>
  </si>
  <si>
    <t>50130743822.191</t>
  </si>
  <si>
    <t>5012604288.744</t>
  </si>
  <si>
    <t>50130933795.085</t>
  </si>
  <si>
    <t>5012258457.169</t>
  </si>
  <si>
    <t>50110864722.441</t>
  </si>
  <si>
    <t>50152733806.638</t>
  </si>
  <si>
    <t>5019806748.646</t>
  </si>
  <si>
    <t>50172663647.642</t>
  </si>
  <si>
    <t>501966664.204</t>
  </si>
  <si>
    <t>5012275998.229</t>
  </si>
  <si>
    <t>5011739657.623</t>
  </si>
  <si>
    <t>5014232546.264</t>
  </si>
  <si>
    <t>50191071169.207</t>
  </si>
  <si>
    <t>50112954139.309</t>
  </si>
  <si>
    <t>50158464399.053</t>
  </si>
  <si>
    <t>50194304671.138</t>
  </si>
  <si>
    <t>50160644366.617</t>
  </si>
  <si>
    <t>50156983592.656</t>
  </si>
  <si>
    <t>50185563756.918</t>
  </si>
  <si>
    <t>50134103516.231</t>
  </si>
  <si>
    <t>50198102892.166</t>
  </si>
  <si>
    <t>50111594814.836</t>
  </si>
  <si>
    <t>50133653584.089</t>
  </si>
  <si>
    <t>50166821430.674</t>
  </si>
  <si>
    <t>50138434394.276</t>
  </si>
  <si>
    <t>50191984283.895</t>
  </si>
  <si>
    <t>50137824447.291</t>
  </si>
  <si>
    <t>50160913621.026</t>
  </si>
  <si>
    <t>50117483467.317</t>
  </si>
  <si>
    <t>5012421175.496</t>
  </si>
  <si>
    <t>50182583813.778</t>
  </si>
  <si>
    <t>50195772306.008</t>
  </si>
  <si>
    <t>50198501422.129</t>
  </si>
  <si>
    <t>50175753102.067</t>
  </si>
  <si>
    <t>50118133247.061</t>
  </si>
  <si>
    <t>50157713593.123</t>
  </si>
  <si>
    <t>50172304860.389</t>
  </si>
  <si>
    <t>501145659.334</t>
  </si>
  <si>
    <t>50120962985.832</t>
  </si>
  <si>
    <t>50166773597.763</t>
  </si>
  <si>
    <t>50169111288.898</t>
  </si>
  <si>
    <t>5011573476.449</t>
  </si>
  <si>
    <t>50121414198.884</t>
  </si>
  <si>
    <t>50169254952.502</t>
  </si>
  <si>
    <t>50184523221.364</t>
  </si>
  <si>
    <t>50156873368.228</t>
  </si>
  <si>
    <t>50192374634.086</t>
  </si>
  <si>
    <t>50157772086.137</t>
  </si>
  <si>
    <t>5011580416.515</t>
  </si>
  <si>
    <t>50132783126.403</t>
  </si>
  <si>
    <t>50186893297.38</t>
  </si>
  <si>
    <t>50169213727.256</t>
  </si>
  <si>
    <t>50111494217.055</t>
  </si>
  <si>
    <t>50135033496.389</t>
  </si>
  <si>
    <t>5012459689.656</t>
  </si>
  <si>
    <t>50130604404.59</t>
  </si>
  <si>
    <t>신재천</t>
  </si>
  <si>
    <t>501255</t>
  </si>
  <si>
    <t>5012551258.74</t>
  </si>
  <si>
    <t>50114653702.36</t>
  </si>
  <si>
    <t>50199593227.727</t>
  </si>
  <si>
    <t>50189553175.793</t>
  </si>
  <si>
    <t>5012791464.366</t>
  </si>
  <si>
    <t>5013001567.689</t>
  </si>
  <si>
    <t>50159974357.141</t>
  </si>
  <si>
    <t>5012199658.679</t>
  </si>
  <si>
    <t>50175023074.278</t>
  </si>
  <si>
    <t>50119363513.387</t>
  </si>
  <si>
    <t>50138844469.208</t>
  </si>
  <si>
    <t>50126451455.768</t>
  </si>
  <si>
    <t>50135774711.263</t>
  </si>
  <si>
    <t>50120933290.242</t>
  </si>
  <si>
    <t>50171733740.981</t>
  </si>
  <si>
    <t>50149392952.032</t>
  </si>
  <si>
    <t>50197433492.153</t>
  </si>
  <si>
    <t>50193562892.28</t>
  </si>
  <si>
    <t>50162173348.159</t>
  </si>
  <si>
    <t>501855560.167</t>
  </si>
  <si>
    <t>501824060.418</t>
  </si>
  <si>
    <t>50120101562.284</t>
  </si>
  <si>
    <t>50127723483.939</t>
  </si>
  <si>
    <t>50115904673.348</t>
  </si>
  <si>
    <t>50197053186.389</t>
  </si>
  <si>
    <t>50161644644.889</t>
  </si>
  <si>
    <t>50157462650.822</t>
  </si>
  <si>
    <t>50134402415.175</t>
  </si>
  <si>
    <t>50140634430.592</t>
  </si>
  <si>
    <t>5013347856.45</t>
  </si>
  <si>
    <t>50154523157.54</t>
  </si>
  <si>
    <t>50185113169.696</t>
  </si>
  <si>
    <t>50170044337.872</t>
  </si>
  <si>
    <t>50179163566.314</t>
  </si>
  <si>
    <t>50173674477.36</t>
  </si>
  <si>
    <t>5015779651.819</t>
  </si>
  <si>
    <t>5017970656.575</t>
  </si>
  <si>
    <t>50127261059.767</t>
  </si>
  <si>
    <t>5015865868.735</t>
  </si>
  <si>
    <t>50167013636.176</t>
  </si>
  <si>
    <t>50168674399.447</t>
  </si>
  <si>
    <t>501847621.816</t>
  </si>
  <si>
    <t>50160493061.019</t>
  </si>
  <si>
    <t>50192884752.863</t>
  </si>
  <si>
    <t>50155404111.072</t>
  </si>
  <si>
    <t>50158223693.005</t>
  </si>
  <si>
    <t>50188414688.177</t>
  </si>
  <si>
    <t>50188323181.317</t>
  </si>
  <si>
    <t>5014003047.038</t>
  </si>
  <si>
    <t>5014308740.858</t>
  </si>
  <si>
    <t>5013980620.27</t>
  </si>
  <si>
    <t>5018815753.987</t>
  </si>
  <si>
    <t>50139653740.488</t>
  </si>
  <si>
    <t>50151113872.82</t>
  </si>
  <si>
    <t>50155802842.857</t>
  </si>
  <si>
    <t>5016824770.556</t>
  </si>
  <si>
    <t>50171083762.512</t>
  </si>
  <si>
    <t>50139211516.974</t>
  </si>
  <si>
    <t>50141123798.45</t>
  </si>
  <si>
    <t>50155824462.077</t>
  </si>
  <si>
    <t>50139573204.972</t>
  </si>
  <si>
    <t>50188245004.032</t>
  </si>
  <si>
    <t>5018752918.698</t>
  </si>
  <si>
    <t>[24년 5월] 특별관리 운행사원 명단</t>
    <phoneticPr fontId="2" type="noConversion"/>
  </si>
  <si>
    <t>하기사원님, 5월에는 꼭 "C등급" 이상 달성 바랍니다.</t>
    <phoneticPr fontId="2" type="noConversion"/>
  </si>
  <si>
    <t>4~5월 연속 ,D/F 등급시 6월초, 대면교육대상입니다.</t>
    <phoneticPr fontId="2" type="noConversion"/>
  </si>
  <si>
    <t>[24.04월 D,F 등급 운행사원]</t>
    <phoneticPr fontId="2" type="noConversion"/>
  </si>
  <si>
    <t>5월 한달간, 연비등급관리 대장에 서명할 수 있도록 적극 활용하십시오.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</si>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</sst>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8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49" fontId="76" fillId="15" borderId="0" xfId="0" applyNumberFormat="1" applyFont="1" applyFill="1" applyAlignment="1">
      <alignment horizontal="center" vertical="center" wrapText="1"/>
    </xf>
    <xf numFmtId="180" fontId="63" fillId="16" borderId="0" xfId="0" applyNumberFormat="1" applyFont="1" applyFill="1" applyAlignment="1">
      <alignment horizontal="center" vertical="center"/>
    </xf>
    <xf numFmtId="183" fontId="34" fillId="16" borderId="0" xfId="0" applyNumberFormat="1" applyFont="1" applyFill="1" applyAlignment="1">
      <alignment horizontal="center" vertical="center"/>
    </xf>
    <xf numFmtId="9" fontId="77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6" fillId="1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41" fontId="31" fillId="0" borderId="0" xfId="1" applyFont="1" applyFill="1" applyBorder="1">
      <alignment vertical="center"/>
    </xf>
    <xf numFmtId="189" fontId="31" fillId="0" borderId="0" xfId="2" applyNumberFormat="1" applyFont="1">
      <alignment vertical="center"/>
    </xf>
    <xf numFmtId="9" fontId="31" fillId="0" borderId="0" xfId="0" applyNumberFormat="1" applyFont="1" applyAlignment="1">
      <alignment horizontal="left" vertical="center"/>
    </xf>
    <xf numFmtId="178" fontId="79" fillId="0" borderId="24" xfId="2" applyNumberFormat="1" applyFont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177" fontId="31" fillId="0" borderId="0" xfId="1" applyNumberFormat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80" fillId="9" borderId="22" xfId="0" applyFont="1" applyFill="1" applyBorder="1" applyAlignment="1">
      <alignment horizontal="center" vertical="center"/>
    </xf>
    <xf numFmtId="0" fontId="27" fillId="17" borderId="0" xfId="0" applyFont="1" applyFill="1">
      <alignment vertical="center"/>
    </xf>
    <xf numFmtId="10" fontId="40" fillId="17" borderId="0" xfId="2" applyNumberFormat="1" applyFont="1" applyFill="1" applyBorder="1">
      <alignment vertical="center"/>
    </xf>
    <xf numFmtId="177" fontId="40" fillId="17" borderId="0" xfId="1" applyNumberFormat="1" applyFont="1" applyFill="1" applyBorder="1">
      <alignment vertical="center"/>
    </xf>
    <xf numFmtId="178" fontId="40" fillId="17" borderId="0" xfId="2" applyNumberFormat="1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0" fontId="81" fillId="18" borderId="0" xfId="0" applyFont="1" applyFill="1">
      <alignment vertical="center"/>
    </xf>
    <xf numFmtId="49" fontId="81" fillId="18" borderId="0" xfId="0" applyNumberFormat="1" applyFont="1" applyFill="1">
      <alignment vertical="center"/>
    </xf>
    <xf numFmtId="49" fontId="82" fillId="14" borderId="0" xfId="0" applyNumberFormat="1" applyFont="1" applyFill="1" applyAlignment="1">
      <alignment horizontal="center" vertical="center" wrapText="1"/>
    </xf>
    <xf numFmtId="0" fontId="40" fillId="16" borderId="0" xfId="1" applyNumberFormat="1" applyFont="1" applyFill="1" applyBorder="1" applyAlignment="1">
      <alignment horizontal="center" vertical="center"/>
    </xf>
    <xf numFmtId="0" fontId="40" fillId="13" borderId="0" xfId="1" applyNumberFormat="1" applyFont="1" applyFill="1" applyBorder="1" applyAlignment="1">
      <alignment horizontal="center" vertical="center"/>
    </xf>
    <xf numFmtId="0" fontId="40" fillId="6" borderId="0" xfId="1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FD611FCB-10CC-4560-A8A6-C2A3ADBC192B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C87-4EED-866C-869019755F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2.4919791350519866</c:v>
                </c:pt>
                <c:pt idx="1">
                  <c:v>2.9450864597885813</c:v>
                </c:pt>
                <c:pt idx="2">
                  <c:v>2.8918404594203349</c:v>
                </c:pt>
                <c:pt idx="3">
                  <c:v>2.7607065228253944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2.4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2.3076923076923078E-2</c:v>
                </c:pt>
                <c:pt idx="1">
                  <c:v>0.12307692307692308</c:v>
                </c:pt>
                <c:pt idx="2">
                  <c:v>0.19230769230769232</c:v>
                </c:pt>
                <c:pt idx="3">
                  <c:v>0.2846153846153846</c:v>
                </c:pt>
                <c:pt idx="4">
                  <c:v>0.2153846153846154</c:v>
                </c:pt>
                <c:pt idx="5">
                  <c:v>0.16153846153846155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0.11475409836065574</c:v>
                </c:pt>
                <c:pt idx="1">
                  <c:v>0.2</c:v>
                </c:pt>
                <c:pt idx="2">
                  <c:v>0.22580645161290322</c:v>
                </c:pt>
                <c:pt idx="3">
                  <c:v>0.17391304347826086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0.19672131147540983</c:v>
                </c:pt>
                <c:pt idx="1">
                  <c:v>0.2</c:v>
                </c:pt>
                <c:pt idx="2">
                  <c:v>0.19354838709677419</c:v>
                </c:pt>
                <c:pt idx="3">
                  <c:v>0.30434782608695654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0.16393442622950818</c:v>
                </c:pt>
                <c:pt idx="1">
                  <c:v>0.4</c:v>
                </c:pt>
                <c:pt idx="2">
                  <c:v>0.41935483870967744</c:v>
                </c:pt>
                <c:pt idx="3">
                  <c:v>0.34782608695652173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0.29508196721311475</c:v>
                </c:pt>
                <c:pt idx="1">
                  <c:v>6.6666666666666666E-2</c:v>
                </c:pt>
                <c:pt idx="2">
                  <c:v>9.6774193548387094E-2</c:v>
                </c:pt>
                <c:pt idx="3">
                  <c:v>0.13043478260869565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0.18032786885245902</c:v>
                </c:pt>
                <c:pt idx="1">
                  <c:v>0.13333333333333333</c:v>
                </c:pt>
                <c:pt idx="2">
                  <c:v>6.4516129032258063E-2</c:v>
                </c:pt>
                <c:pt idx="3">
                  <c:v>4.3478260869565216E-2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4.9180327868852458E-2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15</xdr:row>
      <xdr:rowOff>291351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78441</xdr:colOff>
      <xdr:row>8</xdr:row>
      <xdr:rowOff>459441</xdr:rowOff>
    </xdr:from>
    <xdr:to>
      <xdr:col>3</xdr:col>
      <xdr:colOff>78441</xdr:colOff>
      <xdr:row>12</xdr:row>
      <xdr:rowOff>33617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09382" y="2644588"/>
          <a:ext cx="874059" cy="13222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773205</xdr:colOff>
      <xdr:row>8</xdr:row>
      <xdr:rowOff>616326</xdr:rowOff>
    </xdr:from>
    <xdr:to>
      <xdr:col>3</xdr:col>
      <xdr:colOff>3</xdr:colOff>
      <xdr:row>9</xdr:row>
      <xdr:rowOff>224121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874058" y="280147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560295</xdr:colOff>
      <xdr:row>8</xdr:row>
      <xdr:rowOff>201707</xdr:rowOff>
    </xdr:from>
    <xdr:to>
      <xdr:col>4</xdr:col>
      <xdr:colOff>437030</xdr:colOff>
      <xdr:row>8</xdr:row>
      <xdr:rowOff>347382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465295" y="2386854"/>
          <a:ext cx="750794" cy="1456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6</xdr:row>
      <xdr:rowOff>190499</xdr:rowOff>
    </xdr:from>
    <xdr:to>
      <xdr:col>4</xdr:col>
      <xdr:colOff>537886</xdr:colOff>
      <xdr:row>8</xdr:row>
      <xdr:rowOff>324971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286000" y="202826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29136</xdr:colOff>
      <xdr:row>8</xdr:row>
      <xdr:rowOff>443754</xdr:rowOff>
    </xdr:from>
    <xdr:to>
      <xdr:col>5</xdr:col>
      <xdr:colOff>694764</xdr:colOff>
      <xdr:row>9</xdr:row>
      <xdr:rowOff>11206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CEF754-DF64-400F-A39D-EC88DA5414A9}"/>
            </a:ext>
          </a:extLst>
        </xdr:cNvPr>
        <xdr:cNvCxnSpPr/>
      </xdr:nvCxnSpPr>
      <xdr:spPr>
        <a:xfrm>
          <a:off x="3682254" y="2628901"/>
          <a:ext cx="665628" cy="4415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51546</xdr:colOff>
      <xdr:row>8</xdr:row>
      <xdr:rowOff>286870</xdr:rowOff>
    </xdr:from>
    <xdr:to>
      <xdr:col>6</xdr:col>
      <xdr:colOff>208433</xdr:colOff>
      <xdr:row>8</xdr:row>
      <xdr:rowOff>768724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72F5A679-0B77-4328-A18A-C12EE316C4EA}"/>
            </a:ext>
          </a:extLst>
        </xdr:cNvPr>
        <xdr:cNvSpPr txBox="1"/>
      </xdr:nvSpPr>
      <xdr:spPr>
        <a:xfrm>
          <a:off x="3704664" y="247201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79A0EF5-3B0C-4421-9228-76FB7194B5B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191</v>
      </c>
      <c r="C2" s="59"/>
      <c r="D2" s="59"/>
      <c r="E2" s="59"/>
      <c r="F2" s="59"/>
      <c r="G2" s="59"/>
      <c r="H2" s="59"/>
      <c r="I2" s="59"/>
      <c r="J2" s="59"/>
      <c r="K2" s="67" t="s">
        <v>1070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193</v>
      </c>
      <c r="C4" s="313" t="s">
        <v>39</v>
      </c>
      <c r="D4" s="313"/>
      <c r="E4" s="64" t="s">
        <v>192</v>
      </c>
      <c r="F4" s="64" t="s">
        <v>88</v>
      </c>
      <c r="G4" s="95" t="s">
        <v>195</v>
      </c>
      <c r="H4" s="39"/>
      <c r="I4" s="39"/>
      <c r="J4" s="99" t="s">
        <v>36</v>
      </c>
      <c r="K4" s="99" t="s">
        <v>37</v>
      </c>
    </row>
    <row r="5" spans="1:28" ht="48.75" customHeight="1">
      <c r="B5" s="66" t="s">
        <v>1069</v>
      </c>
      <c r="C5" s="314" t="s">
        <v>170</v>
      </c>
      <c r="D5" s="314"/>
      <c r="E5" s="65">
        <f>_xlfn.XLOOKUP(C5, 숨김!BD:BD, 숨김!BE:BE)</f>
        <v>4</v>
      </c>
      <c r="F5" s="66">
        <f>_xlfn.XLOOKUP(C5, 숨김!BD:BD, 숨김!BF:BF)</f>
        <v>55</v>
      </c>
      <c r="G5" s="96" t="str">
        <f>N21</f>
        <v>C</v>
      </c>
      <c r="H5" s="39"/>
      <c r="I5" s="39"/>
      <c r="J5" s="98" t="s">
        <v>51</v>
      </c>
      <c r="K5" s="97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56"/>
    </row>
    <row r="7" spans="1:28" ht="16.5" customHeight="1">
      <c r="B7" s="54" t="s">
        <v>693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2"/>
      <c r="P9" s="312"/>
    </row>
    <row r="10" spans="1:28" ht="23.25" customHeight="1" thickBot="1">
      <c r="G10" s="6"/>
      <c r="H10" s="204" t="s">
        <v>167</v>
      </c>
      <c r="I10" s="205" t="s">
        <v>168</v>
      </c>
      <c r="J10" s="206" t="str">
        <f>C5</f>
        <v>강인교통</v>
      </c>
      <c r="K10" s="207" t="s">
        <v>169</v>
      </c>
      <c r="X10" s="256"/>
      <c r="Z10" s="40"/>
      <c r="AA10" s="20"/>
      <c r="AB10" s="20"/>
    </row>
    <row r="11" spans="1:28" ht="23.25" customHeight="1" thickTop="1">
      <c r="G11" s="6"/>
      <c r="H11" s="261">
        <v>1</v>
      </c>
      <c r="I11" s="201">
        <v>2.0099999999999998</v>
      </c>
      <c r="J11" s="202">
        <f>SUMIFS(숨김!BB:BB, 숨김!AU:AU, H11, 숨김!AT:AT, "합계", 숨김!AS:AS, 종합!$C$5)</f>
        <v>2.4919791350519866</v>
      </c>
      <c r="K11" s="203"/>
      <c r="M11" s="2"/>
      <c r="Y11" s="257"/>
      <c r="Z11" s="285"/>
      <c r="AA11" s="51"/>
      <c r="AB11" s="20"/>
    </row>
    <row r="12" spans="1:28" ht="23.25" customHeight="1">
      <c r="G12" s="6"/>
      <c r="H12" s="262">
        <v>2</v>
      </c>
      <c r="I12" s="195">
        <v>2.3662575846193561</v>
      </c>
      <c r="J12" s="202">
        <f>SUMIFS(숨김!BB:BB, 숨김!AU:AU, H12, 숨김!AT:AT, "합계", 숨김!AS:AS, 종합!$C$5)</f>
        <v>2.9450864597885813</v>
      </c>
      <c r="K12" s="259">
        <f>J12/J11-1</f>
        <v>0.18182629154603336</v>
      </c>
      <c r="M12" s="286"/>
      <c r="Y12" s="257"/>
      <c r="Z12" s="285"/>
      <c r="AA12" s="51"/>
      <c r="AB12" s="20"/>
    </row>
    <row r="13" spans="1:28" ht="23.25" customHeight="1">
      <c r="G13" s="6"/>
      <c r="H13" s="262">
        <v>3</v>
      </c>
      <c r="I13" s="195">
        <v>2.37</v>
      </c>
      <c r="J13" s="202">
        <f>SUMIFS(숨김!BB:BB, 숨김!AU:AU, H13, 숨김!AT:AT, "합계", 숨김!AS:AS, 종합!$C$5)</f>
        <v>2.8918404594203349</v>
      </c>
      <c r="K13" s="260">
        <f>J13/J12-1</f>
        <v>-1.8079605164484258E-2</v>
      </c>
      <c r="M13" s="286"/>
      <c r="Y13" s="257"/>
      <c r="Z13" s="285"/>
      <c r="AA13" s="51"/>
      <c r="AB13" s="20"/>
    </row>
    <row r="14" spans="1:28" ht="23.25" customHeight="1">
      <c r="G14" s="6"/>
      <c r="H14" s="262">
        <v>4</v>
      </c>
      <c r="I14" s="195">
        <v>2.33</v>
      </c>
      <c r="J14" s="202">
        <f>SUMIFS(숨김!BB:BB, 숨김!AU:AU, H14, 숨김!AT:AT, "합계", 숨김!AS:AS, 종합!$C$5)</f>
        <v>2.7607065228253944</v>
      </c>
      <c r="K14" s="260">
        <f>J14/J13-1</f>
        <v>-4.5346186428702917E-2</v>
      </c>
      <c r="M14" s="286"/>
      <c r="Y14" s="257"/>
      <c r="Z14" s="285"/>
      <c r="AA14" s="51"/>
      <c r="AB14" s="20"/>
    </row>
    <row r="15" spans="1:28" ht="23.25" customHeight="1">
      <c r="G15" s="6"/>
      <c r="H15" s="297" t="s">
        <v>1068</v>
      </c>
      <c r="I15" s="196" cm="1">
        <f t="array" aca="1" ref="I15" ca="1">(INDIRECT(ADDRESS(ROW()-1,COLUMN()))/INDIRECT(ADDRESS(ROW()-4,COLUMN())))-1</f>
        <v>0.15920398009950265</v>
      </c>
      <c r="J15" s="197" cm="1">
        <f t="array" aca="1" ref="J15" ca="1">(INDIRECT(ADDRESS(ROW()-1,COLUMN()))/INDIRECT(ADDRESS(ROW()-4,COLUMN())))-1</f>
        <v>0.1078369333007283</v>
      </c>
      <c r="K15" s="198">
        <f ca="1">J15-I15</f>
        <v>-5.1367046798774352E-2</v>
      </c>
      <c r="M15" s="286"/>
      <c r="Y15" s="257"/>
      <c r="Z15" s="285"/>
      <c r="AA15" s="51"/>
      <c r="AB15" s="20"/>
    </row>
    <row r="16" spans="1:28" ht="23.25" customHeight="1">
      <c r="H16" s="199" t="s">
        <v>188</v>
      </c>
      <c r="I16" s="200"/>
      <c r="J16" s="315" t="str">
        <f>SUMIFS(숨김!J:J,숨김!F:F,종합!C5)&amp;"위/(32개사)"</f>
        <v>27위/(32개사)</v>
      </c>
      <c r="K16" s="316"/>
      <c r="M16" s="286"/>
      <c r="X16" s="2"/>
      <c r="Y16" s="2"/>
      <c r="AA16" s="4"/>
      <c r="AB16" s="20"/>
    </row>
    <row r="17" spans="2:28" ht="9" customHeight="1">
      <c r="M17" s="286"/>
      <c r="X17" s="2"/>
      <c r="Y17" s="2"/>
      <c r="AA17" s="4"/>
      <c r="AB17" s="51"/>
    </row>
    <row r="18" spans="2:28" ht="16.5" customHeight="1">
      <c r="B18" s="54" t="s">
        <v>694</v>
      </c>
      <c r="C18" s="54"/>
      <c r="D18" s="53"/>
      <c r="E18" s="53"/>
      <c r="F18" s="53"/>
      <c r="G18" s="53"/>
      <c r="H18" s="53"/>
      <c r="I18" s="53"/>
      <c r="J18" s="53"/>
      <c r="K18" s="53"/>
      <c r="M18" s="286"/>
      <c r="X18" s="2"/>
      <c r="Y18" s="2"/>
      <c r="AA18" s="4"/>
      <c r="AB18" s="51"/>
    </row>
    <row r="19" spans="2:28" ht="27.75" customHeight="1">
      <c r="B19" s="58" t="s">
        <v>86</v>
      </c>
      <c r="C19" s="58" t="s">
        <v>179</v>
      </c>
      <c r="D19" s="58" t="s">
        <v>181</v>
      </c>
      <c r="E19" s="58" t="s">
        <v>182</v>
      </c>
      <c r="F19" s="58" t="s">
        <v>183</v>
      </c>
      <c r="G19" s="58" t="s">
        <v>184</v>
      </c>
      <c r="H19" s="58" t="s">
        <v>7</v>
      </c>
      <c r="I19" s="58" t="s">
        <v>8</v>
      </c>
      <c r="J19" s="58" t="s">
        <v>185</v>
      </c>
      <c r="K19" s="58" t="s">
        <v>141</v>
      </c>
      <c r="M19" s="286"/>
      <c r="X19" s="2"/>
      <c r="Y19" s="2"/>
      <c r="AA19" s="4"/>
      <c r="AB19" s="51"/>
    </row>
    <row r="20" spans="2:28" ht="23.25" customHeight="1">
      <c r="B20" s="78" t="s">
        <v>178</v>
      </c>
      <c r="C20" s="79">
        <v>4</v>
      </c>
      <c r="D20" s="80">
        <v>1.8227253149537579E-2</v>
      </c>
      <c r="E20" s="80">
        <v>0.34572022049253393</v>
      </c>
      <c r="F20" s="80">
        <v>0.19086143550822521</v>
      </c>
      <c r="G20" s="81">
        <v>11.380466800525639</v>
      </c>
      <c r="H20" s="82">
        <v>0.49357772350152812</v>
      </c>
      <c r="I20" s="82">
        <v>12.53424274487511</v>
      </c>
      <c r="J20" s="83">
        <v>2.33</v>
      </c>
      <c r="K20" s="84" t="s">
        <v>138</v>
      </c>
      <c r="M20" s="286"/>
      <c r="N20" s="287" t="str">
        <f>C5</f>
        <v>강인교통</v>
      </c>
      <c r="Y20" s="2"/>
      <c r="AA20" s="4"/>
      <c r="AB20" s="4"/>
    </row>
    <row r="21" spans="2:28" ht="22.5" customHeight="1">
      <c r="B21" s="295" t="str">
        <f>C5</f>
        <v>강인교통</v>
      </c>
      <c r="C21" s="71">
        <v>4</v>
      </c>
      <c r="D21" s="72">
        <f>SUMIFS(숨김!AV:AV,숨김!$AS:$AS,종합!$N$20,숨김!$AT:$AT,"합계",숨김!AU:AU,종합!C21)</f>
        <v>1.3233735166267769E-2</v>
      </c>
      <c r="E21" s="72">
        <f>SUMIFS(숨김!AW:AW,숨김!$AS:$AS,종합!$N$20,숨김!$AT:$AT,"합계",숨김!AV:AV,종합!D21)</f>
        <v>0.31550503359901183</v>
      </c>
      <c r="F21" s="72">
        <f>SUMIFS(숨김!AX:AX,숨김!$AS:$AS,종합!$N$20,숨김!$AT:$AT,"합계",숨김!AW:AW,종합!E21)</f>
        <v>0.15647536722784261</v>
      </c>
      <c r="G21" s="73">
        <f>SUMIFS(숨김!AY:AY,숨김!$AS:$AS,종합!$N$20,숨김!$AT:$AT,"합계",숨김!AX:AX,종합!F21)</f>
        <v>18.79754545454545</v>
      </c>
      <c r="H21" s="74">
        <f>SUMIFS(숨김!AZ:AZ,숨김!$AS:$AS,종합!$N$20,숨김!$AT:$AT,"합계",숨김!AY:AY,종합!G21)</f>
        <v>0.12470552066472007</v>
      </c>
      <c r="I21" s="74">
        <f>SUMIFS(숨김!BA:BA,숨김!$AS:$AS,종합!$N$20,숨김!$AT:$AT,"합계",숨김!AZ:AZ,종합!H21)</f>
        <v>11.218842221417415</v>
      </c>
      <c r="J21" s="75">
        <f>SUMIFS(숨김!BB:BB, 숨김!AU:AU, C21, 숨김!AT:AT, "합계", 숨김!AS:AS, 종합!$C$5)</f>
        <v>2.7607065228253944</v>
      </c>
      <c r="K21" s="76" t="str">
        <f>J27</f>
        <v>C</v>
      </c>
      <c r="M21" s="286"/>
      <c r="N21" s="40" t="str">
        <f>INDEX(숨김!L3:U36,MATCH(종합!C5,숨김!L3:L36,0),10)</f>
        <v>C</v>
      </c>
      <c r="O21" s="40">
        <f>VALUE(INDEX(숨김!L3:U36,MATCH(종합!C5,숨김!L3:L36,0),3))</f>
        <v>130</v>
      </c>
      <c r="Y21" s="2"/>
      <c r="AA21" s="4"/>
      <c r="AB21" s="4"/>
    </row>
    <row r="22" spans="2:28" ht="22.5" customHeight="1">
      <c r="B22" s="55" t="s">
        <v>186</v>
      </c>
      <c r="C22" s="55"/>
      <c r="D22" s="69">
        <f t="shared" ref="D22:I22" si="0">D21/D20-1</f>
        <v>-0.27395888685490133</v>
      </c>
      <c r="E22" s="69">
        <f t="shared" si="0"/>
        <v>-8.7397800598633557E-2</v>
      </c>
      <c r="F22" s="69">
        <f t="shared" si="0"/>
        <v>-0.18016247330855228</v>
      </c>
      <c r="G22" s="69">
        <f t="shared" si="0"/>
        <v>0.65173764697219916</v>
      </c>
      <c r="H22" s="69">
        <f t="shared" si="0"/>
        <v>-0.74734370145387241</v>
      </c>
      <c r="I22" s="69">
        <f t="shared" si="0"/>
        <v>-0.1049445547075849</v>
      </c>
      <c r="J22" s="69">
        <f>J21/J20-1</f>
        <v>0.18485258490360268</v>
      </c>
      <c r="K22" s="70" t="str">
        <f>J16</f>
        <v>27위/(32개사)</v>
      </c>
      <c r="M22" s="2"/>
      <c r="N22" s="288">
        <f>SUMIFS(숨김!O:O,숨김!L:L,종합!$N$20)</f>
        <v>2.3076923076923078E-2</v>
      </c>
      <c r="O22" s="40">
        <f>N22*$O$21</f>
        <v>3</v>
      </c>
      <c r="X22" s="2"/>
      <c r="Y22" s="2"/>
      <c r="AA22" s="4"/>
      <c r="AB22" s="4"/>
    </row>
    <row r="23" spans="2:28" ht="22.5" customHeight="1">
      <c r="M23" s="2"/>
      <c r="N23" s="288">
        <f>SUMIFS(숨김!P:P,숨김!L:L,종합!$N$20)</f>
        <v>0.12307692307692308</v>
      </c>
      <c r="O23" s="40">
        <f t="shared" ref="O23:O27" si="1">N23*$O$21</f>
        <v>16</v>
      </c>
      <c r="X23" s="2"/>
      <c r="Y23" s="2"/>
      <c r="AA23" s="4"/>
      <c r="AB23" s="4"/>
    </row>
    <row r="24" spans="2:28" ht="17.25" customHeight="1">
      <c r="B24" s="54" t="s">
        <v>695</v>
      </c>
      <c r="C24" s="54"/>
      <c r="D24" s="53"/>
      <c r="E24" s="53"/>
      <c r="F24" s="53"/>
      <c r="G24" s="53"/>
      <c r="H24" s="53"/>
      <c r="I24" s="53"/>
      <c r="J24" s="53"/>
      <c r="K24" s="53"/>
      <c r="M24" s="2"/>
      <c r="N24" s="288">
        <f>SUMIFS(숨김!Q:Q,숨김!L:L,종합!$N$20)</f>
        <v>0.19230769230769232</v>
      </c>
      <c r="O24" s="40">
        <f t="shared" si="1"/>
        <v>25</v>
      </c>
      <c r="X24" s="2"/>
      <c r="Y24" s="2"/>
      <c r="AA24" s="4"/>
      <c r="AB24" s="4"/>
    </row>
    <row r="25" spans="2:28" ht="22.5" customHeight="1">
      <c r="B25" s="62"/>
      <c r="C25" s="62"/>
      <c r="M25" s="2"/>
      <c r="N25" s="288">
        <f>SUMIFS(숨김!R:R,숨김!L:L,종합!$N$20)</f>
        <v>0.2846153846153846</v>
      </c>
      <c r="O25" s="40">
        <f t="shared" si="1"/>
        <v>37</v>
      </c>
      <c r="X25" s="2"/>
      <c r="Y25" s="2"/>
      <c r="AA25" s="4"/>
      <c r="AB25" s="4"/>
    </row>
    <row r="26" spans="2:28" ht="22.5" customHeight="1" thickBot="1">
      <c r="H26" s="208" t="s">
        <v>167</v>
      </c>
      <c r="I26" s="209" t="s">
        <v>168</v>
      </c>
      <c r="J26" s="210" t="str">
        <f>J10</f>
        <v>강인교통</v>
      </c>
      <c r="K26" s="211" t="s">
        <v>196</v>
      </c>
      <c r="M26" s="2"/>
      <c r="N26" s="288">
        <f>SUMIFS(숨김!S:S,숨김!L:L,종합!$N$20)</f>
        <v>0.2153846153846154</v>
      </c>
      <c r="O26" s="40">
        <f t="shared" si="1"/>
        <v>28</v>
      </c>
      <c r="X26" s="2"/>
      <c r="Y26" s="2"/>
      <c r="AA26" s="4"/>
      <c r="AB26" s="4"/>
    </row>
    <row r="27" spans="2:28" ht="22.5" customHeight="1" thickTop="1">
      <c r="H27" s="216" t="s">
        <v>190</v>
      </c>
      <c r="I27" s="217" t="str">
        <f>숨김!U36</f>
        <v>C</v>
      </c>
      <c r="J27" s="218" t="str">
        <f>INDEX(숨김!L3:U36,MATCH(종합!C5,숨김!L3:L36,0),10)</f>
        <v>C</v>
      </c>
      <c r="K27" s="219"/>
      <c r="M27" s="2"/>
      <c r="N27" s="288">
        <f>SUMIFS(숨김!T:T,숨김!L:L,종합!$N$20)</f>
        <v>0.16153846153846155</v>
      </c>
      <c r="O27" s="40">
        <f t="shared" si="1"/>
        <v>21</v>
      </c>
      <c r="X27" s="2"/>
      <c r="Z27" s="40"/>
      <c r="AA27" s="20"/>
      <c r="AB27" s="20"/>
    </row>
    <row r="28" spans="2:28" ht="21" customHeight="1">
      <c r="H28" s="212" t="s">
        <v>171</v>
      </c>
      <c r="I28" s="213">
        <f>숨김!O36</f>
        <v>0.14206060606060605</v>
      </c>
      <c r="J28" s="214" t="str">
        <f>ROUND(N22*100,0)&amp;"%("&amp;O22&amp;"명)"</f>
        <v>2%(3명)</v>
      </c>
      <c r="K28" s="215">
        <f t="shared" ref="K28:K33" si="2">N22-I28</f>
        <v>-0.11898368298368298</v>
      </c>
      <c r="M28" s="2"/>
      <c r="X28" s="2"/>
      <c r="Z28" s="40"/>
      <c r="AA28" s="20"/>
      <c r="AB28" s="20"/>
    </row>
    <row r="29" spans="2:28" ht="21" customHeight="1">
      <c r="H29" s="187" t="s">
        <v>172</v>
      </c>
      <c r="I29" s="179">
        <f>숨김!P36</f>
        <v>0.1296969696969697</v>
      </c>
      <c r="J29" s="188" t="str">
        <f>ROUND(N23*100,0)&amp;"%("&amp;O23&amp;"명)"</f>
        <v>12%(16명)</v>
      </c>
      <c r="K29" s="189">
        <f t="shared" si="2"/>
        <v>-6.6200466200466157E-3</v>
      </c>
      <c r="L29" s="4"/>
      <c r="M29" s="2"/>
      <c r="X29" s="2"/>
      <c r="Z29" s="40"/>
      <c r="AA29" s="20"/>
      <c r="AB29" s="20"/>
    </row>
    <row r="30" spans="2:28" ht="21" customHeight="1">
      <c r="H30" s="186" t="s">
        <v>173</v>
      </c>
      <c r="I30" s="179">
        <f>숨김!Q36</f>
        <v>0.20727272727272728</v>
      </c>
      <c r="J30" s="188" t="str">
        <f>ROUND(N24*100,0)&amp;"%("&amp;O24&amp;"명)"</f>
        <v>19%(25명)</v>
      </c>
      <c r="K30" s="189">
        <f t="shared" si="2"/>
        <v>-1.4965034965034957E-2</v>
      </c>
      <c r="L30" s="4"/>
      <c r="M30" s="2"/>
      <c r="X30" s="2"/>
      <c r="Z30" s="40"/>
      <c r="AA30" s="20"/>
      <c r="AB30" s="20"/>
    </row>
    <row r="31" spans="2:28" ht="21" customHeight="1">
      <c r="H31" s="186" t="s">
        <v>177</v>
      </c>
      <c r="I31" s="179">
        <f>숨김!R36</f>
        <v>0.23951515151515151</v>
      </c>
      <c r="J31" s="188" t="str">
        <f t="shared" ref="J31" si="3">ROUND(N25*100,0)&amp;"%("&amp;O25&amp;"명)"</f>
        <v>28%(37명)</v>
      </c>
      <c r="K31" s="189">
        <f t="shared" si="2"/>
        <v>4.5100233100233089E-2</v>
      </c>
      <c r="L31" s="4"/>
      <c r="M31" s="2"/>
      <c r="X31" s="2"/>
      <c r="Z31" s="40"/>
      <c r="AA31" s="20"/>
      <c r="AB31" s="20"/>
    </row>
    <row r="32" spans="2:28" ht="21" customHeight="1">
      <c r="H32" s="190" t="s">
        <v>174</v>
      </c>
      <c r="I32" s="179">
        <f>숨김!S36</f>
        <v>0.1709090909090909</v>
      </c>
      <c r="J32" s="188" t="str">
        <f>ROUND(N26*100,0)&amp;"%("&amp;O26&amp;"명)"</f>
        <v>22%(28명)</v>
      </c>
      <c r="K32" s="189">
        <f t="shared" si="2"/>
        <v>4.4475524475524497E-2</v>
      </c>
      <c r="L32" s="4"/>
      <c r="M32" s="2"/>
      <c r="X32" s="2"/>
      <c r="Z32" s="40"/>
      <c r="AA32" s="20"/>
      <c r="AB32" s="20"/>
    </row>
    <row r="33" spans="2:28" ht="21" customHeight="1">
      <c r="H33" s="191" t="s">
        <v>175</v>
      </c>
      <c r="I33" s="192">
        <f>숨김!T36</f>
        <v>0.11054545454545454</v>
      </c>
      <c r="J33" s="193" t="str">
        <f>ROUND(N27*100,0)&amp;"%("&amp;O27&amp;"명)"</f>
        <v>16%(21명)</v>
      </c>
      <c r="K33" s="194">
        <f t="shared" si="2"/>
        <v>5.0993006993007003E-2</v>
      </c>
      <c r="L33" s="4"/>
      <c r="M33" s="2"/>
      <c r="X33" s="2"/>
      <c r="Z33" s="40"/>
      <c r="AA33" s="20"/>
      <c r="AB33" s="20"/>
    </row>
    <row r="34" spans="2:28" ht="22.5" customHeight="1">
      <c r="L34" s="4"/>
      <c r="M34" s="2"/>
      <c r="X34" s="2"/>
      <c r="Z34" s="40"/>
      <c r="AA34" s="20"/>
      <c r="AB34" s="20"/>
    </row>
    <row r="35" spans="2:28" ht="18" customHeight="1">
      <c r="B35" s="54" t="s">
        <v>696</v>
      </c>
      <c r="C35" s="54"/>
      <c r="D35" s="53"/>
      <c r="E35" s="53"/>
      <c r="F35" s="53"/>
      <c r="G35" s="53"/>
      <c r="H35" s="53"/>
      <c r="I35" s="53"/>
      <c r="J35" s="53"/>
      <c r="K35" s="53"/>
      <c r="L35" s="4"/>
      <c r="M35" s="2"/>
      <c r="X35" s="2"/>
      <c r="Z35" s="40"/>
      <c r="AA35" s="20"/>
      <c r="AB35" s="20"/>
    </row>
    <row r="36" spans="2:28" ht="30.75" customHeight="1">
      <c r="B36" s="58" t="s">
        <v>86</v>
      </c>
      <c r="C36" s="58" t="s">
        <v>180</v>
      </c>
      <c r="D36" s="58" t="s">
        <v>181</v>
      </c>
      <c r="E36" s="58" t="s">
        <v>182</v>
      </c>
      <c r="F36" s="58" t="s">
        <v>183</v>
      </c>
      <c r="G36" s="58" t="s">
        <v>184</v>
      </c>
      <c r="H36" s="58" t="s">
        <v>7</v>
      </c>
      <c r="I36" s="58" t="s">
        <v>8</v>
      </c>
      <c r="J36" s="58" t="s">
        <v>185</v>
      </c>
      <c r="K36" s="58" t="s">
        <v>141</v>
      </c>
      <c r="L36" s="4"/>
      <c r="M36" s="2"/>
      <c r="N36" s="40" t="s">
        <v>397</v>
      </c>
      <c r="X36" s="2"/>
      <c r="Z36" s="40"/>
      <c r="AA36" s="20"/>
      <c r="AB36" s="20"/>
    </row>
    <row r="37" spans="2:28" ht="22.5" customHeight="1">
      <c r="B37" s="296" t="str">
        <f>C5</f>
        <v>강인교통</v>
      </c>
      <c r="C37" s="79">
        <v>1</v>
      </c>
      <c r="D37" s="80">
        <f>SUMIFS(숨김!AV:AV,숨김!$AS:$AS,종합!$N$20,숨김!$AT:$AT,"합계",숨김!$AU:$AU,종합!$C37)</f>
        <v>4.6311514272893858E-2</v>
      </c>
      <c r="E37" s="80">
        <f>SUMIFS(숨김!AW:AW,숨김!$AS:$AS,종합!$N$20,숨김!$AT:$AT,"합계",숨김!$AU:$AU,종합!$C37)</f>
        <v>0.4135383278134645</v>
      </c>
      <c r="F37" s="80">
        <f>SUMIFS(숨김!AX:AX,숨김!$AS:$AS,종합!$N$20,숨김!$AT:$AT,"합계",숨김!$AU:$AU,종합!$C37)</f>
        <v>0.15619330890811217</v>
      </c>
      <c r="G37" s="81">
        <f>SUMIFS(숨김!AY:AY,숨김!$AS:$AS,종합!$N$20,숨김!$AT:$AT,"합계",숨김!$AU:$AU,종합!$C37)</f>
        <v>22.410568627450981</v>
      </c>
      <c r="H37" s="82">
        <f>SUMIFS(숨김!AZ:AZ,숨김!$AS:$AS,종합!$N$20,숨김!$AT:$AT,"합계",숨김!$AU:$AU,종합!$C37)</f>
        <v>1.775297089243036</v>
      </c>
      <c r="I37" s="82">
        <f>SUMIFS(숨김!BA:BA,숨김!$AS:$AS,종합!$N$20,숨김!$AT:$AT,"합계",숨김!$AU:$AU,종합!$C37)</f>
        <v>24.131159012097406</v>
      </c>
      <c r="J37" s="83">
        <f>J11</f>
        <v>2.4919791350519866</v>
      </c>
      <c r="K37" s="85" t="s">
        <v>145</v>
      </c>
      <c r="L37" s="4"/>
      <c r="M37" s="2"/>
      <c r="N37" s="40">
        <f>SUMIFS(숨김!$C$4:$C$9,숨김!$B$4:$B$9,종합!K37)</f>
        <v>1</v>
      </c>
      <c r="X37" s="2"/>
      <c r="Z37" s="40"/>
      <c r="AA37" s="20"/>
      <c r="AB37" s="20"/>
    </row>
    <row r="38" spans="2:28" ht="22.5" customHeight="1">
      <c r="B38" s="295" t="str">
        <f>$C$5</f>
        <v>강인교통</v>
      </c>
      <c r="C38" s="71">
        <v>2</v>
      </c>
      <c r="D38" s="72">
        <f>SUMIFS(숨김!AV:AV,숨김!$AS:$AS,종합!$N$20,숨김!$AT:$AT,"합계",숨김!$AU:$AU,종합!$C38)</f>
        <v>6.094329258755609E-2</v>
      </c>
      <c r="E38" s="72">
        <f>SUMIFS(숨김!AW:AW,숨김!$AS:$AS,종합!$N$20,숨김!$AT:$AT,"합계",숨김!$AU:$AU,종합!$C38)</f>
        <v>0.31328308761432477</v>
      </c>
      <c r="F38" s="72">
        <f>SUMIFS(숨김!AX:AX,숨김!$AS:$AS,종합!$N$20,숨김!$AT:$AT,"합계",숨김!$AU:$AU,종합!$C38)</f>
        <v>0.13823180113559244</v>
      </c>
      <c r="G38" s="73">
        <f>SUMIFS(숨김!AY:AY,숨김!$AS:$AS,종합!$N$20,숨김!$AT:$AT,"합계",숨김!$AU:$AU,종합!$C38)</f>
        <v>17.133415094339625</v>
      </c>
      <c r="H38" s="74">
        <f>SUMIFS(숨김!AZ:AZ,숨김!$AS:$AS,종합!$N$20,숨김!$AT:$AT,"합계",숨김!$AU:$AU,종합!$C38)</f>
        <v>8.8345951631780939E-2</v>
      </c>
      <c r="I38" s="74">
        <f>SUMIFS(숨김!BA:BA,숨김!$AS:$AS,종합!$N$20,숨김!$AT:$AT,"합계",숨김!$AU:$AU,종합!$C38)</f>
        <v>7.0410242792122171</v>
      </c>
      <c r="J38" s="75">
        <f>J12</f>
        <v>2.9450864597885813</v>
      </c>
      <c r="K38" s="76" t="s">
        <v>1031</v>
      </c>
      <c r="M38" s="2"/>
      <c r="N38" s="40">
        <f>SUMIFS(숨김!$C$4:$C$9,숨김!$B$4:$B$9,종합!K38)</f>
        <v>5</v>
      </c>
      <c r="X38" s="2"/>
      <c r="Z38" s="40"/>
      <c r="AA38" s="20"/>
      <c r="AB38" s="20"/>
    </row>
    <row r="39" spans="2:28" ht="22.5" customHeight="1">
      <c r="B39" s="295" t="str">
        <f>$C$5</f>
        <v>강인교통</v>
      </c>
      <c r="C39" s="71">
        <v>3</v>
      </c>
      <c r="D39" s="72">
        <f>SUMIFS(숨김!AV:AV,숨김!$AS:$AS,종합!$N$20,숨김!$AT:$AT,"합계",숨김!$AU:$AU,종합!$C39)</f>
        <v>1.4951932523210964E-2</v>
      </c>
      <c r="E39" s="72">
        <f>SUMIFS(숨김!AW:AW,숨김!$AS:$AS,종합!$N$20,숨김!$AT:$AT,"합계",숨김!$AU:$AU,종합!$C39)</f>
        <v>0.30987449517469368</v>
      </c>
      <c r="F39" s="72">
        <f>SUMIFS(숨김!AX:AX,숨김!$AS:$AS,종합!$N$20,숨김!$AT:$AT,"합계",숨김!$AU:$AU,종합!$C39)</f>
        <v>0.14625721869974836</v>
      </c>
      <c r="G39" s="73">
        <f>SUMIFS(숨김!AY:AY,숨김!$AS:$AS,종합!$N$20,숨김!$AT:$AT,"합계",숨김!$AU:$AU,종합!$C39)</f>
        <v>17.322314814814813</v>
      </c>
      <c r="H39" s="74">
        <f>SUMIFS(숨김!AZ:AZ,숨김!$AS:$AS,종합!$N$20,숨김!$AT:$AT,"합계",숨김!$AU:$AU,종합!$C39)</f>
        <v>0.1197773314391761</v>
      </c>
      <c r="I39" s="74">
        <f>SUMIFS(숨김!BA:BA,숨김!$AS:$AS,종합!$N$20,숨김!$AT:$AT,"합계",숨김!$AU:$AU,종합!$C39)</f>
        <v>9.277057553714668</v>
      </c>
      <c r="J39" s="75">
        <f>J13</f>
        <v>2.8918404594203349</v>
      </c>
      <c r="K39" s="76" t="s">
        <v>1438</v>
      </c>
      <c r="M39" s="2"/>
      <c r="N39" s="40">
        <f>SUMIFS(숨김!$C$4:$C$9,숨김!$B$4:$B$9,종합!K39)</f>
        <v>4</v>
      </c>
      <c r="X39" s="2"/>
      <c r="Z39" s="40"/>
      <c r="AA39" s="20"/>
      <c r="AB39" s="20"/>
    </row>
    <row r="40" spans="2:28" ht="22.5" customHeight="1">
      <c r="B40" s="295" t="str">
        <f>$C$5</f>
        <v>강인교통</v>
      </c>
      <c r="C40" s="71">
        <v>4</v>
      </c>
      <c r="D40" s="72">
        <f>SUMIFS(숨김!AV:AV,숨김!$AS:$AS,종합!$N$20,숨김!$AT:$AT,"합계",숨김!$AU:$AU,종합!$C40)</f>
        <v>1.3233735166267769E-2</v>
      </c>
      <c r="E40" s="72">
        <f>SUMIFS(숨김!AW:AW,숨김!$AS:$AS,종합!$N$20,숨김!$AT:$AT,"합계",숨김!$AU:$AU,종합!$C40)</f>
        <v>0.31550503359901183</v>
      </c>
      <c r="F40" s="72">
        <f>SUMIFS(숨김!AX:AX,숨김!$AS:$AS,종합!$N$20,숨김!$AT:$AT,"합계",숨김!$AU:$AU,종합!$C40)</f>
        <v>0.15647536722784261</v>
      </c>
      <c r="G40" s="73">
        <f>SUMIFS(숨김!AY:AY,숨김!$AS:$AS,종합!$N$20,숨김!$AT:$AT,"합계",숨김!$AU:$AU,종합!$C40)</f>
        <v>18.79754545454545</v>
      </c>
      <c r="H40" s="74">
        <f>SUMIFS(숨김!AZ:AZ,숨김!$AS:$AS,종합!$N$20,숨김!$AT:$AT,"합계",숨김!$AU:$AU,종합!$C40)</f>
        <v>0.12470552066472007</v>
      </c>
      <c r="I40" s="74">
        <f>SUMIFS(숨김!BA:BA,숨김!$AS:$AS,종합!$N$20,숨김!$AT:$AT,"합계",숨김!$AU:$AU,종합!$C40)</f>
        <v>11.218842221417415</v>
      </c>
      <c r="J40" s="75">
        <f>J14</f>
        <v>2.7607065228253944</v>
      </c>
      <c r="K40" s="76" t="str">
        <f>$J$27</f>
        <v>C</v>
      </c>
      <c r="M40" s="2"/>
      <c r="N40" s="40">
        <f>SUMIFS(숨김!$C$4:$C$9,숨김!$B$4:$B$9,종합!K40)</f>
        <v>3</v>
      </c>
      <c r="X40" s="2"/>
      <c r="Z40" s="40"/>
      <c r="AA40" s="20"/>
      <c r="AB40" s="20"/>
    </row>
    <row r="41" spans="2:28" ht="25.5" customHeight="1">
      <c r="B41" s="55" t="s">
        <v>186</v>
      </c>
      <c r="C41" s="55"/>
      <c r="D41" s="69" cm="1">
        <f t="array" aca="1" ref="D41" ca="1">(INDIRECT(ADDRESS(ROW()-1,COLUMN()))/INDIRECT(ADDRESS(ROW()-2,COLUMN())))-1</f>
        <v>-0.11491473455193257</v>
      </c>
      <c r="E41" s="69" cm="1">
        <f t="array" aca="1" ref="E41" ca="1">(INDIRECT(ADDRESS(ROW()-1,COLUMN()))/INDIRECT(ADDRESS(ROW()-2,COLUMN())))-1</f>
        <v>1.817038353267475E-2</v>
      </c>
      <c r="F41" s="69" cm="1">
        <f t="array" aca="1" ref="F41" ca="1">(INDIRECT(ADDRESS(ROW()-1,COLUMN()))/INDIRECT(ADDRESS(ROW()-2,COLUMN())))-1</f>
        <v>6.9864233840458034E-2</v>
      </c>
      <c r="G41" s="69" cm="1">
        <f t="array" aca="1" ref="G41" ca="1">(INDIRECT(ADDRESS(ROW()-1,COLUMN()))/INDIRECT(ADDRESS(ROW()-2,COLUMN())))-1</f>
        <v>8.5163597100137656E-2</v>
      </c>
      <c r="H41" s="69" cm="1">
        <f t="array" aca="1" ref="H41" ca="1">(INDIRECT(ADDRESS(ROW()-1,COLUMN()))/INDIRECT(ADDRESS(ROW()-2,COLUMN())))-1</f>
        <v>4.1144590268706649E-2</v>
      </c>
      <c r="I41" s="69" cm="1">
        <f t="array" aca="1" ref="I41" ca="1">(INDIRECT(ADDRESS(ROW()-1,COLUMN()))/INDIRECT(ADDRESS(ROW()-2,COLUMN())))-1</f>
        <v>0.20931040434531178</v>
      </c>
      <c r="J41" s="69" cm="1">
        <f t="array" aca="1" ref="J41" ca="1">(INDIRECT(ADDRESS(ROW()-1,COLUMN()))/INDIRECT(ADDRESS(ROW()-2,COLUMN())))-1</f>
        <v>-4.5346186428702917E-2</v>
      </c>
      <c r="K41" s="77" t="str" cm="1">
        <f t="array" ref="K41">_xlfn.IFS(N41=0,"등급유지",N41&gt;0,N41&amp;"등급 상승",N41&lt;0,N41&amp;"등급 하락")</f>
        <v>-1등급 하락</v>
      </c>
      <c r="M41" s="289"/>
      <c r="N41" s="40">
        <f>N40-N39</f>
        <v>-1</v>
      </c>
      <c r="O41" s="40" t="s">
        <v>398</v>
      </c>
      <c r="X41" s="258"/>
      <c r="Z41" s="290"/>
      <c r="AA41" s="20"/>
      <c r="AB41" s="20"/>
    </row>
    <row r="42" spans="2:28" ht="25.5" customHeight="1">
      <c r="B42" s="49"/>
      <c r="C42" s="49"/>
      <c r="D42" s="50"/>
      <c r="E42" s="50"/>
      <c r="F42" s="50"/>
      <c r="G42" s="50"/>
      <c r="H42" s="50"/>
      <c r="I42" s="50"/>
      <c r="J42" s="50"/>
      <c r="K42" s="50"/>
      <c r="M42" s="289"/>
      <c r="X42" s="258"/>
      <c r="Z42" s="290"/>
      <c r="AA42" s="20"/>
      <c r="AB42" s="20"/>
    </row>
    <row r="43" spans="2:28" ht="18" customHeight="1">
      <c r="B43" s="54" t="s">
        <v>697</v>
      </c>
      <c r="C43" s="54"/>
      <c r="D43" s="53"/>
      <c r="E43" s="53"/>
      <c r="F43" s="53"/>
      <c r="G43" s="53"/>
      <c r="H43" s="53"/>
      <c r="I43" s="53"/>
      <c r="J43" s="53"/>
      <c r="K43" s="53"/>
      <c r="M43" s="289"/>
      <c r="X43" s="258"/>
      <c r="Z43" s="290"/>
      <c r="AA43" s="20"/>
      <c r="AB43" s="20"/>
    </row>
    <row r="44" spans="2:28" ht="21" customHeight="1">
      <c r="B44" s="49"/>
      <c r="C44" s="49"/>
      <c r="D44" s="50"/>
      <c r="E44" s="50"/>
      <c r="F44" s="50"/>
      <c r="G44" s="50"/>
      <c r="H44" s="50"/>
      <c r="I44" s="50"/>
      <c r="J44" s="50"/>
      <c r="K44" s="50"/>
      <c r="M44" s="289"/>
      <c r="X44" s="258"/>
      <c r="Z44" s="290"/>
      <c r="AA44" s="20"/>
      <c r="AB44" s="20"/>
    </row>
    <row r="45" spans="2:28" ht="25.5" customHeight="1">
      <c r="B45" s="49"/>
      <c r="C45" s="49"/>
      <c r="D45" s="50"/>
      <c r="E45" s="50"/>
      <c r="F45" s="50"/>
      <c r="G45" s="50"/>
      <c r="H45" s="50"/>
      <c r="I45" s="50"/>
      <c r="J45" s="50"/>
      <c r="K45" s="50"/>
      <c r="M45" s="289"/>
      <c r="N45" s="258"/>
      <c r="P45" s="290"/>
      <c r="AA45" s="41"/>
    </row>
    <row r="46" spans="2:28" ht="25.5" customHeight="1">
      <c r="B46" s="49"/>
      <c r="C46" s="49"/>
      <c r="D46" s="50"/>
      <c r="M46" s="289"/>
      <c r="N46" s="258"/>
      <c r="P46" s="290"/>
      <c r="AA46" s="41"/>
    </row>
    <row r="47" spans="2:28" ht="25.5" customHeight="1">
      <c r="B47" s="49"/>
      <c r="C47" s="49"/>
      <c r="D47" s="50"/>
      <c r="M47" s="289"/>
      <c r="N47" s="258"/>
      <c r="P47" s="290"/>
      <c r="AA47" s="41"/>
    </row>
    <row r="48" spans="2:28" ht="25.5" customHeight="1">
      <c r="B48" s="49"/>
      <c r="C48" s="49"/>
      <c r="D48" s="50"/>
      <c r="M48" s="289"/>
      <c r="N48" s="258"/>
      <c r="P48" s="290"/>
      <c r="AA48" s="41"/>
    </row>
    <row r="49" spans="2:27" ht="25.5" customHeight="1">
      <c r="B49" s="49"/>
      <c r="C49" s="49"/>
      <c r="D49" s="50"/>
      <c r="M49" s="289"/>
      <c r="N49" s="258"/>
      <c r="P49" s="290"/>
      <c r="AA49" s="41"/>
    </row>
    <row r="50" spans="2:27" ht="25.5" customHeight="1">
      <c r="B50" s="49"/>
      <c r="C50" s="49"/>
      <c r="D50" s="50"/>
      <c r="M50" s="289"/>
      <c r="N50" s="258"/>
      <c r="P50" s="290"/>
      <c r="AA50" s="41"/>
    </row>
    <row r="51" spans="2:27" ht="25.5" customHeight="1">
      <c r="B51" s="49"/>
      <c r="C51" s="49"/>
      <c r="D51" s="50"/>
      <c r="M51" s="289"/>
      <c r="N51" s="258"/>
      <c r="P51" s="290"/>
      <c r="AA51" s="41"/>
    </row>
    <row r="52" spans="2:27" ht="25.5" customHeight="1">
      <c r="B52" s="49"/>
      <c r="C52" s="49"/>
      <c r="D52" s="50"/>
      <c r="E52" s="50"/>
      <c r="F52" s="50"/>
      <c r="G52" s="50"/>
      <c r="H52" s="50"/>
      <c r="I52" s="50"/>
      <c r="J52" s="50"/>
      <c r="K52" s="50"/>
      <c r="M52" s="289"/>
      <c r="N52" s="258"/>
      <c r="P52" s="290"/>
      <c r="AA52" s="41"/>
    </row>
    <row r="53" spans="2:27" ht="25.5" customHeight="1">
      <c r="B53" s="49"/>
      <c r="C53" s="49"/>
      <c r="D53" s="50"/>
      <c r="E53" s="50"/>
      <c r="F53" s="50"/>
      <c r="G53" s="50"/>
      <c r="H53" s="50"/>
      <c r="I53" s="50"/>
      <c r="J53" s="50"/>
      <c r="K53" s="50"/>
      <c r="M53" s="289"/>
      <c r="N53" s="258"/>
      <c r="P53" s="290"/>
      <c r="AA53" s="41"/>
    </row>
    <row r="54" spans="2:27" ht="25.5" customHeight="1" thickBot="1">
      <c r="B54" s="220" t="s">
        <v>167</v>
      </c>
      <c r="C54" s="221" t="str">
        <f>IFERROR(INDEX(숨김!$W$3:$AQ$440,MATCH(종합!$C$5&amp;1,숨김!$AQ$3:$AQ$440,0),2),"")</f>
        <v>302</v>
      </c>
      <c r="D54" s="221" t="str">
        <f>IFERROR(INDEX(숨김!$W$3:$AQ$440,MATCH(종합!$C$5&amp;2,숨김!$AQ$3:$AQ$440,0),2),"")</f>
        <v>304</v>
      </c>
      <c r="E54" s="221" t="str">
        <f>IFERROR(INDEX(숨김!$W$3:$AQ$440,MATCH(종합!$C$5&amp;3,숨김!$AQ$3:$AQ$440,0),2),"")</f>
        <v>303</v>
      </c>
      <c r="F54" s="221" t="str">
        <f>IFERROR(INDEX(숨김!$W$3:$AQ$440,MATCH(종합!$C$5&amp;4,숨김!$AQ$3:$AQ$440,0),2),"")</f>
        <v>303-1</v>
      </c>
      <c r="G54" s="221" t="str">
        <f>IFERROR(INDEX(숨김!$W$3:$AQ$440,MATCH(종합!$C$5&amp;5,숨김!$AQ$3:$AQ$440,0),2),"")</f>
        <v/>
      </c>
      <c r="H54" s="221" t="str">
        <f>IFERROR(INDEX(숨김!$W$3:$AQ$440,MATCH(종합!$C$5&amp;6,숨김!$AQ$3:$AQ$440,0),2),"")</f>
        <v/>
      </c>
      <c r="I54" s="221" t="str">
        <f>IFERROR(INDEX(숨김!$W$3:$AQ$440,MATCH(종합!$C$5&amp;7,숨김!$AQ$3:$AQ$440,0),2),"")</f>
        <v/>
      </c>
      <c r="J54" s="221" t="str">
        <f>IFERROR(INDEX(숨김!$W$3:$AQ$440,MATCH(종합!$C$5&amp;8,숨김!$AQ$3:$AQ$440,0),2),"")</f>
        <v/>
      </c>
      <c r="K54" s="222" t="str">
        <f>IFERROR(INDEX(숨김!$W$3:$AQ$440,MATCH(종합!$C$5&amp;9,숨김!$AQ$3:$AQ$440,0),2),"")</f>
        <v/>
      </c>
      <c r="M54" s="291">
        <v>1</v>
      </c>
      <c r="N54" s="292">
        <v>2</v>
      </c>
      <c r="O54" s="292">
        <v>3</v>
      </c>
      <c r="P54" s="291">
        <v>4</v>
      </c>
      <c r="Q54" s="292">
        <v>5</v>
      </c>
      <c r="R54" s="292">
        <v>6</v>
      </c>
      <c r="S54" s="291">
        <v>7</v>
      </c>
      <c r="T54" s="292">
        <v>8</v>
      </c>
      <c r="U54" s="293"/>
      <c r="AA54" s="41"/>
    </row>
    <row r="55" spans="2:27" ht="25.5" customHeight="1" thickTop="1">
      <c r="B55" s="225" t="s">
        <v>190</v>
      </c>
      <c r="C55" s="226" t="str">
        <f>IFERROR(INDEX(숨김!$W$3:$AO$1740,MATCH(종합!$C$5&amp;종합!C$54,숨김!$AN$3:$AN$1740,0),15),"")</f>
        <v>C</v>
      </c>
      <c r="D55" s="227" t="str">
        <f>IFERROR(INDEX(숨김!$W$3:$AO$1740,MATCH(종합!$C$5&amp;종합!D$54,숨김!$AN$3:$AN$1740,0),15),"")</f>
        <v>D</v>
      </c>
      <c r="E55" s="227" t="str">
        <f>IFERROR(INDEX(숨김!$W$3:$AO$1740,MATCH(종합!$C$5&amp;종합!E$54,숨김!$AN$3:$AN$1740,0),15),"")</f>
        <v>D</v>
      </c>
      <c r="F55" s="227" t="str">
        <f>IFERROR(INDEX(숨김!$W$3:$AO$1740,MATCH(종합!$C$5&amp;종합!F$54,숨김!$AN$3:$AN$1740,0),15),"")</f>
        <v>D</v>
      </c>
      <c r="G55" s="227" t="str">
        <f>IFERROR(INDEX(숨김!$W$3:$AO$1740,MATCH(종합!$C$5&amp;종합!G$54,숨김!$AN$3:$AN$1740,0),15),"")</f>
        <v/>
      </c>
      <c r="H55" s="227" t="str">
        <f>IFERROR(INDEX(숨김!$W$3:$AO$1740,MATCH(종합!$C$5&amp;종합!H$54,숨김!$AN$3:$AN$1740,0),15),"")</f>
        <v/>
      </c>
      <c r="I55" s="227" t="str">
        <f>IFERROR(INDEX(숨김!$W$3:$AO$1740,MATCH(종합!$C$5&amp;종합!I$54,숨김!$AN$3:$AN$1740,0),15),"")</f>
        <v/>
      </c>
      <c r="J55" s="227" t="str">
        <f>IFERROR(INDEX(숨김!$W$3:$AO$1740,MATCH(종합!$C$5&amp;종합!J$54,숨김!$AN$3:$AN$1740,0),15),"")</f>
        <v/>
      </c>
      <c r="K55" s="227" t="str">
        <f>IFERROR(INDEX(숨김!$W$3:$AO$1740,MATCH(종합!$C$5&amp;종합!K$54,숨김!$AN$3:$AN$1740,0),15),"")</f>
        <v/>
      </c>
      <c r="M55" s="291" t="str">
        <f>C54</f>
        <v>302</v>
      </c>
      <c r="N55" s="291" t="str">
        <f t="shared" ref="N55:U55" si="4">D54</f>
        <v>304</v>
      </c>
      <c r="O55" s="291" t="str">
        <f t="shared" si="4"/>
        <v>303</v>
      </c>
      <c r="P55" s="291" t="str">
        <f t="shared" si="4"/>
        <v>303-1</v>
      </c>
      <c r="Q55" s="291" t="str">
        <f t="shared" ref="Q55" si="5">G54</f>
        <v/>
      </c>
      <c r="R55" s="291" t="str">
        <f t="shared" ref="R55" si="6">H54</f>
        <v/>
      </c>
      <c r="S55" s="291" t="str">
        <f t="shared" ref="S55" si="7">I54</f>
        <v/>
      </c>
      <c r="T55" s="291" t="str">
        <f t="shared" ref="T55" si="8">J54</f>
        <v/>
      </c>
      <c r="U55" s="289" t="str">
        <f t="shared" si="4"/>
        <v/>
      </c>
      <c r="AA55" s="41"/>
    </row>
    <row r="56" spans="2:27" ht="25.5" customHeight="1">
      <c r="B56" s="223" t="s">
        <v>171</v>
      </c>
      <c r="C56" s="213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5%(3명)</v>
      </c>
      <c r="D56" s="213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0%(0명)</v>
      </c>
      <c r="E56" s="213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0%(0명)</v>
      </c>
      <c r="F56" s="213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0%(0명)</v>
      </c>
      <c r="G56" s="213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13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3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3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4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9"/>
      <c r="N56" s="258"/>
      <c r="P56" s="290"/>
      <c r="AA56" s="41"/>
    </row>
    <row r="57" spans="2:27" ht="25.5" customHeight="1">
      <c r="B57" s="178" t="s">
        <v>172</v>
      </c>
      <c r="C57" s="180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18%(11명)</v>
      </c>
      <c r="D57" s="180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13%(2명)</v>
      </c>
      <c r="E57" s="180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6%(2명)</v>
      </c>
      <c r="F57" s="180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4%(1명)</v>
      </c>
      <c r="G57" s="180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80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80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80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1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94">
        <f>SUMIFS(숨김!$AC:$AC,숨김!$W:$W,종합!$C$5,숨김!$X:$X,종합!C$54)/SUMIFS(숨김!$AA:$AA,숨김!$W:$W,종합!$C$5,숨김!$X:$X,종합!C$54)</f>
        <v>4.9180327868852458E-2</v>
      </c>
      <c r="N57" s="294">
        <f>SUMIFS(숨김!$AC:$AC,숨김!$W:$W,종합!$C$5,숨김!$X:$X,종합!D$54)/SUMIFS(숨김!$AA:$AA,숨김!$W:$W,종합!$C$5,숨김!$X:$X,종합!D$54)</f>
        <v>0</v>
      </c>
      <c r="O57" s="294">
        <f>SUMIFS(숨김!$AC:$AC,숨김!$W:$W,종합!$C$5,숨김!$X:$X,종합!E$54)/SUMIFS(숨김!$AA:$AA,숨김!$W:$W,종합!$C$5,숨김!$X:$X,종합!E$54)</f>
        <v>0</v>
      </c>
      <c r="P57" s="294">
        <f>SUMIFS(숨김!$AC:$AC,숨김!$W:$W,종합!$C$5,숨김!$X:$X,종합!F$54)/SUMIFS(숨김!$AA:$AA,숨김!$W:$W,종합!$C$5,숨김!$X:$X,종합!F$54)</f>
        <v>0</v>
      </c>
      <c r="Q57" s="294" t="e">
        <f>SUMIFS(숨김!$AC:$AC,숨김!$W:$W,종합!$C$5,숨김!$X:$X,종합!G$54)/SUMIFS(숨김!$AA:$AA,숨김!$W:$W,종합!$C$5,숨김!$X:$X,종합!G$54)</f>
        <v>#DIV/0!</v>
      </c>
      <c r="R57" s="294" t="e">
        <f>SUMIFS(숨김!$AC:$AC,숨김!$W:$W,종합!$C$5,숨김!$X:$X,종합!H$54)/SUMIFS(숨김!$AA:$AA,숨김!$W:$W,종합!$C$5,숨김!$X:$X,종합!H$54)</f>
        <v>#DIV/0!</v>
      </c>
      <c r="S57" s="294" t="e">
        <f>SUMIFS(숨김!$AC:$AC,숨김!$W:$W,종합!$C$5,숨김!$X:$X,종합!I$54)/SUMIFS(숨김!$AA:$AA,숨김!$W:$W,종합!$C$5,숨김!$X:$X,종합!I$54)</f>
        <v>#DIV/0!</v>
      </c>
      <c r="T57" s="294" t="e">
        <f>SUMIFS(숨김!$AC:$AC,숨김!$W:$W,종합!$C$5,숨김!$X:$X,종합!J$54)/SUMIFS(숨김!$AA:$AA,숨김!$W:$W,종합!$C$5,숨김!$X:$X,종합!J$54)</f>
        <v>#DIV/0!</v>
      </c>
      <c r="AA57" s="41"/>
    </row>
    <row r="58" spans="2:27" ht="25.5" customHeight="1">
      <c r="B58" s="177" t="s">
        <v>173</v>
      </c>
      <c r="C58" s="180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30%(18명)</v>
      </c>
      <c r="D58" s="180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7%(1명)</v>
      </c>
      <c r="E58" s="180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10%(3명)</v>
      </c>
      <c r="F58" s="180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13%(3명)</v>
      </c>
      <c r="G58" s="180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80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80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80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1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94">
        <f>SUMIFS(숨김!$AD:$AD,숨김!$W:$W,종합!$C$5,숨김!$X:$X,종합!C$54)/SUMIFS(숨김!$AA:$AA,숨김!$W:$W,종합!$C$5,숨김!$X:$X,종합!C$54)</f>
        <v>0.18032786885245902</v>
      </c>
      <c r="N58" s="294">
        <f>SUMIFS(숨김!$AD:$AD,숨김!$W:$W,종합!$C$5,숨김!$X:$X,종합!D$54)/SUMIFS(숨김!$AA:$AA,숨김!$W:$W,종합!$C$5,숨김!$X:$X,종합!D$54)</f>
        <v>0.13333333333333333</v>
      </c>
      <c r="O58" s="294">
        <f>SUMIFS(숨김!$AD:$AD,숨김!$W:$W,종합!$C$5,숨김!$X:$X,종합!E$54)/SUMIFS(숨김!$AA:$AA,숨김!$W:$W,종합!$C$5,숨김!$X:$X,종합!E$54)</f>
        <v>6.4516129032258063E-2</v>
      </c>
      <c r="P58" s="294">
        <f>SUMIFS(숨김!$AD:$AD,숨김!$W:$W,종합!$C$5,숨김!$X:$X,종합!F$54)/SUMIFS(숨김!$AA:$AA,숨김!$W:$W,종합!$C$5,숨김!$X:$X,종합!F$54)</f>
        <v>4.3478260869565216E-2</v>
      </c>
      <c r="Q58" s="294" t="e">
        <f>SUMIFS(숨김!$AD:$AD,숨김!$W:$W,종합!$C$5,숨김!$X:$X,종합!G$54)/SUMIFS(숨김!$AA:$AA,숨김!$W:$W,종합!$C$5,숨김!$X:$X,종합!G$54)</f>
        <v>#DIV/0!</v>
      </c>
      <c r="R58" s="294" t="e">
        <f>SUMIFS(숨김!$AD:$AD,숨김!$W:$W,종합!$C$5,숨김!$X:$X,종합!H$54)/SUMIFS(숨김!$AA:$AA,숨김!$W:$W,종합!$C$5,숨김!$X:$X,종합!H$54)</f>
        <v>#DIV/0!</v>
      </c>
      <c r="S58" s="294" t="e">
        <f>SUMIFS(숨김!$AD:$AD,숨김!$W:$W,종합!$C$5,숨김!$X:$X,종합!I$54)/SUMIFS(숨김!$AA:$AA,숨김!$W:$W,종합!$C$5,숨김!$X:$X,종합!I$54)</f>
        <v>#DIV/0!</v>
      </c>
      <c r="T58" s="294" t="e">
        <f>SUMIFS(숨김!$AD:$AD,숨김!$W:$W,종합!$C$5,숨김!$X:$X,종합!J$54)/SUMIFS(숨김!$AA:$AA,숨김!$W:$W,종합!$C$5,숨김!$X:$X,종합!J$54)</f>
        <v>#DIV/0!</v>
      </c>
      <c r="AA58" s="41"/>
    </row>
    <row r="59" spans="2:27" ht="25.5" customHeight="1">
      <c r="B59" s="177" t="s">
        <v>177</v>
      </c>
      <c r="C59" s="180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16%(10명)</v>
      </c>
      <c r="D59" s="180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40%(6명)</v>
      </c>
      <c r="E59" s="180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42%(13명)</v>
      </c>
      <c r="F59" s="180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35%(8명)</v>
      </c>
      <c r="G59" s="180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80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80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80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1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94">
        <f>SUMIFS(숨김!$AE:$AE,숨김!$W:$W,종합!$C$5,숨김!$X:$X,종합!C$54)/SUMIFS(숨김!$AA:$AA,숨김!$W:$W,종합!$C$5,숨김!$X:$X,종합!C$54)</f>
        <v>0.29508196721311475</v>
      </c>
      <c r="N59" s="294">
        <f>SUMIFS(숨김!$AE:$AE,숨김!$W:$W,종합!$C$5,숨김!$X:$X,종합!D$54)/SUMIFS(숨김!$AA:$AA,숨김!$W:$W,종합!$C$5,숨김!$X:$X,종합!D$54)</f>
        <v>6.6666666666666666E-2</v>
      </c>
      <c r="O59" s="294">
        <f>SUMIFS(숨김!$AE:$AE,숨김!$W:$W,종합!$C$5,숨김!$X:$X,종합!E$54)/SUMIFS(숨김!$AA:$AA,숨김!$W:$W,종합!$C$5,숨김!$X:$X,종합!E$54)</f>
        <v>9.6774193548387094E-2</v>
      </c>
      <c r="P59" s="294">
        <f>SUMIFS(숨김!$AE:$AE,숨김!$W:$W,종합!$C$5,숨김!$X:$X,종합!F$54)/SUMIFS(숨김!$AA:$AA,숨김!$W:$W,종합!$C$5,숨김!$X:$X,종합!F$54)</f>
        <v>0.13043478260869565</v>
      </c>
      <c r="Q59" s="294" t="e">
        <f>SUMIFS(숨김!$AE:$AE,숨김!$W:$W,종합!$C$5,숨김!$X:$X,종합!G$54)/SUMIFS(숨김!$AA:$AA,숨김!$W:$W,종합!$C$5,숨김!$X:$X,종합!G$54)</f>
        <v>#DIV/0!</v>
      </c>
      <c r="R59" s="294" t="e">
        <f>SUMIFS(숨김!$AE:$AE,숨김!$W:$W,종합!$C$5,숨김!$X:$X,종합!H$54)/SUMIFS(숨김!$AA:$AA,숨김!$W:$W,종합!$C$5,숨김!$X:$X,종합!H$54)</f>
        <v>#DIV/0!</v>
      </c>
      <c r="S59" s="294" t="e">
        <f>SUMIFS(숨김!$AE:$AE,숨김!$W:$W,종합!$C$5,숨김!$X:$X,종합!I$54)/SUMIFS(숨김!$AA:$AA,숨김!$W:$W,종합!$C$5,숨김!$X:$X,종합!I$54)</f>
        <v>#DIV/0!</v>
      </c>
      <c r="T59" s="294" t="e">
        <f>SUMIFS(숨김!$AE:$AE,숨김!$W:$W,종합!$C$5,숨김!$X:$X,종합!J$54)/SUMIFS(숨김!$AA:$AA,숨김!$W:$W,종합!$C$5,숨김!$X:$X,종합!J$54)</f>
        <v>#DIV/0!</v>
      </c>
      <c r="AA59" s="41"/>
    </row>
    <row r="60" spans="2:27" ht="25.5" customHeight="1">
      <c r="B60" s="182" t="s">
        <v>174</v>
      </c>
      <c r="C60" s="180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20%(12명)</v>
      </c>
      <c r="D60" s="180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20%(3명)</v>
      </c>
      <c r="E60" s="180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19%(6명)</v>
      </c>
      <c r="F60" s="180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30%(7명)</v>
      </c>
      <c r="G60" s="180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80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80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80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1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94">
        <f>SUMIFS(숨김!$AF:$AF,숨김!$W:$W,종합!$C$5,숨김!$X:$X,종합!C$54)/SUMIFS(숨김!$AA:$AA,숨김!$W:$W,종합!$C$5,숨김!$X:$X,종합!C$54)</f>
        <v>0.16393442622950818</v>
      </c>
      <c r="N60" s="294">
        <f>SUMIFS(숨김!$AF:$AF,숨김!$W:$W,종합!$C$5,숨김!$X:$X,종합!D$54)/SUMIFS(숨김!$AA:$AA,숨김!$W:$W,종합!$C$5,숨김!$X:$X,종합!D$54)</f>
        <v>0.4</v>
      </c>
      <c r="O60" s="294">
        <f>SUMIFS(숨김!$AF:$AF,숨김!$W:$W,종합!$C$5,숨김!$X:$X,종합!E$54)/SUMIFS(숨김!$AA:$AA,숨김!$W:$W,종합!$C$5,숨김!$X:$X,종합!E$54)</f>
        <v>0.41935483870967744</v>
      </c>
      <c r="P60" s="294">
        <f>SUMIFS(숨김!$AF:$AF,숨김!$W:$W,종합!$C$5,숨김!$X:$X,종합!F$54)/SUMIFS(숨김!$AA:$AA,숨김!$W:$W,종합!$C$5,숨김!$X:$X,종합!F$54)</f>
        <v>0.34782608695652173</v>
      </c>
      <c r="Q60" s="294" t="e">
        <f>SUMIFS(숨김!$AF:$AF,숨김!$W:$W,종합!$C$5,숨김!$X:$X,종합!G$54)/SUMIFS(숨김!$AA:$AA,숨김!$W:$W,종합!$C$5,숨김!$X:$X,종합!G$54)</f>
        <v>#DIV/0!</v>
      </c>
      <c r="R60" s="294" t="e">
        <f>SUMIFS(숨김!$AF:$AF,숨김!$W:$W,종합!$C$5,숨김!$X:$X,종합!H$54)/SUMIFS(숨김!$AA:$AA,숨김!$W:$W,종합!$C$5,숨김!$X:$X,종합!H$54)</f>
        <v>#DIV/0!</v>
      </c>
      <c r="S60" s="294" t="e">
        <f>SUMIFS(숨김!$AF:$AF,숨김!$W:$W,종합!$C$5,숨김!$X:$X,종합!I$54)/SUMIFS(숨김!$AA:$AA,숨김!$W:$W,종합!$C$5,숨김!$X:$X,종합!I$54)</f>
        <v>#DIV/0!</v>
      </c>
      <c r="T60" s="294" t="e">
        <f>SUMIFS(숨김!$AF:$AF,숨김!$W:$W,종합!$C$5,숨김!$X:$X,종합!J$54)/SUMIFS(숨김!$AA:$AA,숨김!$W:$W,종합!$C$5,숨김!$X:$X,종합!J$54)</f>
        <v>#DIV/0!</v>
      </c>
      <c r="AA60" s="41"/>
    </row>
    <row r="61" spans="2:27" ht="25.5" customHeight="1">
      <c r="B61" s="183" t="s">
        <v>175</v>
      </c>
      <c r="C61" s="184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11%(7명)</v>
      </c>
      <c r="D61" s="184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20%(3명)</v>
      </c>
      <c r="E61" s="184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23%(7명)</v>
      </c>
      <c r="F61" s="184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17%(4명)</v>
      </c>
      <c r="G61" s="184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84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4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4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5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94">
        <f>SUMIFS(숨김!$AG:$AG,숨김!$W:$W,종합!$C$5,숨김!$X:$X,종합!C$54)/SUMIFS(숨김!$AA:$AA,숨김!$W:$W,종합!$C$5,숨김!$X:$X,종합!C$54)</f>
        <v>0.19672131147540983</v>
      </c>
      <c r="N61" s="294">
        <f>SUMIFS(숨김!$AG:$AG,숨김!$W:$W,종합!$C$5,숨김!$X:$X,종합!D$54)/SUMIFS(숨김!$AA:$AA,숨김!$W:$W,종합!$C$5,숨김!$X:$X,종합!D$54)</f>
        <v>0.2</v>
      </c>
      <c r="O61" s="294">
        <f>SUMIFS(숨김!$AG:$AG,숨김!$W:$W,종합!$C$5,숨김!$X:$X,종합!E$54)/SUMIFS(숨김!$AA:$AA,숨김!$W:$W,종합!$C$5,숨김!$X:$X,종합!E$54)</f>
        <v>0.19354838709677419</v>
      </c>
      <c r="P61" s="294">
        <f>SUMIFS(숨김!$AG:$AG,숨김!$W:$W,종합!$C$5,숨김!$X:$X,종합!F$54)/SUMIFS(숨김!$AA:$AA,숨김!$W:$W,종합!$C$5,숨김!$X:$X,종합!F$54)</f>
        <v>0.30434782608695654</v>
      </c>
      <c r="Q61" s="294" t="e">
        <f>SUMIFS(숨김!$AG:$AG,숨김!$W:$W,종합!$C$5,숨김!$X:$X,종합!G$54)/SUMIFS(숨김!$AA:$AA,숨김!$W:$W,종합!$C$5,숨김!$X:$X,종합!G$54)</f>
        <v>#DIV/0!</v>
      </c>
      <c r="R61" s="294" t="e">
        <f>SUMIFS(숨김!$AG:$AG,숨김!$W:$W,종합!$C$5,숨김!$X:$X,종합!H$54)/SUMIFS(숨김!$AA:$AA,숨김!$W:$W,종합!$C$5,숨김!$X:$X,종합!H$54)</f>
        <v>#DIV/0!</v>
      </c>
      <c r="S61" s="294" t="e">
        <f>SUMIFS(숨김!$AG:$AG,숨김!$W:$W,종합!$C$5,숨김!$X:$X,종합!I$54)/SUMIFS(숨김!$AA:$AA,숨김!$W:$W,종합!$C$5,숨김!$X:$X,종합!I$54)</f>
        <v>#DIV/0!</v>
      </c>
      <c r="T61" s="294" t="e">
        <f>SUMIFS(숨김!$AG:$AG,숨김!$W:$W,종합!$C$5,숨김!$X:$X,종합!J$54)/SUMIFS(숨김!$AA:$AA,숨김!$W:$W,종합!$C$5,숨김!$X:$X,종합!J$54)</f>
        <v>#DIV/0!</v>
      </c>
      <c r="AA61" s="41"/>
    </row>
    <row r="62" spans="2:27" ht="15.75" customHeight="1">
      <c r="B62" s="49"/>
      <c r="C62" s="49"/>
      <c r="D62" s="50"/>
      <c r="E62" s="50"/>
      <c r="F62" s="50"/>
      <c r="G62" s="50"/>
      <c r="H62" s="50"/>
      <c r="I62" s="50"/>
      <c r="J62" s="50"/>
      <c r="K62" s="50"/>
      <c r="M62" s="294">
        <f>SUMIFS(숨김!$AH:$AH,숨김!$W:$W,종합!$C$5,숨김!$X:$X,종합!C$54)/SUMIFS(숨김!$AA:$AA,숨김!$W:$W,종합!$C$5,숨김!$X:$X,종합!C$54)</f>
        <v>0.11475409836065574</v>
      </c>
      <c r="N62" s="294">
        <f>SUMIFS(숨김!$AH:$AH,숨김!$W:$W,종합!$C$5,숨김!$X:$X,종합!D$54)/SUMIFS(숨김!$AA:$AA,숨김!$W:$W,종합!$C$5,숨김!$X:$X,종합!D$54)</f>
        <v>0.2</v>
      </c>
      <c r="O62" s="294">
        <f>SUMIFS(숨김!$AH:$AH,숨김!$W:$W,종합!$C$5,숨김!$X:$X,종합!E$54)/SUMIFS(숨김!$AA:$AA,숨김!$W:$W,종합!$C$5,숨김!$X:$X,종합!E$54)</f>
        <v>0.22580645161290322</v>
      </c>
      <c r="P62" s="294">
        <f>SUMIFS(숨김!$AH:$AH,숨김!$W:$W,종합!$C$5,숨김!$X:$X,종합!F$54)/SUMIFS(숨김!$AA:$AA,숨김!$W:$W,종합!$C$5,숨김!$X:$X,종합!F$54)</f>
        <v>0.17391304347826086</v>
      </c>
      <c r="Q62" s="294" t="e">
        <f>SUMIFS(숨김!$AH:$AH,숨김!$W:$W,종합!$C$5,숨김!$X:$X,종합!G$54)/SUMIFS(숨김!$AA:$AA,숨김!$W:$W,종합!$C$5,숨김!$X:$X,종합!G$54)</f>
        <v>#DIV/0!</v>
      </c>
      <c r="R62" s="294" t="e">
        <f>SUMIFS(숨김!$AH:$AH,숨김!$W:$W,종합!$C$5,숨김!$X:$X,종합!H$54)/SUMIFS(숨김!$AA:$AA,숨김!$W:$W,종합!$C$5,숨김!$X:$X,종합!H$54)</f>
        <v>#DIV/0!</v>
      </c>
      <c r="S62" s="294" t="e">
        <f>SUMIFS(숨김!$AH:$AH,숨김!$W:$W,종합!$C$5,숨김!$X:$X,종합!I$54)/SUMIFS(숨김!$AA:$AA,숨김!$W:$W,종합!$C$5,숨김!$X:$X,종합!I$54)</f>
        <v>#DIV/0!</v>
      </c>
      <c r="T62" s="294" t="e">
        <f>SUMIFS(숨김!$AH:$AH,숨김!$W:$W,종합!$C$5,숨김!$X:$X,종합!J$54)/SUMIFS(숨김!$AA:$AA,숨김!$W:$W,종합!$C$5,숨김!$X:$X,종합!J$54)</f>
        <v>#DIV/0!</v>
      </c>
      <c r="AA62" s="41"/>
    </row>
    <row r="63" spans="2:27" ht="17.25" customHeight="1">
      <c r="B63" s="54" t="s">
        <v>698</v>
      </c>
      <c r="C63" s="54"/>
      <c r="D63" s="53"/>
      <c r="E63" s="53"/>
      <c r="F63" s="53"/>
      <c r="G63" s="53"/>
      <c r="H63" s="53"/>
      <c r="I63" s="53"/>
      <c r="J63" s="53"/>
      <c r="K63" s="53"/>
      <c r="M63" s="289"/>
      <c r="N63" s="258"/>
      <c r="P63" s="290"/>
      <c r="AA63" s="41"/>
    </row>
    <row r="64" spans="2:27" ht="30.75" customHeight="1">
      <c r="B64" s="58" t="s">
        <v>144</v>
      </c>
      <c r="C64" s="58" t="s">
        <v>180</v>
      </c>
      <c r="D64" s="58" t="s">
        <v>181</v>
      </c>
      <c r="E64" s="58" t="s">
        <v>182</v>
      </c>
      <c r="F64" s="58" t="s">
        <v>183</v>
      </c>
      <c r="G64" s="58" t="s">
        <v>184</v>
      </c>
      <c r="H64" s="58" t="s">
        <v>7</v>
      </c>
      <c r="I64" s="58" t="s">
        <v>8</v>
      </c>
      <c r="J64" s="58" t="s">
        <v>185</v>
      </c>
      <c r="K64" s="58" t="s">
        <v>189</v>
      </c>
      <c r="M64" s="289"/>
      <c r="N64" s="258"/>
      <c r="P64" s="290"/>
      <c r="AA64" s="41"/>
    </row>
    <row r="65" spans="2:27" ht="27" customHeight="1">
      <c r="B65" s="88" t="str">
        <f>$M$55</f>
        <v>302</v>
      </c>
      <c r="C65" s="68">
        <v>1</v>
      </c>
      <c r="D65" s="89">
        <f>SUMIFS(숨김!AV:AV,숨김!$AU:$AU,종합!$C65,숨김!$AT:$AT,종합!$B65,숨김!$AS:$AS,종합!$C$5)</f>
        <v>6.2778964938500423E-2</v>
      </c>
      <c r="E65" s="89">
        <f>SUMIFS(숨김!AW:AW,숨김!$AU:$AU,종합!$C65,숨김!$AT:$AT,종합!$B65,숨김!$AS:$AS,종합!$C$5)</f>
        <v>0.40881868485508399</v>
      </c>
      <c r="F65" s="89">
        <f>SUMIFS(숨김!AX:AX,숨김!$AU:$AU,종합!$C65,숨김!$AT:$AT,종합!$B65,숨김!$AS:$AS,종합!$C$5)</f>
        <v>0.16861151747355468</v>
      </c>
      <c r="G65" s="90">
        <f>SUMIFS(숨김!AY:AY,숨김!$AU:$AU,종합!$C65,숨김!$AT:$AT,종합!$B65,숨김!$AS:$AS,종합!$C$5)</f>
        <v>22.067347826086952</v>
      </c>
      <c r="H65" s="91">
        <f>SUMIFS(숨김!AZ:AZ,숨김!$AU:$AU,종합!$C65,숨김!$AT:$AT,종합!$B65,숨김!$AS:$AS,종합!$C$5)</f>
        <v>2.0250837164652924</v>
      </c>
      <c r="I65" s="91">
        <f>SUMIFS(숨김!BA:BA,숨김!$AU:$AU,종합!$C65,숨김!$AT:$AT,종합!$B65,숨김!$AS:$AS,종합!$C$5)</f>
        <v>24.08651435734431</v>
      </c>
      <c r="J65" s="92">
        <f>SUMIFS(숨김!BB:BB,숨김!$AU:$AU,종합!$C65,숨김!$AT:$AT,종합!$B65,숨김!$AS:$AS,종합!$C$5)</f>
        <v>2.5403822383684203</v>
      </c>
      <c r="K65" s="76"/>
      <c r="M65" s="289"/>
      <c r="N65" s="258"/>
      <c r="P65" s="290"/>
      <c r="AA65" s="41"/>
    </row>
    <row r="66" spans="2:27" ht="20.25" customHeight="1">
      <c r="B66" s="88" t="str">
        <f>$M$55</f>
        <v>302</v>
      </c>
      <c r="C66" s="68">
        <v>2</v>
      </c>
      <c r="D66" s="89">
        <f>SUMIFS(숨김!AV:AV,숨김!$AU:$AU,종합!$C66,숨김!$AT:$AT,종합!$B66,숨김!$AS:$AS,종합!$C$5)</f>
        <v>7.3449057583119273E-2</v>
      </c>
      <c r="E66" s="89">
        <f>SUMIFS(숨김!AW:AW,숨김!$AU:$AU,종합!$C66,숨김!$AT:$AT,종합!$B66,숨김!$AS:$AS,종합!$C$5)</f>
        <v>0.32474119984879213</v>
      </c>
      <c r="F66" s="89">
        <f>SUMIFS(숨김!AX:AX,숨김!$AU:$AU,종합!$C66,숨김!$AT:$AT,종합!$B66,숨김!$AS:$AS,종합!$C$5)</f>
        <v>0.1482628835192682</v>
      </c>
      <c r="G66" s="90">
        <f>SUMIFS(숨김!AY:AY,숨김!$AU:$AU,종합!$C66,숨김!$AT:$AT,종합!$B66,숨김!$AS:$AS,종합!$C$5)</f>
        <v>17.091125000000002</v>
      </c>
      <c r="H66" s="91">
        <f>SUMIFS(숨김!AZ:AZ,숨김!$AU:$AU,종합!$C66,숨김!$AT:$AT,종합!$B66,숨김!$AS:$AS,종합!$C$5)</f>
        <v>9.091350692937919E-2</v>
      </c>
      <c r="I66" s="91">
        <f>SUMIFS(숨김!BA:BA,숨김!$AU:$AU,종합!$C66,숨김!$AT:$AT,종합!$B66,숨김!$AS:$AS,종합!$C$5)</f>
        <v>7.1906901886955845</v>
      </c>
      <c r="J66" s="92">
        <f>SUMIFS(숨김!BB:BB,숨김!$AU:$AU,종합!$C66,숨김!$AT:$AT,종합!$B66,숨김!$AS:$AS,종합!$C$5)</f>
        <v>2.948458261725039</v>
      </c>
      <c r="K66" s="76"/>
      <c r="M66" s="289"/>
      <c r="N66" s="258"/>
      <c r="P66" s="290"/>
      <c r="AA66" s="41"/>
    </row>
    <row r="67" spans="2:27" ht="20.25" customHeight="1">
      <c r="B67" s="88" t="str">
        <f>$M$55</f>
        <v>302</v>
      </c>
      <c r="C67" s="68">
        <v>3</v>
      </c>
      <c r="D67" s="89">
        <f>SUMIFS(숨김!AV:AV,숨김!$AU:$AU,종합!$C67,숨김!$AT:$AT,종합!$B67,숨김!$AS:$AS,종합!$C$5)</f>
        <v>1.5602333859204235E-2</v>
      </c>
      <c r="E67" s="89">
        <f>SUMIFS(숨김!AW:AW,숨김!$AU:$AU,종합!$C67,숨김!$AT:$AT,종합!$B67,숨김!$AS:$AS,종합!$C$5)</f>
        <v>0.32921719313034753</v>
      </c>
      <c r="F67" s="89">
        <f>SUMIFS(숨김!AX:AX,숨김!$AU:$AU,종합!$C67,숨김!$AT:$AT,종합!$B67,숨김!$AS:$AS,종합!$C$5)</f>
        <v>0.15664332972114919</v>
      </c>
      <c r="G67" s="90">
        <f>SUMIFS(숨김!AY:AY,숨김!$AU:$AU,종합!$C67,숨김!$AT:$AT,종합!$B67,숨김!$AS:$AS,종합!$C$5)</f>
        <v>17.026750000000003</v>
      </c>
      <c r="H67" s="91">
        <f>SUMIFS(숨김!AZ:AZ,숨김!$AU:$AU,종합!$C67,숨김!$AT:$AT,종합!$B67,숨김!$AS:$AS,종합!$C$5)</f>
        <v>0.11803864088735037</v>
      </c>
      <c r="I67" s="91">
        <f>SUMIFS(숨김!BA:BA,숨김!$AU:$AU,종합!$C67,숨김!$AT:$AT,종합!$B67,숨김!$AS:$AS,종합!$C$5)</f>
        <v>9.155561248313715</v>
      </c>
      <c r="J67" s="92">
        <f>SUMIFS(숨김!BB:BB,숨김!$AU:$AU,종합!$C67,숨김!$AT:$AT,종합!$B67,숨김!$AS:$AS,종합!$C$5)</f>
        <v>2.971104281820153</v>
      </c>
      <c r="K67" s="76"/>
      <c r="M67" s="289"/>
      <c r="N67" s="258"/>
      <c r="P67" s="290"/>
      <c r="AA67" s="41"/>
    </row>
    <row r="68" spans="2:27" ht="20.25" customHeight="1">
      <c r="B68" s="88" t="str">
        <f>$M$55</f>
        <v>302</v>
      </c>
      <c r="C68" s="68">
        <v>4</v>
      </c>
      <c r="D68" s="89">
        <f>SUMIFS(숨김!AV:AV,숨김!$AU:$AU,종합!$C68,숨김!$AT:$AT,종합!$B68,숨김!$AS:$AS,종합!$C$5)</f>
        <v>1.3243462354800025E-2</v>
      </c>
      <c r="E68" s="89">
        <f>SUMIFS(숨김!AW:AW,숨김!$AU:$AU,종합!$C68,숨김!$AT:$AT,종합!$B68,숨김!$AS:$AS,종합!$C$5)</f>
        <v>0.33294588881697046</v>
      </c>
      <c r="F68" s="89">
        <f>SUMIFS(숨김!AX:AX,숨김!$AU:$AU,종합!$C68,숨김!$AT:$AT,종합!$B68,숨김!$AS:$AS,종합!$C$5)</f>
        <v>0.16555547626617492</v>
      </c>
      <c r="G68" s="90">
        <f>SUMIFS(숨김!AY:AY,숨김!$AU:$AU,종합!$C68,숨김!$AT:$AT,종합!$B68,숨김!$AS:$AS,종합!$C$5)</f>
        <v>18.066208333333332</v>
      </c>
      <c r="H68" s="91">
        <f>SUMIFS(숨김!AZ:AZ,숨김!$AU:$AU,종합!$C68,숨김!$AT:$AT,종합!$B68,숨김!$AS:$AS,종합!$C$5)</f>
        <v>7.6928367732908384E-2</v>
      </c>
      <c r="I68" s="91">
        <f>SUMIFS(숨김!BA:BA,숨김!$AU:$AU,종합!$C68,숨김!$AT:$AT,종합!$B68,숨김!$AS:$AS,종합!$C$5)</f>
        <v>10.421448450744059</v>
      </c>
      <c r="J68" s="92">
        <f>SUMIFS(숨김!BB:BB,숨김!$AU:$AU,종합!$C68,숨김!$AT:$AT,종합!$B68,숨김!$AS:$AS,종합!$C$5)</f>
        <v>2.8697378015370365</v>
      </c>
      <c r="K68" s="76" t="str">
        <f>INDEX(숨김!$W$3:$AQ$440,MATCH(종합!$C$5&amp;종합!$B68,숨김!$AN$3:$AN$440,0),15)</f>
        <v>C</v>
      </c>
      <c r="M68" s="289"/>
      <c r="N68" s="258"/>
      <c r="P68" s="290"/>
      <c r="AA68" s="41"/>
    </row>
    <row r="69" spans="2:27" ht="20.25" customHeight="1">
      <c r="B69" s="88" t="str">
        <f>$N$55</f>
        <v>304</v>
      </c>
      <c r="C69" s="68">
        <v>1</v>
      </c>
      <c r="D69" s="89">
        <f>SUMIFS(숨김!AV:AV,숨김!$AU:$AU,종합!$C69,숨김!$AT:$AT,종합!$B69,숨김!$AS:$AS,종합!$C$5)</f>
        <v>3.3409697729386366E-2</v>
      </c>
      <c r="E69" s="89">
        <f>SUMIFS(숨김!AW:AW,숨김!$AU:$AU,종합!$C69,숨김!$AT:$AT,종합!$B69,숨김!$AS:$AS,종합!$C$5)</f>
        <v>0.42245958544705575</v>
      </c>
      <c r="F69" s="89">
        <f>SUMIFS(숨김!AX:AX,숨김!$AU:$AU,종합!$C69,숨김!$AT:$AT,종합!$B69,숨김!$AS:$AS,종합!$C$5)</f>
        <v>0.17553892111319783</v>
      </c>
      <c r="G69" s="90">
        <f>SUMIFS(숨김!AY:AY,숨김!$AU:$AU,종합!$C69,숨김!$AT:$AT,종합!$B69,숨김!$AS:$AS,종합!$C$5)</f>
        <v>22.303000000000001</v>
      </c>
      <c r="H69" s="91">
        <f>SUMIFS(숨김!AZ:AZ,숨김!$AU:$AU,종합!$C69,숨김!$AT:$AT,종합!$B69,숨김!$AS:$AS,종합!$C$5)</f>
        <v>2.7604405035670854</v>
      </c>
      <c r="I69" s="91">
        <f>SUMIFS(숨김!BA:BA,숨김!$AU:$AU,종합!$C69,숨김!$AT:$AT,종합!$B69,숨김!$AS:$AS,종합!$C$5)</f>
        <v>34.279652071569444</v>
      </c>
      <c r="J69" s="92">
        <f>SUMIFS(숨김!BB:BB,숨김!$AU:$AU,종합!$C69,숨김!$AT:$AT,종합!$B69,숨김!$AS:$AS,종합!$C$5)</f>
        <v>2.2527317374790212</v>
      </c>
      <c r="K69" s="76"/>
    </row>
    <row r="70" spans="2:27" ht="20.25" customHeight="1">
      <c r="B70" s="88" t="str">
        <f>$N$55</f>
        <v>304</v>
      </c>
      <c r="C70" s="68">
        <v>2</v>
      </c>
      <c r="D70" s="89">
        <f>SUMIFS(숨김!AV:AV,숨김!$AU:$AU,종합!$C70,숨김!$AT:$AT,종합!$B70,숨김!$AS:$AS,종합!$C$5)</f>
        <v>3.925662514421905E-2</v>
      </c>
      <c r="E70" s="89">
        <f>SUMIFS(숨김!AW:AW,숨김!$AU:$AU,종합!$C70,숨김!$AT:$AT,종합!$B70,숨김!$AS:$AS,종합!$C$5)</f>
        <v>0.30894099749268916</v>
      </c>
      <c r="F70" s="89">
        <f>SUMIFS(숨김!AX:AX,숨김!$AU:$AU,종합!$C70,숨김!$AT:$AT,종합!$B70,숨김!$AS:$AS,종합!$C$5)</f>
        <v>0.16687757309261789</v>
      </c>
      <c r="G70" s="90">
        <f>SUMIFS(숨김!AY:AY,숨김!$AU:$AU,종합!$C70,숨김!$AT:$AT,종합!$B70,숨김!$AS:$AS,종합!$C$5)</f>
        <v>16.579599999999999</v>
      </c>
      <c r="H70" s="91">
        <f>SUMIFS(숨김!AZ:AZ,숨김!$AU:$AU,종합!$C70,숨김!$AT:$AT,종합!$B70,숨김!$AS:$AS,종합!$C$5)</f>
        <v>0.17665071663639784</v>
      </c>
      <c r="I70" s="91">
        <f>SUMIFS(숨김!BA:BA,숨김!$AU:$AU,종합!$C70,숨김!$AT:$AT,종합!$B70,숨김!$AS:$AS,종합!$C$5)</f>
        <v>11.496061572272591</v>
      </c>
      <c r="J70" s="92">
        <f>SUMIFS(숨김!BB:BB,숨김!$AU:$AU,종합!$C70,숨김!$AT:$AT,종합!$B70,숨김!$AS:$AS,종합!$C$5)</f>
        <v>2.652103196876288</v>
      </c>
      <c r="K70" s="76"/>
    </row>
    <row r="71" spans="2:27" ht="20.25" customHeight="1">
      <c r="B71" s="88" t="str">
        <f>$N$55</f>
        <v>304</v>
      </c>
      <c r="C71" s="68">
        <v>3</v>
      </c>
      <c r="D71" s="89">
        <f>SUMIFS(숨김!AV:AV,숨김!$AU:$AU,종합!$C71,숨김!$AT:$AT,종합!$B71,숨김!$AS:$AS,종합!$C$5)</f>
        <v>1.1292428893668847E-2</v>
      </c>
      <c r="E71" s="89">
        <f>SUMIFS(숨김!AW:AW,숨김!$AU:$AU,종합!$C71,숨김!$AT:$AT,종합!$B71,숨김!$AS:$AS,종합!$C$5)</f>
        <v>0.30915514328729388</v>
      </c>
      <c r="F71" s="89">
        <f>SUMIFS(숨김!AX:AX,숨김!$AU:$AU,종합!$C71,숨김!$AT:$AT,종합!$B71,숨김!$AS:$AS,종합!$C$5)</f>
        <v>0.1773489788442143</v>
      </c>
      <c r="G71" s="90">
        <f>SUMIFS(숨김!AY:AY,숨김!$AU:$AU,종합!$C71,숨김!$AT:$AT,종합!$B71,숨김!$AS:$AS,종합!$C$5)</f>
        <v>17.009599999999999</v>
      </c>
      <c r="H71" s="91">
        <f>SUMIFS(숨김!AZ:AZ,숨김!$AU:$AU,종합!$C71,숨김!$AT:$AT,종합!$B71,숨김!$AS:$AS,종합!$C$5)</f>
        <v>0.19794125451559472</v>
      </c>
      <c r="I71" s="91">
        <f>SUMIFS(숨김!BA:BA,숨김!$AU:$AU,종합!$C71,숨김!$AT:$AT,종합!$B71,숨김!$AS:$AS,종합!$C$5)</f>
        <v>13.581324140473225</v>
      </c>
      <c r="J71" s="92">
        <f>SUMIFS(숨김!BB:BB,숨김!$AU:$AU,종합!$C71,숨김!$AT:$AT,종합!$B71,숨김!$AS:$AS,종합!$C$5)</f>
        <v>2.6370827047032752</v>
      </c>
      <c r="K71" s="76"/>
    </row>
    <row r="72" spans="2:27" ht="20.25" customHeight="1">
      <c r="B72" s="88" t="str">
        <f>$N$55</f>
        <v>304</v>
      </c>
      <c r="C72" s="68">
        <v>4</v>
      </c>
      <c r="D72" s="89">
        <f>SUMIFS(숨김!AV:AV,숨김!$AU:$AU,종합!$C72,숨김!$AT:$AT,종합!$B72,숨김!$AS:$AS,종합!$C$5)</f>
        <v>1.0265824860694666E-2</v>
      </c>
      <c r="E72" s="89">
        <f>SUMIFS(숨김!AW:AW,숨김!$AU:$AU,종합!$C72,숨김!$AT:$AT,종합!$B72,숨김!$AS:$AS,종합!$C$5)</f>
        <v>0.3183257078895711</v>
      </c>
      <c r="F72" s="89">
        <f>SUMIFS(숨김!AX:AX,숨김!$AU:$AU,종합!$C72,숨김!$AT:$AT,종합!$B72,숨김!$AS:$AS,종합!$C$5)</f>
        <v>0.18234476588550882</v>
      </c>
      <c r="G72" s="90">
        <f>SUMIFS(숨김!AY:AY,숨김!$AU:$AU,종합!$C72,숨김!$AT:$AT,종합!$B72,숨김!$AS:$AS,종합!$C$5)</f>
        <v>19.101400000000002</v>
      </c>
      <c r="H72" s="91">
        <f>SUMIFS(숨김!AZ:AZ,숨김!$AU:$AU,종합!$C72,숨김!$AT:$AT,종합!$B72,숨김!$AS:$AS,종합!$C$5)</f>
        <v>0.25235059861767839</v>
      </c>
      <c r="I72" s="91">
        <f>SUMIFS(숨김!BA:BA,숨김!$AU:$AU,종합!$C72,숨김!$AT:$AT,종합!$B72,숨김!$AS:$AS,종합!$C$5)</f>
        <v>19.374345959177674</v>
      </c>
      <c r="J72" s="92">
        <f>SUMIFS(숨김!BB:BB,숨김!$AU:$AU,종합!$C72,숨김!$AT:$AT,종합!$B72,숨김!$AS:$AS,종합!$C$5)</f>
        <v>2.4582505860323511</v>
      </c>
      <c r="K72" s="76" t="str">
        <f>INDEX(숨김!$W$3:$AQ$440,MATCH(종합!$C$5&amp;종합!$B72,숨김!$AN$3:$AN$440,0),15)</f>
        <v>D</v>
      </c>
    </row>
    <row r="73" spans="2:27" ht="20.25" customHeight="1">
      <c r="B73" s="88" t="str">
        <f>$O$55</f>
        <v>303</v>
      </c>
      <c r="C73" s="68">
        <v>1</v>
      </c>
      <c r="D73" s="89">
        <f>SUMIFS(숨김!AV:AV,숨김!$AU:$AU,종합!$C73,숨김!$AT:$AT,종합!$B73,숨김!$AS:$AS,종합!$C$5)</f>
        <v>2.4997381769556209E-2</v>
      </c>
      <c r="E73" s="89">
        <f>SUMIFS(숨김!AW:AW,숨김!$AU:$AU,종합!$C73,숨김!$AT:$AT,종합!$B73,숨김!$AS:$AS,종합!$C$5)</f>
        <v>0.41654539255497558</v>
      </c>
      <c r="F73" s="89">
        <f>SUMIFS(숨김!AX:AX,숨김!$AU:$AU,종합!$C73,숨김!$AT:$AT,종합!$B73,숨김!$AS:$AS,종합!$C$5)</f>
        <v>0.13993675676950024</v>
      </c>
      <c r="G73" s="90">
        <f>SUMIFS(숨김!AY:AY,숨김!$AU:$AU,종합!$C73,숨김!$AT:$AT,종합!$B73,숨김!$AS:$AS,종합!$C$5)</f>
        <v>22.758153846153846</v>
      </c>
      <c r="H73" s="91">
        <f>SUMIFS(숨김!AZ:AZ,숨김!$AU:$AU,종합!$C73,숨김!$AT:$AT,종합!$B73,숨김!$AS:$AS,종합!$C$5)</f>
        <v>1.4300029155522749</v>
      </c>
      <c r="I73" s="91">
        <f>SUMIFS(숨김!BA:BA,숨김!$AU:$AU,종합!$C73,숨김!$AT:$AT,종합!$B73,숨김!$AS:$AS,종합!$C$5)</f>
        <v>22.360623795893019</v>
      </c>
      <c r="J73" s="92">
        <f>SUMIFS(숨김!BB:BB,숨김!$AU:$AU,종합!$C73,숨김!$AT:$AT,종합!$B73,숨김!$AS:$AS,종합!$C$5)</f>
        <v>2.4294869503453316</v>
      </c>
      <c r="K73" s="76"/>
    </row>
    <row r="74" spans="2:27" ht="20.25" customHeight="1">
      <c r="B74" s="88" t="str">
        <f>$O$55</f>
        <v>303</v>
      </c>
      <c r="C74" s="68">
        <v>2</v>
      </c>
      <c r="D74" s="89">
        <f>SUMIFS(숨김!AV:AV,숨김!$AU:$AU,종합!$C74,숨김!$AT:$AT,종합!$B74,숨김!$AS:$AS,종합!$C$5)</f>
        <v>3.9683056837487782E-2</v>
      </c>
      <c r="E74" s="89">
        <f>SUMIFS(숨김!AW:AW,숨김!$AU:$AU,종합!$C74,숨김!$AT:$AT,종합!$B74,숨김!$AS:$AS,종합!$C$5)</f>
        <v>0.30536641269433973</v>
      </c>
      <c r="F74" s="89">
        <f>SUMIFS(숨김!AX:AX,숨김!$AU:$AU,종합!$C74,숨김!$AT:$AT,종합!$B74,숨김!$AS:$AS,종합!$C$5)</f>
        <v>0.12109091529605694</v>
      </c>
      <c r="G74" s="90">
        <f>SUMIFS(숨김!AY:AY,숨김!$AU:$AU,종합!$C74,숨김!$AT:$AT,종합!$B74,숨김!$AS:$AS,종합!$C$5)</f>
        <v>17.284384615384614</v>
      </c>
      <c r="H74" s="91">
        <f>SUMIFS(숨김!AZ:AZ,숨김!$AU:$AU,종합!$C74,숨김!$AT:$AT,종합!$B74,숨김!$AS:$AS,종합!$C$5)</f>
        <v>7.0876359993987531E-2</v>
      </c>
      <c r="I74" s="91">
        <f>SUMIFS(숨김!BA:BA,숨김!$AU:$AU,종합!$C74,숨김!$AT:$AT,종합!$B74,숨김!$AS:$AS,종합!$C$5)</f>
        <v>6.2191762971939442</v>
      </c>
      <c r="J74" s="92">
        <f>SUMIFS(숨김!BB:BB,숨김!$AU:$AU,종합!$C74,숨김!$AT:$AT,종합!$B74,숨김!$AS:$AS,종합!$C$5)</f>
        <v>2.823339587764786</v>
      </c>
      <c r="K74" s="76"/>
    </row>
    <row r="75" spans="2:27" ht="20.25" customHeight="1">
      <c r="B75" s="88" t="str">
        <f>$O$55</f>
        <v>303</v>
      </c>
      <c r="C75" s="68">
        <v>3</v>
      </c>
      <c r="D75" s="89">
        <f>SUMIFS(숨김!AV:AV,숨김!$AU:$AU,종합!$C75,숨김!$AT:$AT,종합!$B75,숨김!$AS:$AS,종합!$C$5)</f>
        <v>1.5493781942052764E-2</v>
      </c>
      <c r="E75" s="89">
        <f>SUMIFS(숨김!AW:AW,숨김!$AU:$AU,종합!$C75,숨김!$AT:$AT,종합!$B75,숨김!$AS:$AS,종합!$C$5)</f>
        <v>0.30107502339586995</v>
      </c>
      <c r="F75" s="89">
        <f>SUMIFS(숨김!AX:AX,숨김!$AU:$AU,종합!$C75,숨김!$AT:$AT,종합!$B75,숨김!$AS:$AS,종합!$C$5)</f>
        <v>0.13532034976107918</v>
      </c>
      <c r="G75" s="90">
        <f>SUMIFS(숨김!AY:AY,숨김!$AU:$AU,종합!$C75,숨김!$AT:$AT,종합!$B75,숨김!$AS:$AS,종합!$C$5)</f>
        <v>18.386846153846157</v>
      </c>
      <c r="H75" s="91">
        <f>SUMIFS(숨김!AZ:AZ,숨김!$AU:$AU,종합!$C75,숨김!$AT:$AT,종합!$B75,숨김!$AS:$AS,종합!$C$5)</f>
        <v>0.13967116846001046</v>
      </c>
      <c r="I75" s="91">
        <f>SUMIFS(숨김!BA:BA,숨김!$AU:$AU,종합!$C75,숨김!$AT:$AT,종합!$B75,숨김!$AS:$AS,종합!$C$5)</f>
        <v>9.613208076971075</v>
      </c>
      <c r="J75" s="92">
        <f>SUMIFS(숨김!BB:BB,숨김!$AU:$AU,종합!$C75,숨김!$AT:$AT,종합!$B75,숨김!$AS:$AS,종합!$C$5)</f>
        <v>2.7686429371483636</v>
      </c>
      <c r="K75" s="76"/>
    </row>
    <row r="76" spans="2:27" ht="20.25" customHeight="1">
      <c r="B76" s="88" t="str">
        <f>$O$55</f>
        <v>303</v>
      </c>
      <c r="C76" s="68">
        <v>4</v>
      </c>
      <c r="D76" s="89">
        <f>SUMIFS(숨김!AV:AV,숨김!$AU:$AU,종합!$C76,숨김!$AT:$AT,종합!$B76,숨김!$AS:$AS,종합!$C$5)</f>
        <v>1.488846168844429E-2</v>
      </c>
      <c r="E76" s="89">
        <f>SUMIFS(숨김!AW:AW,숨김!$AU:$AU,종합!$C76,숨김!$AT:$AT,종합!$B76,숨김!$AS:$AS,종합!$C$5)</f>
        <v>0.30523382759062889</v>
      </c>
      <c r="F76" s="89">
        <f>SUMIFS(숨김!AX:AX,숨김!$AU:$AU,종합!$C76,숨김!$AT:$AT,종합!$B76,숨김!$AS:$AS,종합!$C$5)</f>
        <v>0.14534895915487675</v>
      </c>
      <c r="G76" s="90">
        <f>SUMIFS(숨김!AY:AY,숨김!$AU:$AU,종합!$C76,숨김!$AT:$AT,종합!$B76,숨김!$AS:$AS,종합!$C$5)</f>
        <v>20.027923076923077</v>
      </c>
      <c r="H76" s="91">
        <f>SUMIFS(숨김!AZ:AZ,숨김!$AU:$AU,종합!$C76,숨김!$AT:$AT,종합!$B76,숨김!$AS:$AS,종합!$C$5)</f>
        <v>0.16920717014537456</v>
      </c>
      <c r="I76" s="91">
        <f>SUMIFS(숨김!BA:BA,숨김!$AU:$AU,종합!$C76,숨김!$AT:$AT,종합!$B76,숨김!$AS:$AS,종합!$C$5)</f>
        <v>11.459555598095493</v>
      </c>
      <c r="J76" s="92">
        <f>SUMIFS(숨김!BB:BB,숨김!$AU:$AU,종합!$C76,숨김!$AT:$AT,종합!$B76,숨김!$AS:$AS,종합!$C$5)</f>
        <v>2.6361143302045322</v>
      </c>
      <c r="K76" s="76" t="str">
        <f>INDEX(숨김!$W$3:$AQ$440,MATCH(종합!$C$5&amp;종합!$B76,숨김!$AN$3:$AN$440,0),15)</f>
        <v>D</v>
      </c>
    </row>
    <row r="77" spans="2:27" ht="20.25" customHeight="1">
      <c r="B77" s="88" t="str">
        <f>$P$55</f>
        <v>303-1</v>
      </c>
      <c r="C77" s="68">
        <v>1</v>
      </c>
      <c r="D77" s="89">
        <f>SUMIFS(숨김!AV:AV,숨김!$AU:$AU,종합!$C77,숨김!$AT:$AT,종합!$B77,숨김!$AS:$AS,종합!$C$5)</f>
        <v>3.9922266969322405E-2</v>
      </c>
      <c r="E77" s="89">
        <f>SUMIFS(숨김!AW:AW,숨김!$AU:$AU,종합!$C77,숨김!$AT:$AT,종합!$B77,숨김!$AS:$AS,종합!$C$5)</f>
        <v>0.41243454300114496</v>
      </c>
      <c r="F77" s="89">
        <f>SUMIFS(숨김!AX:AX,숨김!$AU:$AU,종합!$C77,숨김!$AT:$AT,종합!$B77,숨김!$AS:$AS,종합!$C$5)</f>
        <v>0.13785110007534288</v>
      </c>
      <c r="G77" s="90">
        <f>SUMIFS(숨김!AY:AY,숨김!$AU:$AU,종합!$C77,숨김!$AT:$AT,종합!$B77,숨김!$AS:$AS,종합!$C$5)</f>
        <v>21.869285714285713</v>
      </c>
      <c r="H77" s="91">
        <f>SUMIFS(숨김!AZ:AZ,숨김!$AU:$AU,종합!$C77,숨김!$AT:$AT,종합!$B77,숨김!$AS:$AS,종합!$C$5)</f>
        <v>0.90133411587724199</v>
      </c>
      <c r="I77" s="91">
        <f>SUMIFS(숨김!BA:BA,숨김!$AU:$AU,종합!$C77,숨김!$AT:$AT,종합!$B77,숨김!$AS:$AS,종합!$C$5)</f>
        <v>18.89463368838959</v>
      </c>
      <c r="J77" s="92">
        <f>SUMIFS(숨김!BB:BB,숨김!$AU:$AU,종합!$C77,숨김!$AT:$AT,종합!$B77,숨김!$AS:$AS,종합!$C$5)</f>
        <v>2.6762872736682759</v>
      </c>
      <c r="K77" s="76"/>
      <c r="O77" s="288"/>
      <c r="P77" s="288"/>
      <c r="Q77" s="288"/>
      <c r="R77" s="288"/>
      <c r="S77" s="288"/>
      <c r="T77" s="288"/>
      <c r="U77" s="288"/>
    </row>
    <row r="78" spans="2:27" ht="20.25" customHeight="1">
      <c r="B78" s="88" t="str">
        <f>$P$55</f>
        <v>303-1</v>
      </c>
      <c r="C78" s="68">
        <v>2</v>
      </c>
      <c r="D78" s="89">
        <f>SUMIFS(숨김!AV:AV,숨김!$AU:$AU,종합!$C78,숨김!$AT:$AT,종합!$B78,숨김!$AS:$AS,종합!$C$5)</f>
        <v>4.5727951258096679E-2</v>
      </c>
      <c r="E78" s="89">
        <f>SUMIFS(숨김!AW:AW,숨김!$AU:$AU,종합!$C78,숨김!$AT:$AT,종합!$B78,숨김!$AS:$AS,종합!$C$5)</f>
        <v>0.2901492163399137</v>
      </c>
      <c r="F78" s="89">
        <f>SUMIFS(숨김!AX:AX,숨김!$AU:$AU,종합!$C78,숨김!$AT:$AT,종합!$B78,숨김!$AS:$AS,종합!$C$5)</f>
        <v>0.11884479002604384</v>
      </c>
      <c r="G78" s="90">
        <f>SUMIFS(숨김!AY:AY,숨김!$AU:$AU,종합!$C78,숨김!$AT:$AT,종합!$B78,숨김!$AS:$AS,종합!$C$5)</f>
        <v>15.893500000000001</v>
      </c>
      <c r="H78" s="91">
        <f>SUMIFS(숨김!AZ:AZ,숨김!$AU:$AU,종합!$C78,숨김!$AT:$AT,종합!$B78,숨김!$AS:$AS,종합!$C$5)</f>
        <v>2.8218582985439052E-2</v>
      </c>
      <c r="I78" s="91">
        <f>SUMIFS(숨김!BA:BA,숨김!$AU:$AU,종합!$C78,숨김!$AT:$AT,종합!$B78,숨김!$AS:$AS,종합!$C$5)</f>
        <v>4.1793206590013412</v>
      </c>
      <c r="J78" s="92">
        <f>SUMIFS(숨김!BB:BB,숨김!$AU:$AU,종합!$C78,숨김!$AT:$AT,종합!$B78,숨김!$AS:$AS,종합!$C$5)</f>
        <v>3.1785054317795884</v>
      </c>
      <c r="K78" s="76"/>
    </row>
    <row r="79" spans="2:27" ht="20.25" customHeight="1">
      <c r="B79" s="88" t="str">
        <f>$P$55</f>
        <v>303-1</v>
      </c>
      <c r="C79" s="68">
        <v>3</v>
      </c>
      <c r="D79" s="89">
        <f>SUMIFS(숨김!AV:AV,숨김!$AU:$AU,종합!$C79,숨김!$AT:$AT,종합!$B79,숨김!$AS:$AS,종합!$C$5)</f>
        <v>1.4651316613671042E-2</v>
      </c>
      <c r="E79" s="89">
        <f>SUMIFS(숨김!AW:AW,숨김!$AU:$AU,종합!$C79,숨김!$AT:$AT,종합!$B79,숨김!$AS:$AS,종합!$C$5)</f>
        <v>0.27787345086475568</v>
      </c>
      <c r="F79" s="89">
        <f>SUMIFS(숨김!AX:AX,숨김!$AU:$AU,종합!$C79,숨김!$AT:$AT,종합!$B79,숨김!$AS:$AS,종합!$C$5)</f>
        <v>0.12354749051829711</v>
      </c>
      <c r="G79" s="90">
        <f>SUMIFS(숨김!AY:AY,숨김!$AU:$AU,종합!$C79,숨김!$AT:$AT,종합!$B79,숨김!$AS:$AS,종합!$C$5)</f>
        <v>16.630875000000003</v>
      </c>
      <c r="H79" s="91">
        <f>SUMIFS(숨김!AZ:AZ,숨김!$AU:$AU,종합!$C79,숨김!$AT:$AT,종합!$B79,숨김!$AS:$AS,종합!$C$5)</f>
        <v>3.4425624304393554E-2</v>
      </c>
      <c r="I79" s="91">
        <f>SUMIFS(숨김!BA:BA,숨김!$AU:$AU,종합!$C79,숨김!$AT:$AT,종합!$B79,숨김!$AS:$AS,종합!$C$5)</f>
        <v>6.1307986812677351</v>
      </c>
      <c r="J79" s="92">
        <f>SUMIFS(숨김!BB:BB,숨김!$AU:$AU,종합!$C79,숨김!$AT:$AT,종합!$B79,숨김!$AS:$AS,종합!$C$5)</f>
        <v>3.1406878666942268</v>
      </c>
      <c r="K79" s="76"/>
    </row>
    <row r="80" spans="2:27" ht="20.25" customHeight="1">
      <c r="B80" s="88" t="str">
        <f>$P$55</f>
        <v>303-1</v>
      </c>
      <c r="C80" s="68">
        <v>4</v>
      </c>
      <c r="D80" s="89">
        <f>SUMIFS(숨김!AV:AV,숨김!$AU:$AU,종합!$C80,숨김!$AT:$AT,종합!$B80,숨김!$AS:$AS,종합!$C$5)</f>
        <v>1.2036392609907532E-2</v>
      </c>
      <c r="E80" s="89">
        <f>SUMIFS(숨김!AW:AW,숨김!$AU:$AU,종합!$C80,숨김!$AT:$AT,종합!$B80,숨김!$AS:$AS,종합!$C$5)</f>
        <v>0.27958071104741677</v>
      </c>
      <c r="F80" s="89">
        <f>SUMIFS(숨김!AX:AX,숨김!$AU:$AU,종합!$C80,숨김!$AT:$AT,종합!$B80,숨김!$AS:$AS,종합!$C$5)</f>
        <v>0.13489091441034393</v>
      </c>
      <c r="G80" s="90">
        <f>SUMIFS(숨김!AY:AY,숨김!$AU:$AU,종합!$C80,숨김!$AT:$AT,종합!$B80,숨김!$AS:$AS,종합!$C$5)</f>
        <v>18.290624999999999</v>
      </c>
      <c r="H80" s="91">
        <f>SUMIFS(숨김!AZ:AZ,숨김!$AU:$AU,종합!$C80,숨김!$AT:$AT,종합!$B80,숨김!$AS:$AS,종합!$C$5)</f>
        <v>7.1671819244763998E-2</v>
      </c>
      <c r="I80" s="91">
        <f>SUMIFS(숨김!BA:BA,숨김!$AU:$AU,종합!$C80,숨김!$AT:$AT,종합!$B80,숨김!$AS:$AS,종합!$C$5)</f>
        <v>7.0784453863638355</v>
      </c>
      <c r="J80" s="92">
        <f>SUMIFS(숨김!BB:BB,숨김!$AU:$AU,종합!$C80,숨김!$AT:$AT,종합!$B80,숨김!$AS:$AS,종합!$C$5)</f>
        <v>2.9683000085333773</v>
      </c>
      <c r="K80" s="76" t="str">
        <f>INDEX(숨김!$W$3:$AQ$440,MATCH(종합!$C$5&amp;종합!$B80,숨김!$AN$3:$AN$440,0),15)</f>
        <v>D</v>
      </c>
    </row>
    <row r="81" spans="2:11" ht="20.25" customHeight="1">
      <c r="B81" s="87" t="s">
        <v>691</v>
      </c>
      <c r="C81" s="86"/>
      <c r="D81" s="87"/>
      <c r="E81" s="87"/>
      <c r="F81" s="87"/>
      <c r="G81" s="87"/>
      <c r="H81" s="87"/>
      <c r="I81" s="87"/>
      <c r="J81" s="87"/>
      <c r="K81" s="86"/>
    </row>
    <row r="82" spans="2:11" ht="20.25" customHeight="1">
      <c r="B82" s="43">
        <v>302</v>
      </c>
      <c r="C82" s="56"/>
      <c r="D82" s="69">
        <f t="shared" ref="D82:J82" si="9">(SUMIFS(D$65:D$80,$B$65:$B$80,$B82,$C$65:$C$80,MAX($C$65:$C$80))/SUMIFS(D$65:D$80,$B$65:$B$80,$B82,$C$65:$C$80,MAX($C$65:$C$80)-1))-1</f>
        <v>-0.15118709327019353</v>
      </c>
      <c r="E82" s="69">
        <f t="shared" si="9"/>
        <v>1.1325944587428083E-2</v>
      </c>
      <c r="F82" s="69">
        <f t="shared" si="9"/>
        <v>5.6894516739977474E-2</v>
      </c>
      <c r="G82" s="69">
        <f t="shared" si="9"/>
        <v>6.1048546160208383E-2</v>
      </c>
      <c r="H82" s="69">
        <f t="shared" si="9"/>
        <v>-0.348278096438567</v>
      </c>
      <c r="I82" s="69">
        <f t="shared" si="9"/>
        <v>0.13826429293600073</v>
      </c>
      <c r="J82" s="69">
        <f t="shared" si="9"/>
        <v>-3.4117442764754591E-2</v>
      </c>
      <c r="K82" s="57"/>
    </row>
    <row r="83" spans="2:11" ht="20.25" customHeight="1">
      <c r="B83" s="43">
        <v>304</v>
      </c>
      <c r="C83" s="56"/>
      <c r="D83" s="69">
        <f t="shared" ref="D83:J85" si="10">(SUMIFS(D$65:D$80,$B$65:$B$80,$B83,$C$65:$C$80,MAX($C$65:$C$80))/SUMIFS(D$65:D$80,$B$65:$B$80,$B83,$C$65:$C$80,MAX($C$65:$C$80)-1))-1</f>
        <v>-9.0910825531055672E-2</v>
      </c>
      <c r="E83" s="69">
        <f t="shared" si="10"/>
        <v>2.9663309187630604E-2</v>
      </c>
      <c r="F83" s="69">
        <f t="shared" si="10"/>
        <v>2.8169246160040684E-2</v>
      </c>
      <c r="G83" s="69">
        <f t="shared" si="10"/>
        <v>0.1229776126422728</v>
      </c>
      <c r="H83" s="69">
        <f t="shared" si="10"/>
        <v>0.27487622140839285</v>
      </c>
      <c r="I83" s="69">
        <f t="shared" si="10"/>
        <v>0.42654322647678145</v>
      </c>
      <c r="J83" s="69">
        <f t="shared" si="10"/>
        <v>-6.7814376224141326E-2</v>
      </c>
      <c r="K83" s="57"/>
    </row>
    <row r="84" spans="2:11" ht="20.25" customHeight="1">
      <c r="B84" s="43">
        <v>303</v>
      </c>
      <c r="C84" s="56"/>
      <c r="D84" s="69">
        <f t="shared" si="10"/>
        <v>-3.9068592540697389E-2</v>
      </c>
      <c r="E84" s="69">
        <f t="shared" si="10"/>
        <v>1.381318233525719E-2</v>
      </c>
      <c r="F84" s="69">
        <f t="shared" si="10"/>
        <v>7.4110135035152069E-2</v>
      </c>
      <c r="G84" s="69">
        <f t="shared" si="10"/>
        <v>8.9252768492525725E-2</v>
      </c>
      <c r="H84" s="69">
        <f>(SUMIFS(H$65:H$80,$B$65:$B$80,$B84,$C$65:$C$80,MAX($C$65:$C$80))/SUMIFS(H$65:H$80,$B$65:$B$80,$B84,$C$65:$C$80,MAX($C$65:$C$80)-1))-1</f>
        <v>0.21146813627338279</v>
      </c>
      <c r="I84" s="69">
        <f t="shared" si="10"/>
        <v>0.19206361771648695</v>
      </c>
      <c r="J84" s="69">
        <f t="shared" si="10"/>
        <v>-4.7867713516114407E-2</v>
      </c>
      <c r="K84" s="57"/>
    </row>
    <row r="85" spans="2:11" ht="20.25" customHeight="1">
      <c r="B85" s="43" t="s">
        <v>692</v>
      </c>
      <c r="C85" s="56"/>
      <c r="D85" s="69">
        <f t="shared" si="10"/>
        <v>-0.17847706610363889</v>
      </c>
      <c r="E85" s="69">
        <f t="shared" si="10"/>
        <v>6.1440205149070337E-3</v>
      </c>
      <c r="F85" s="69">
        <f t="shared" si="10"/>
        <v>9.1814280034824947E-2</v>
      </c>
      <c r="G85" s="69">
        <f t="shared" si="10"/>
        <v>9.979931903763295E-2</v>
      </c>
      <c r="H85" s="69">
        <f t="shared" si="10"/>
        <v>1.0819323016784597</v>
      </c>
      <c r="I85" s="69">
        <f t="shared" si="10"/>
        <v>0.15457149294293004</v>
      </c>
      <c r="J85" s="69">
        <f t="shared" si="10"/>
        <v>-5.4888567561570123E-2</v>
      </c>
      <c r="K85" s="57"/>
    </row>
    <row r="86" spans="2:11" ht="20.25" customHeight="1" thickBot="1"/>
    <row r="87" spans="2:11" ht="17.25" thickTop="1">
      <c r="B87" s="26" t="s">
        <v>52</v>
      </c>
      <c r="C87" s="26"/>
      <c r="D87" s="26"/>
      <c r="E87" s="26"/>
      <c r="F87" s="174" t="s">
        <v>146</v>
      </c>
      <c r="G87" s="44"/>
      <c r="H87" s="26"/>
      <c r="I87" s="26"/>
    </row>
    <row r="88" spans="2:11">
      <c r="B88" s="27" t="s">
        <v>34</v>
      </c>
      <c r="C88" s="27" t="s">
        <v>53</v>
      </c>
      <c r="D88" s="27"/>
      <c r="E88" s="27"/>
      <c r="F88" s="93" t="s">
        <v>147</v>
      </c>
      <c r="G88" s="45"/>
      <c r="H88" s="47" t="s">
        <v>150</v>
      </c>
      <c r="I88" s="47"/>
    </row>
    <row r="89" spans="2:11">
      <c r="B89" s="27" t="s">
        <v>35</v>
      </c>
      <c r="C89" s="27" t="s">
        <v>54</v>
      </c>
      <c r="D89" s="27"/>
      <c r="E89" s="27"/>
      <c r="F89" s="93" t="s">
        <v>148</v>
      </c>
      <c r="G89" s="45"/>
      <c r="H89" s="47" t="s">
        <v>151</v>
      </c>
      <c r="I89" s="47"/>
    </row>
    <row r="90" spans="2:11">
      <c r="B90" s="27" t="s">
        <v>4</v>
      </c>
      <c r="C90" s="27" t="s">
        <v>55</v>
      </c>
      <c r="D90" s="27"/>
      <c r="E90" s="27"/>
      <c r="F90" s="93" t="s">
        <v>149</v>
      </c>
      <c r="G90" s="45"/>
      <c r="H90" s="47" t="s">
        <v>152</v>
      </c>
      <c r="I90" s="47"/>
    </row>
    <row r="91" spans="2:11">
      <c r="B91" s="27" t="s">
        <v>5</v>
      </c>
      <c r="C91" s="27" t="s">
        <v>56</v>
      </c>
      <c r="D91" s="27"/>
      <c r="E91" s="27"/>
      <c r="F91" s="93" t="s">
        <v>156</v>
      </c>
      <c r="G91" s="45"/>
      <c r="H91" s="47" t="s">
        <v>153</v>
      </c>
      <c r="I91" s="47"/>
    </row>
    <row r="92" spans="2:11">
      <c r="B92" s="27" t="s">
        <v>57</v>
      </c>
      <c r="C92" s="27" t="s">
        <v>58</v>
      </c>
      <c r="D92" s="27"/>
      <c r="E92" s="27"/>
      <c r="F92" s="93" t="s">
        <v>157</v>
      </c>
      <c r="G92" s="45"/>
      <c r="H92" s="47" t="s">
        <v>154</v>
      </c>
      <c r="I92" s="47"/>
    </row>
    <row r="93" spans="2:11" ht="17.25" thickBot="1">
      <c r="B93" s="28" t="s">
        <v>59</v>
      </c>
      <c r="C93" s="28" t="s">
        <v>60</v>
      </c>
      <c r="D93" s="28"/>
      <c r="E93" s="28"/>
      <c r="F93" s="94" t="s">
        <v>158</v>
      </c>
      <c r="G93" s="46"/>
      <c r="H93" s="48" t="s">
        <v>155</v>
      </c>
      <c r="I93" s="48"/>
    </row>
    <row r="94" spans="2:11" ht="17.25" thickTop="1"/>
    <row r="95" spans="2:11" ht="6.75" customHeight="1"/>
  </sheetData>
  <sheetProtection algorithmName="SHA-512" hashValue="lhE2BNdzzEMnHPj0asXy3LaEgrLwMDsmTHXgZ5MBjtZb73pu8sKtFWTi16/E+qLJzdrVkxqHddlPSNuhjeA3fQ==" saltValue="+g1ppLnw5G5Hrsna6QCfew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67">
    <cfRule type="expression" dxfId="36" priority="7">
      <formula>$B65&lt;&gt;$B66</formula>
    </cfRule>
  </conditionalFormatting>
  <conditionalFormatting sqref="B68:K68 B72:K72 B76:K76 B80:K80">
    <cfRule type="expression" dxfId="35" priority="70">
      <formula>$B68&lt;&gt;$B70</formula>
    </cfRule>
  </conditionalFormatting>
  <conditionalFormatting sqref="B69:K71">
    <cfRule type="expression" dxfId="34" priority="3">
      <formula>$B69&lt;&gt;$B70</formula>
    </cfRule>
  </conditionalFormatting>
  <conditionalFormatting sqref="B73:K75">
    <cfRule type="expression" dxfId="33" priority="2">
      <formula>$B73&lt;&gt;$B74</formula>
    </cfRule>
  </conditionalFormatting>
  <conditionalFormatting sqref="B77:K79">
    <cfRule type="expression" dxfId="32" priority="1">
      <formula>$B77&lt;&gt;$B78</formula>
    </cfRule>
  </conditionalFormatting>
  <conditionalFormatting sqref="C55:K55">
    <cfRule type="containsText" dxfId="31" priority="9" operator="containsText" text="F">
      <formula>NOT(ISERROR(SEARCH("F",C55)))</formula>
    </cfRule>
    <cfRule type="containsText" dxfId="30" priority="10" operator="containsText" text="D">
      <formula>NOT(ISERROR(SEARCH("D",C55)))</formula>
    </cfRule>
    <cfRule type="containsText" dxfId="29" priority="11" operator="containsText" text="S">
      <formula>NOT(ISERROR(SEARCH("S",C55)))</formula>
    </cfRule>
    <cfRule type="containsText" dxfId="28" priority="12" operator="containsText" text="A">
      <formula>NOT(ISERROR(SEARCH("A",C55)))</formula>
    </cfRule>
  </conditionalFormatting>
  <conditionalFormatting sqref="D42:K42 D44:K45 D46:D51 D52:K53 D62:K62 D81:K81 K82:K85">
    <cfRule type="containsText" dxfId="27" priority="67" operator="containsText" text="악화">
      <formula>NOT(ISERROR(SEARCH("악화",D42)))</formula>
    </cfRule>
  </conditionalFormatting>
  <conditionalFormatting sqref="D42:K42 D44:K45 D52:K53 D62:K62 D81:K81 K82:K85 D46:D51">
    <cfRule type="containsText" dxfId="26" priority="66" operator="containsText" text="개선">
      <formula>NOT(ISERROR(SEARCH("개선",D42)))</formula>
    </cfRule>
  </conditionalFormatting>
  <conditionalFormatting sqref="G4:G5">
    <cfRule type="containsText" dxfId="25" priority="17" operator="containsText" text="S">
      <formula>NOT(ISERROR(SEARCH("S",G4)))</formula>
    </cfRule>
    <cfRule type="containsText" dxfId="24" priority="18" operator="containsText" text="A">
      <formula>NOT(ISERROR(SEARCH("A",G4)))</formula>
    </cfRule>
  </conditionalFormatting>
  <conditionalFormatting sqref="G5">
    <cfRule type="containsText" dxfId="23" priority="13" operator="containsText" text="F">
      <formula>NOT(ISERROR(SEARCH("F",G5)))</formula>
    </cfRule>
    <cfRule type="containsText" dxfId="22" priority="14" operator="containsText" text="D">
      <formula>NOT(ISERROR(SEARCH("D",G5)))</formula>
    </cfRule>
  </conditionalFormatting>
  <conditionalFormatting sqref="K1:K15 J16 K18:K22 K24:K54 K56:K1048576">
    <cfRule type="containsText" dxfId="21" priority="19" operator="containsText" text="D">
      <formula>NOT(ISERROR(SEARCH("D",J1)))</formula>
    </cfRule>
    <cfRule type="containsText" dxfId="20" priority="20" operator="containsText" text="F">
      <formula>NOT(ISERROR(SEARCH("F",J1)))</formula>
    </cfRule>
    <cfRule type="containsText" dxfId="19" priority="21" operator="containsText" text="S">
      <formula>NOT(ISERROR(SEARCH("S",J1)))</formula>
    </cfRule>
    <cfRule type="containsText" dxfId="18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2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D82:J85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69"/>
    <col min="3" max="3" width="9.28515625" style="269" bestFit="1" customWidth="1"/>
    <col min="4" max="6" width="9.140625" style="269"/>
    <col min="7" max="8" width="9.28515625" style="269" bestFit="1" customWidth="1"/>
    <col min="9" max="9" width="9.28515625" style="299" bestFit="1" customWidth="1"/>
    <col min="10" max="10" width="9.28515625" style="269" bestFit="1" customWidth="1"/>
    <col min="11" max="12" width="9.140625" style="269"/>
    <col min="13" max="20" width="9.28515625" style="269" bestFit="1" customWidth="1"/>
    <col min="21" max="25" width="9.140625" style="269"/>
    <col min="26" max="36" width="9.28515625" style="269" bestFit="1" customWidth="1"/>
    <col min="37" max="37" width="9.140625" style="269"/>
    <col min="38" max="38" width="9.28515625" style="269" bestFit="1" customWidth="1"/>
    <col min="39" max="39" width="9.140625" style="269"/>
    <col min="40" max="40" width="15.140625" style="269" customWidth="1"/>
    <col min="41" max="43" width="9.85546875" style="269" customWidth="1"/>
    <col min="44" max="46" width="9.140625" style="269"/>
    <col min="47" max="52" width="9.28515625" style="269" bestFit="1" customWidth="1"/>
    <col min="53" max="53" width="9.5703125" style="269" bestFit="1" customWidth="1"/>
    <col min="54" max="54" width="9.28515625" style="269" bestFit="1" customWidth="1"/>
    <col min="55" max="16384" width="9.140625" style="269"/>
  </cols>
  <sheetData>
    <row r="2" spans="2:58" ht="16.5">
      <c r="F2" s="298" t="s">
        <v>1103</v>
      </c>
      <c r="G2" s="298"/>
      <c r="L2" s="298" t="s">
        <v>1104</v>
      </c>
      <c r="M2" s="298"/>
      <c r="W2" s="298" t="s">
        <v>1105</v>
      </c>
      <c r="AA2" s="263">
        <v>0</v>
      </c>
      <c r="AO2" s="264" t="s">
        <v>1106</v>
      </c>
      <c r="AP2" s="264">
        <v>12</v>
      </c>
      <c r="AQ2" s="264"/>
      <c r="AS2" s="298" t="s">
        <v>1107</v>
      </c>
    </row>
    <row r="3" spans="2:58" ht="40.5">
      <c r="B3" s="269" t="s">
        <v>134</v>
      </c>
      <c r="C3" s="269" t="s">
        <v>1108</v>
      </c>
      <c r="F3" s="269" t="s">
        <v>197</v>
      </c>
      <c r="G3" s="269" t="s">
        <v>198</v>
      </c>
      <c r="H3" s="269" t="s">
        <v>199</v>
      </c>
      <c r="I3" s="299" t="s">
        <v>176</v>
      </c>
      <c r="J3" s="269" t="s">
        <v>187</v>
      </c>
      <c r="L3" s="265" t="s">
        <v>38</v>
      </c>
      <c r="M3" s="265" t="s">
        <v>950</v>
      </c>
      <c r="N3" s="266" t="s">
        <v>194</v>
      </c>
      <c r="O3" s="267" t="s">
        <v>140</v>
      </c>
      <c r="P3" s="267" t="s">
        <v>135</v>
      </c>
      <c r="Q3" s="267" t="s">
        <v>137</v>
      </c>
      <c r="R3" s="267" t="s">
        <v>138</v>
      </c>
      <c r="S3" s="267" t="s">
        <v>136</v>
      </c>
      <c r="T3" s="267" t="s">
        <v>139</v>
      </c>
      <c r="U3" s="268" t="s">
        <v>134</v>
      </c>
      <c r="W3" s="269" t="s">
        <v>38</v>
      </c>
      <c r="X3" s="269" t="s">
        <v>32</v>
      </c>
      <c r="Y3" s="270" t="s">
        <v>10</v>
      </c>
      <c r="Z3" s="270" t="s">
        <v>231</v>
      </c>
      <c r="AA3" s="269" t="s">
        <v>194</v>
      </c>
      <c r="AB3" s="269" t="s">
        <v>400</v>
      </c>
      <c r="AC3" s="263" t="s">
        <v>140</v>
      </c>
      <c r="AD3" s="263" t="s">
        <v>135</v>
      </c>
      <c r="AE3" s="263" t="s">
        <v>137</v>
      </c>
      <c r="AF3" s="263" t="s">
        <v>138</v>
      </c>
      <c r="AG3" s="263" t="s">
        <v>136</v>
      </c>
      <c r="AH3" s="263" t="s">
        <v>139</v>
      </c>
      <c r="AI3" s="263" t="s">
        <v>396</v>
      </c>
      <c r="AJ3" s="268" t="s">
        <v>401</v>
      </c>
      <c r="AK3" s="268" t="s">
        <v>134</v>
      </c>
      <c r="AL3" s="268" t="s">
        <v>402</v>
      </c>
      <c r="AM3" s="268" t="s">
        <v>403</v>
      </c>
      <c r="AN3" s="271" t="s">
        <v>404</v>
      </c>
      <c r="AO3" s="264" t="s">
        <v>187</v>
      </c>
      <c r="AP3" s="264" t="s">
        <v>402</v>
      </c>
      <c r="AQ3" s="264" t="s">
        <v>403</v>
      </c>
      <c r="AS3" s="272" t="s">
        <v>0</v>
      </c>
      <c r="AT3" s="273" t="s">
        <v>10</v>
      </c>
      <c r="AU3" s="272" t="s">
        <v>160</v>
      </c>
      <c r="AV3" s="274" t="s">
        <v>12</v>
      </c>
      <c r="AW3" s="274" t="s">
        <v>13</v>
      </c>
      <c r="AX3" s="274" t="s">
        <v>6</v>
      </c>
      <c r="AY3" s="274" t="s">
        <v>16</v>
      </c>
      <c r="AZ3" s="274" t="s">
        <v>7</v>
      </c>
      <c r="BA3" s="274" t="s">
        <v>8</v>
      </c>
      <c r="BB3" s="274" t="s">
        <v>161</v>
      </c>
      <c r="BD3" s="269" t="s">
        <v>0</v>
      </c>
      <c r="BE3" s="269" t="s">
        <v>1032</v>
      </c>
      <c r="BF3" s="269" t="s">
        <v>1033</v>
      </c>
    </row>
    <row r="4" spans="2:58" ht="16.5">
      <c r="B4" s="267" t="s">
        <v>140</v>
      </c>
      <c r="C4" s="269">
        <v>6</v>
      </c>
      <c r="F4" s="269" t="s">
        <v>63</v>
      </c>
      <c r="G4" s="300">
        <v>2.4919791350519866</v>
      </c>
      <c r="H4" s="300">
        <v>2.7607065228253944</v>
      </c>
      <c r="I4" s="301">
        <v>0.1078369333007283</v>
      </c>
      <c r="J4" s="269">
        <v>27</v>
      </c>
      <c r="L4" s="275" t="s">
        <v>63</v>
      </c>
      <c r="M4" s="276">
        <v>55</v>
      </c>
      <c r="N4" s="277">
        <v>130</v>
      </c>
      <c r="O4" s="278">
        <v>2.3076923076923078E-2</v>
      </c>
      <c r="P4" s="278">
        <v>0.12307692307692308</v>
      </c>
      <c r="Q4" s="278">
        <v>0.19230769230769232</v>
      </c>
      <c r="R4" s="278">
        <v>0.2846153846153846</v>
      </c>
      <c r="S4" s="278">
        <v>0.2153846153846154</v>
      </c>
      <c r="T4" s="278">
        <v>0.16153846153846155</v>
      </c>
      <c r="U4" s="263" t="s">
        <v>138</v>
      </c>
      <c r="W4" s="269" t="s">
        <v>63</v>
      </c>
      <c r="X4" s="269" t="s">
        <v>64</v>
      </c>
      <c r="Y4" s="270" t="s">
        <v>64</v>
      </c>
      <c r="Z4" s="279">
        <v>24</v>
      </c>
      <c r="AA4" s="263">
        <v>61</v>
      </c>
      <c r="AB4" s="280">
        <v>1.0590277777777779</v>
      </c>
      <c r="AC4" s="269">
        <v>3</v>
      </c>
      <c r="AD4" s="269">
        <v>11</v>
      </c>
      <c r="AE4" s="269">
        <v>18</v>
      </c>
      <c r="AF4" s="269">
        <v>10</v>
      </c>
      <c r="AG4" s="269">
        <v>12</v>
      </c>
      <c r="AH4" s="269">
        <v>7</v>
      </c>
      <c r="AI4" s="269">
        <v>0</v>
      </c>
      <c r="AJ4" s="281">
        <v>0.88899548424828212</v>
      </c>
      <c r="AK4" s="263" t="s">
        <v>138</v>
      </c>
      <c r="AL4" s="263">
        <v>13</v>
      </c>
      <c r="AM4" s="263" t="s">
        <v>543</v>
      </c>
      <c r="AN4" s="275" t="s">
        <v>406</v>
      </c>
      <c r="AO4" s="282">
        <v>99</v>
      </c>
      <c r="AP4" s="282">
        <v>1</v>
      </c>
      <c r="AQ4" s="282" t="s">
        <v>1109</v>
      </c>
      <c r="AS4" s="272" t="s">
        <v>63</v>
      </c>
      <c r="AT4" s="273" t="s">
        <v>64</v>
      </c>
      <c r="AU4" s="272">
        <v>1</v>
      </c>
      <c r="AV4" s="283">
        <v>6.2778964938500423E-2</v>
      </c>
      <c r="AW4" s="283">
        <v>0.40881868485508399</v>
      </c>
      <c r="AX4" s="283">
        <v>0.16861151747355468</v>
      </c>
      <c r="AY4" s="284">
        <v>22.067347826086952</v>
      </c>
      <c r="AZ4" s="284">
        <v>2.0250837164652924</v>
      </c>
      <c r="BA4" s="284">
        <v>24.08651435734431</v>
      </c>
      <c r="BB4" s="284">
        <v>2.5403822383684203</v>
      </c>
      <c r="BD4" s="269" t="s">
        <v>63</v>
      </c>
      <c r="BE4" s="269">
        <v>4</v>
      </c>
      <c r="BF4" s="269">
        <v>55</v>
      </c>
    </row>
    <row r="5" spans="2:58" ht="16.5">
      <c r="B5" s="267" t="s">
        <v>135</v>
      </c>
      <c r="C5" s="269">
        <v>5</v>
      </c>
      <c r="F5" s="269" t="s">
        <v>200</v>
      </c>
      <c r="G5" s="300">
        <v>1.7711054686986105</v>
      </c>
      <c r="H5" s="300">
        <v>2.1459378503693789</v>
      </c>
      <c r="I5" s="301">
        <v>0.21163752712377493</v>
      </c>
      <c r="J5" s="269">
        <v>7</v>
      </c>
      <c r="L5" s="275" t="s">
        <v>200</v>
      </c>
      <c r="M5" s="276">
        <v>67</v>
      </c>
      <c r="N5" s="277">
        <v>147</v>
      </c>
      <c r="O5" s="278">
        <v>0.25170068027210885</v>
      </c>
      <c r="P5" s="278">
        <v>0.1360544217687075</v>
      </c>
      <c r="Q5" s="278">
        <v>0.17687074829931973</v>
      </c>
      <c r="R5" s="278">
        <v>0.21768707482993196</v>
      </c>
      <c r="S5" s="278">
        <v>0.15646258503401361</v>
      </c>
      <c r="T5" s="278">
        <v>6.1224489795918366E-2</v>
      </c>
      <c r="U5" s="263" t="s">
        <v>137</v>
      </c>
      <c r="W5" s="269" t="s">
        <v>63</v>
      </c>
      <c r="X5" s="269" t="s">
        <v>162</v>
      </c>
      <c r="Y5" s="270" t="s">
        <v>162</v>
      </c>
      <c r="Z5" s="279">
        <v>13</v>
      </c>
      <c r="AA5" s="263">
        <v>31</v>
      </c>
      <c r="AB5" s="280">
        <v>0.99358974358974361</v>
      </c>
      <c r="AC5" s="269">
        <v>0</v>
      </c>
      <c r="AD5" s="269">
        <v>2</v>
      </c>
      <c r="AE5" s="269">
        <v>3</v>
      </c>
      <c r="AF5" s="269">
        <v>13</v>
      </c>
      <c r="AG5" s="269">
        <v>6</v>
      </c>
      <c r="AH5" s="269">
        <v>7</v>
      </c>
      <c r="AI5" s="269">
        <v>0</v>
      </c>
      <c r="AJ5" s="281">
        <v>0.84054432377479105</v>
      </c>
      <c r="AK5" s="263" t="s">
        <v>136</v>
      </c>
      <c r="AL5" s="263">
        <v>7</v>
      </c>
      <c r="AM5" s="263" t="s">
        <v>1021</v>
      </c>
      <c r="AN5" s="275" t="s">
        <v>408</v>
      </c>
      <c r="AO5" s="282">
        <v>149</v>
      </c>
      <c r="AP5" s="282">
        <v>3</v>
      </c>
      <c r="AQ5" s="282" t="s">
        <v>1110</v>
      </c>
      <c r="AS5" s="272" t="s">
        <v>63</v>
      </c>
      <c r="AT5" s="273" t="s">
        <v>162</v>
      </c>
      <c r="AU5" s="272">
        <v>1</v>
      </c>
      <c r="AV5" s="283">
        <v>2.4997381769556209E-2</v>
      </c>
      <c r="AW5" s="283">
        <v>0.41654539255497558</v>
      </c>
      <c r="AX5" s="283">
        <v>0.13993675676950024</v>
      </c>
      <c r="AY5" s="284">
        <v>22.758153846153846</v>
      </c>
      <c r="AZ5" s="284">
        <v>1.4300029155522749</v>
      </c>
      <c r="BA5" s="284">
        <v>22.360623795893019</v>
      </c>
      <c r="BB5" s="284">
        <v>2.4294869503453316</v>
      </c>
      <c r="BD5" s="269" t="s">
        <v>200</v>
      </c>
      <c r="BE5" s="269">
        <v>4</v>
      </c>
      <c r="BF5" s="269">
        <v>67</v>
      </c>
    </row>
    <row r="6" spans="2:58" ht="16.5">
      <c r="B6" s="267" t="s">
        <v>137</v>
      </c>
      <c r="C6" s="269">
        <v>4</v>
      </c>
      <c r="F6" s="269" t="s">
        <v>218</v>
      </c>
      <c r="G6" s="300">
        <v>2.3444257506536914</v>
      </c>
      <c r="H6" s="300">
        <v>2.6420339028428601</v>
      </c>
      <c r="I6" s="301">
        <v>0.12694287806137061</v>
      </c>
      <c r="J6" s="269">
        <v>24</v>
      </c>
      <c r="L6" s="275" t="s">
        <v>218</v>
      </c>
      <c r="M6" s="276">
        <v>49</v>
      </c>
      <c r="N6" s="277">
        <v>109</v>
      </c>
      <c r="O6" s="278">
        <v>5.5045871559633031E-2</v>
      </c>
      <c r="P6" s="278">
        <v>5.5045871559633031E-2</v>
      </c>
      <c r="Q6" s="278">
        <v>0.1834862385321101</v>
      </c>
      <c r="R6" s="278">
        <v>0.3577981651376147</v>
      </c>
      <c r="S6" s="278">
        <v>0.23853211009174313</v>
      </c>
      <c r="T6" s="278">
        <v>0.11009174311926606</v>
      </c>
      <c r="U6" s="263" t="s">
        <v>138</v>
      </c>
      <c r="W6" s="269" t="s">
        <v>63</v>
      </c>
      <c r="X6" s="269" t="s">
        <v>163</v>
      </c>
      <c r="Y6" s="270" t="s">
        <v>163</v>
      </c>
      <c r="Z6" s="279">
        <v>8</v>
      </c>
      <c r="AA6" s="263">
        <v>23</v>
      </c>
      <c r="AB6" s="280">
        <v>1.1979166666666667</v>
      </c>
      <c r="AC6" s="269">
        <v>0</v>
      </c>
      <c r="AD6" s="269">
        <v>1</v>
      </c>
      <c r="AE6" s="269">
        <v>3</v>
      </c>
      <c r="AF6" s="269">
        <v>8</v>
      </c>
      <c r="AG6" s="269">
        <v>7</v>
      </c>
      <c r="AH6" s="269">
        <v>4</v>
      </c>
      <c r="AI6" s="269">
        <v>0</v>
      </c>
      <c r="AJ6" s="281">
        <v>0.83858721230945088</v>
      </c>
      <c r="AK6" s="263" t="s">
        <v>136</v>
      </c>
      <c r="AL6" s="263">
        <v>8</v>
      </c>
      <c r="AM6" s="263" t="s">
        <v>1010</v>
      </c>
      <c r="AN6" s="275" t="s">
        <v>409</v>
      </c>
      <c r="AO6" s="282">
        <v>150</v>
      </c>
      <c r="AP6" s="282">
        <v>4</v>
      </c>
      <c r="AQ6" s="282" t="s">
        <v>1111</v>
      </c>
      <c r="AS6" s="272" t="s">
        <v>63</v>
      </c>
      <c r="AT6" s="273" t="s">
        <v>163</v>
      </c>
      <c r="AU6" s="272">
        <v>1</v>
      </c>
      <c r="AV6" s="283">
        <v>3.9922266969322405E-2</v>
      </c>
      <c r="AW6" s="283">
        <v>0.41243454300114496</v>
      </c>
      <c r="AX6" s="283">
        <v>0.13785110007534288</v>
      </c>
      <c r="AY6" s="284">
        <v>21.869285714285713</v>
      </c>
      <c r="AZ6" s="284">
        <v>0.90133411587724199</v>
      </c>
      <c r="BA6" s="284">
        <v>18.89463368838959</v>
      </c>
      <c r="BB6" s="284">
        <v>2.6762872736682759</v>
      </c>
      <c r="BD6" s="269" t="s">
        <v>218</v>
      </c>
      <c r="BE6" s="269">
        <v>6</v>
      </c>
      <c r="BF6" s="269">
        <v>49</v>
      </c>
    </row>
    <row r="7" spans="2:58" ht="16.5">
      <c r="B7" s="267" t="s">
        <v>138</v>
      </c>
      <c r="C7" s="269">
        <v>3</v>
      </c>
      <c r="F7" s="269" t="s">
        <v>215</v>
      </c>
      <c r="G7" s="300">
        <v>2.3357119739712338</v>
      </c>
      <c r="H7" s="300">
        <v>2.7322018806254862</v>
      </c>
      <c r="I7" s="301">
        <v>0.16975119838090769</v>
      </c>
      <c r="J7" s="269">
        <v>15</v>
      </c>
      <c r="L7" s="275" t="s">
        <v>215</v>
      </c>
      <c r="M7" s="276">
        <v>48</v>
      </c>
      <c r="N7" s="277">
        <v>116</v>
      </c>
      <c r="O7" s="278">
        <v>0.25862068965517243</v>
      </c>
      <c r="P7" s="278">
        <v>0.1206896551724138</v>
      </c>
      <c r="Q7" s="278">
        <v>0.25</v>
      </c>
      <c r="R7" s="278">
        <v>0.20689655172413793</v>
      </c>
      <c r="S7" s="278">
        <v>0.14655172413793102</v>
      </c>
      <c r="T7" s="278">
        <v>1.7241379310344827E-2</v>
      </c>
      <c r="U7" s="263" t="s">
        <v>137</v>
      </c>
      <c r="W7" s="269" t="s">
        <v>63</v>
      </c>
      <c r="X7" s="269" t="s">
        <v>164</v>
      </c>
      <c r="Y7" s="270" t="s">
        <v>164</v>
      </c>
      <c r="Z7" s="279">
        <v>5</v>
      </c>
      <c r="AA7" s="263">
        <v>15</v>
      </c>
      <c r="AB7" s="280">
        <v>1.25</v>
      </c>
      <c r="AC7" s="269">
        <v>0</v>
      </c>
      <c r="AD7" s="269">
        <v>2</v>
      </c>
      <c r="AE7" s="269">
        <v>1</v>
      </c>
      <c r="AF7" s="269">
        <v>6</v>
      </c>
      <c r="AG7" s="269">
        <v>3</v>
      </c>
      <c r="AH7" s="269">
        <v>3</v>
      </c>
      <c r="AI7" s="269">
        <v>0</v>
      </c>
      <c r="AJ7" s="281">
        <v>0.84992520476837785</v>
      </c>
      <c r="AK7" s="263" t="s">
        <v>136</v>
      </c>
      <c r="AL7" s="263">
        <v>1</v>
      </c>
      <c r="AM7" s="263" t="s">
        <v>676</v>
      </c>
      <c r="AN7" s="275" t="s">
        <v>410</v>
      </c>
      <c r="AO7" s="282">
        <v>143</v>
      </c>
      <c r="AP7" s="282">
        <v>2</v>
      </c>
      <c r="AQ7" s="282" t="s">
        <v>1112</v>
      </c>
      <c r="AS7" s="272" t="s">
        <v>63</v>
      </c>
      <c r="AT7" s="273" t="s">
        <v>164</v>
      </c>
      <c r="AU7" s="272">
        <v>1</v>
      </c>
      <c r="AV7" s="283">
        <v>3.3409697729386366E-2</v>
      </c>
      <c r="AW7" s="283">
        <v>0.42245958544705575</v>
      </c>
      <c r="AX7" s="283">
        <v>0.17553892111319783</v>
      </c>
      <c r="AY7" s="284">
        <v>22.303000000000001</v>
      </c>
      <c r="AZ7" s="284">
        <v>2.7604405035670854</v>
      </c>
      <c r="BA7" s="284">
        <v>34.279652071569444</v>
      </c>
      <c r="BB7" s="284">
        <v>2.2527317374790212</v>
      </c>
      <c r="BD7" s="269" t="s">
        <v>215</v>
      </c>
      <c r="BE7" s="269">
        <v>12</v>
      </c>
      <c r="BF7" s="269">
        <v>48</v>
      </c>
    </row>
    <row r="8" spans="2:58" ht="16.5">
      <c r="B8" s="267" t="s">
        <v>136</v>
      </c>
      <c r="C8" s="269">
        <v>2</v>
      </c>
      <c r="F8" s="269" t="s">
        <v>223</v>
      </c>
      <c r="G8" s="300">
        <v>1.9840105286931891</v>
      </c>
      <c r="H8" s="300">
        <v>2.2211439467785619</v>
      </c>
      <c r="I8" s="301">
        <v>0.11952225789928939</v>
      </c>
      <c r="J8" s="269">
        <v>25</v>
      </c>
      <c r="L8" s="275" t="s">
        <v>223</v>
      </c>
      <c r="M8" s="276">
        <v>46</v>
      </c>
      <c r="N8" s="277">
        <v>109</v>
      </c>
      <c r="O8" s="278">
        <v>5.5045871559633031E-2</v>
      </c>
      <c r="P8" s="278">
        <v>6.4220183486238536E-2</v>
      </c>
      <c r="Q8" s="278">
        <v>0.1743119266055046</v>
      </c>
      <c r="R8" s="278">
        <v>0.22935779816513763</v>
      </c>
      <c r="S8" s="278">
        <v>0.20183486238532111</v>
      </c>
      <c r="T8" s="278">
        <v>0.27522935779816515</v>
      </c>
      <c r="U8" s="263" t="s">
        <v>136</v>
      </c>
      <c r="W8" s="269" t="s">
        <v>200</v>
      </c>
      <c r="X8" s="269" t="s">
        <v>232</v>
      </c>
      <c r="Y8" s="270" t="s">
        <v>232</v>
      </c>
      <c r="Z8" s="279">
        <v>28</v>
      </c>
      <c r="AA8" s="263">
        <v>70</v>
      </c>
      <c r="AB8" s="280">
        <v>1.0416666666666665</v>
      </c>
      <c r="AC8" s="269">
        <v>19</v>
      </c>
      <c r="AD8" s="269">
        <v>5</v>
      </c>
      <c r="AE8" s="269">
        <v>13</v>
      </c>
      <c r="AF8" s="269">
        <v>16</v>
      </c>
      <c r="AG8" s="269">
        <v>10</v>
      </c>
      <c r="AH8" s="269">
        <v>7</v>
      </c>
      <c r="AI8" s="269">
        <v>0</v>
      </c>
      <c r="AJ8" s="281">
        <v>0.91712551763997596</v>
      </c>
      <c r="AK8" s="263" t="s">
        <v>137</v>
      </c>
      <c r="AL8" s="263">
        <v>32</v>
      </c>
      <c r="AM8" s="263" t="s">
        <v>611</v>
      </c>
      <c r="AN8" s="275" t="s">
        <v>411</v>
      </c>
      <c r="AO8" s="282">
        <v>69</v>
      </c>
      <c r="AP8" s="282">
        <v>3</v>
      </c>
      <c r="AQ8" s="282" t="s">
        <v>1113</v>
      </c>
      <c r="AS8" s="272" t="s">
        <v>63</v>
      </c>
      <c r="AT8" s="273" t="s">
        <v>165</v>
      </c>
      <c r="AU8" s="272">
        <v>1</v>
      </c>
      <c r="AV8" s="283">
        <v>8.8844439637456044E-2</v>
      </c>
      <c r="AW8" s="283">
        <v>0.44904534891181735</v>
      </c>
      <c r="AX8" s="283">
        <v>0.19533393223597251</v>
      </c>
      <c r="AY8" s="284">
        <v>24.977999999999998</v>
      </c>
      <c r="AZ8" s="284">
        <v>4.4849399359541469</v>
      </c>
      <c r="BA8" s="284">
        <v>50.586479886751853</v>
      </c>
      <c r="BB8" s="284">
        <v>2.2862497976587228</v>
      </c>
      <c r="BD8" s="269" t="s">
        <v>223</v>
      </c>
      <c r="BE8" s="269">
        <v>7</v>
      </c>
      <c r="BF8" s="269">
        <v>46</v>
      </c>
    </row>
    <row r="9" spans="2:58" ht="16.5">
      <c r="B9" s="267" t="s">
        <v>139</v>
      </c>
      <c r="C9" s="269">
        <v>1</v>
      </c>
      <c r="F9" s="269" t="s">
        <v>201</v>
      </c>
      <c r="G9" s="300">
        <v>1.8754618208813343</v>
      </c>
      <c r="H9" s="300">
        <v>2.2176999283533205</v>
      </c>
      <c r="I9" s="301">
        <v>0.18248204450846073</v>
      </c>
      <c r="J9" s="269">
        <v>13</v>
      </c>
      <c r="L9" s="275" t="s">
        <v>201</v>
      </c>
      <c r="M9" s="276">
        <v>57</v>
      </c>
      <c r="N9" s="277">
        <v>131</v>
      </c>
      <c r="O9" s="278">
        <v>0.18320610687022901</v>
      </c>
      <c r="P9" s="278">
        <v>0.11450381679389313</v>
      </c>
      <c r="Q9" s="278">
        <v>0.17557251908396945</v>
      </c>
      <c r="R9" s="278">
        <v>0.22137404580152673</v>
      </c>
      <c r="S9" s="278">
        <v>0.18320610687022901</v>
      </c>
      <c r="T9" s="278">
        <v>0.12213740458015267</v>
      </c>
      <c r="U9" s="263" t="s">
        <v>137</v>
      </c>
      <c r="W9" s="269" t="s">
        <v>200</v>
      </c>
      <c r="X9" s="269" t="s">
        <v>233</v>
      </c>
      <c r="Y9" s="270" t="s">
        <v>233</v>
      </c>
      <c r="Z9" s="279">
        <v>18</v>
      </c>
      <c r="AA9" s="263">
        <v>41</v>
      </c>
      <c r="AB9" s="280">
        <v>0.94907407407407418</v>
      </c>
      <c r="AC9" s="269">
        <v>8</v>
      </c>
      <c r="AD9" s="269">
        <v>7</v>
      </c>
      <c r="AE9" s="269">
        <v>7</v>
      </c>
      <c r="AF9" s="269">
        <v>8</v>
      </c>
      <c r="AG9" s="269">
        <v>9</v>
      </c>
      <c r="AH9" s="269">
        <v>2</v>
      </c>
      <c r="AI9" s="269">
        <v>0</v>
      </c>
      <c r="AJ9" s="281">
        <v>0.92149021711814993</v>
      </c>
      <c r="AK9" s="263" t="s">
        <v>137</v>
      </c>
      <c r="AL9" s="263">
        <v>26</v>
      </c>
      <c r="AM9" s="263" t="s">
        <v>511</v>
      </c>
      <c r="AN9" s="275" t="s">
        <v>413</v>
      </c>
      <c r="AO9" s="282">
        <v>63</v>
      </c>
      <c r="AP9" s="282">
        <v>2</v>
      </c>
      <c r="AQ9" s="282" t="s">
        <v>1114</v>
      </c>
      <c r="AS9" s="272" t="s">
        <v>63</v>
      </c>
      <c r="AT9" s="273" t="s">
        <v>166</v>
      </c>
      <c r="AU9" s="272">
        <v>1</v>
      </c>
      <c r="AV9" s="283">
        <v>4.6311514272893858E-2</v>
      </c>
      <c r="AW9" s="283">
        <v>0.4135383278134645</v>
      </c>
      <c r="AX9" s="283">
        <v>0.15619330890811217</v>
      </c>
      <c r="AY9" s="284">
        <v>22.410568627450981</v>
      </c>
      <c r="AZ9" s="284">
        <v>1.775297089243036</v>
      </c>
      <c r="BA9" s="284">
        <v>24.131159012097406</v>
      </c>
      <c r="BB9" s="284">
        <v>2.4919791350519866</v>
      </c>
      <c r="BD9" s="269" t="s">
        <v>201</v>
      </c>
      <c r="BE9" s="269">
        <v>6</v>
      </c>
      <c r="BF9" s="269">
        <v>57</v>
      </c>
    </row>
    <row r="10" spans="2:58" ht="16.5">
      <c r="C10" s="269">
        <v>0</v>
      </c>
      <c r="F10" s="269" t="s">
        <v>208</v>
      </c>
      <c r="G10" s="300">
        <v>1.9244754801457915</v>
      </c>
      <c r="H10" s="300">
        <v>2.2777680811598144</v>
      </c>
      <c r="I10" s="301">
        <v>0.18357864501721721</v>
      </c>
      <c r="J10" s="269">
        <v>12</v>
      </c>
      <c r="L10" s="275" t="s">
        <v>208</v>
      </c>
      <c r="M10" s="276">
        <v>106</v>
      </c>
      <c r="N10" s="277">
        <v>251</v>
      </c>
      <c r="O10" s="278">
        <v>0.19920318725099601</v>
      </c>
      <c r="P10" s="278">
        <v>0.15537848605577689</v>
      </c>
      <c r="Q10" s="278">
        <v>0.2151394422310757</v>
      </c>
      <c r="R10" s="278">
        <v>0.18326693227091634</v>
      </c>
      <c r="S10" s="278">
        <v>0.16334661354581673</v>
      </c>
      <c r="T10" s="278">
        <v>8.3665338645418322E-2</v>
      </c>
      <c r="U10" s="263" t="s">
        <v>137</v>
      </c>
      <c r="W10" s="269" t="s">
        <v>200</v>
      </c>
      <c r="X10" s="269" t="s">
        <v>234</v>
      </c>
      <c r="Y10" s="270" t="s">
        <v>234</v>
      </c>
      <c r="Z10" s="279">
        <v>8</v>
      </c>
      <c r="AA10" s="263">
        <v>20</v>
      </c>
      <c r="AB10" s="280">
        <v>1.0416666666666667</v>
      </c>
      <c r="AC10" s="269">
        <v>2</v>
      </c>
      <c r="AD10" s="269">
        <v>3</v>
      </c>
      <c r="AE10" s="269">
        <v>3</v>
      </c>
      <c r="AF10" s="269">
        <v>8</v>
      </c>
      <c r="AG10" s="269">
        <v>4</v>
      </c>
      <c r="AH10" s="269">
        <v>0</v>
      </c>
      <c r="AI10" s="269">
        <v>0</v>
      </c>
      <c r="AJ10" s="281">
        <v>0.89548798992723011</v>
      </c>
      <c r="AK10" s="263" t="s">
        <v>138</v>
      </c>
      <c r="AL10" s="263">
        <v>5</v>
      </c>
      <c r="AM10" s="263" t="s">
        <v>440</v>
      </c>
      <c r="AN10" s="275" t="s">
        <v>414</v>
      </c>
      <c r="AO10" s="282">
        <v>91</v>
      </c>
      <c r="AP10" s="282">
        <v>4</v>
      </c>
      <c r="AQ10" s="282" t="s">
        <v>1115</v>
      </c>
      <c r="AS10" s="272" t="s">
        <v>200</v>
      </c>
      <c r="AT10" s="273" t="s">
        <v>232</v>
      </c>
      <c r="AU10" s="272">
        <v>1</v>
      </c>
      <c r="AV10" s="283">
        <v>7.1838157954911483E-2</v>
      </c>
      <c r="AW10" s="283">
        <v>0.42223470101076843</v>
      </c>
      <c r="AX10" s="283">
        <v>0.24464059252028597</v>
      </c>
      <c r="AY10" s="284">
        <v>20.183958333333333</v>
      </c>
      <c r="AZ10" s="284">
        <v>5.0789215066556785</v>
      </c>
      <c r="BA10" s="284">
        <v>70.520142350760992</v>
      </c>
      <c r="BB10" s="284">
        <v>1.6949429106640221</v>
      </c>
      <c r="BD10" s="269" t="s">
        <v>208</v>
      </c>
      <c r="BE10" s="269">
        <v>5</v>
      </c>
      <c r="BF10" s="269">
        <v>106</v>
      </c>
    </row>
    <row r="11" spans="2:58" ht="16.5">
      <c r="F11" s="269" t="s">
        <v>224</v>
      </c>
      <c r="G11" s="300">
        <v>1.7423246681955449</v>
      </c>
      <c r="H11" s="300">
        <v>2.0314190132020662</v>
      </c>
      <c r="I11" s="301">
        <v>0.16592449747378279</v>
      </c>
      <c r="J11" s="269">
        <v>16</v>
      </c>
      <c r="L11" s="275" t="s">
        <v>224</v>
      </c>
      <c r="M11" s="276">
        <v>26</v>
      </c>
      <c r="N11" s="277">
        <v>59</v>
      </c>
      <c r="O11" s="278">
        <v>0.10169491525423729</v>
      </c>
      <c r="P11" s="278">
        <v>3.3898305084745763E-2</v>
      </c>
      <c r="Q11" s="278">
        <v>0.28813559322033899</v>
      </c>
      <c r="R11" s="278">
        <v>0.22033898305084745</v>
      </c>
      <c r="S11" s="278">
        <v>0.2711864406779661</v>
      </c>
      <c r="T11" s="278">
        <v>8.4745762711864403E-2</v>
      </c>
      <c r="U11" s="263" t="s">
        <v>138</v>
      </c>
      <c r="W11" s="269" t="s">
        <v>200</v>
      </c>
      <c r="X11" s="269" t="s">
        <v>235</v>
      </c>
      <c r="Y11" s="270" t="s">
        <v>235</v>
      </c>
      <c r="Z11" s="279">
        <v>6</v>
      </c>
      <c r="AA11" s="263">
        <v>13</v>
      </c>
      <c r="AB11" s="280">
        <v>0.9027777777777779</v>
      </c>
      <c r="AC11" s="269">
        <v>7</v>
      </c>
      <c r="AD11" s="269">
        <v>4</v>
      </c>
      <c r="AE11" s="269">
        <v>2</v>
      </c>
      <c r="AF11" s="269">
        <v>0</v>
      </c>
      <c r="AG11" s="269">
        <v>0</v>
      </c>
      <c r="AH11" s="269">
        <v>0</v>
      </c>
      <c r="AI11" s="269">
        <v>0</v>
      </c>
      <c r="AJ11" s="281">
        <v>1.0181893816364915</v>
      </c>
      <c r="AK11" s="263" t="s">
        <v>140</v>
      </c>
      <c r="AL11" s="263">
        <v>4</v>
      </c>
      <c r="AM11" s="263" t="s">
        <v>412</v>
      </c>
      <c r="AN11" s="275" t="s">
        <v>416</v>
      </c>
      <c r="AO11" s="282">
        <v>4</v>
      </c>
      <c r="AP11" s="282">
        <v>1</v>
      </c>
      <c r="AQ11" s="282" t="s">
        <v>1116</v>
      </c>
      <c r="AS11" s="272" t="s">
        <v>200</v>
      </c>
      <c r="AT11" s="273" t="s">
        <v>233</v>
      </c>
      <c r="AU11" s="272">
        <v>1</v>
      </c>
      <c r="AV11" s="283">
        <v>9.2291408694588864E-2</v>
      </c>
      <c r="AW11" s="283">
        <v>0.45018897025048032</v>
      </c>
      <c r="AX11" s="283">
        <v>0.21788062227600094</v>
      </c>
      <c r="AY11" s="284">
        <v>21.492529411764707</v>
      </c>
      <c r="AZ11" s="284">
        <v>5.3155674944750331</v>
      </c>
      <c r="BA11" s="284">
        <v>72.375914557536646</v>
      </c>
      <c r="BB11" s="284">
        <v>1.6925242491798287</v>
      </c>
      <c r="BD11" s="269" t="s">
        <v>224</v>
      </c>
      <c r="BE11" s="269">
        <v>4</v>
      </c>
      <c r="BF11" s="269">
        <v>26</v>
      </c>
    </row>
    <row r="12" spans="2:58" ht="16.5">
      <c r="F12" s="269" t="s">
        <v>213</v>
      </c>
      <c r="G12" s="300">
        <v>1.9609510860763544</v>
      </c>
      <c r="H12" s="300">
        <v>2.4295536763719849</v>
      </c>
      <c r="I12" s="301">
        <v>0.23896699597604565</v>
      </c>
      <c r="J12" s="269">
        <v>1</v>
      </c>
      <c r="L12" s="275" t="s">
        <v>213</v>
      </c>
      <c r="M12" s="276">
        <v>60</v>
      </c>
      <c r="N12" s="277">
        <v>130</v>
      </c>
      <c r="O12" s="278">
        <v>0.35384615384615387</v>
      </c>
      <c r="P12" s="278">
        <v>0.19230769230769232</v>
      </c>
      <c r="Q12" s="278">
        <v>0.18461538461538463</v>
      </c>
      <c r="R12" s="278">
        <v>0.11538461538461539</v>
      </c>
      <c r="S12" s="278">
        <v>0.11538461538461539</v>
      </c>
      <c r="T12" s="278">
        <v>3.8461538461538464E-2</v>
      </c>
      <c r="U12" s="263" t="s">
        <v>135</v>
      </c>
      <c r="W12" s="269" t="s">
        <v>218</v>
      </c>
      <c r="X12" s="269" t="s">
        <v>236</v>
      </c>
      <c r="Y12" s="270" t="s">
        <v>236</v>
      </c>
      <c r="Z12" s="279">
        <v>11</v>
      </c>
      <c r="AA12" s="263">
        <v>25</v>
      </c>
      <c r="AB12" s="280">
        <v>0.94696969696969702</v>
      </c>
      <c r="AC12" s="269">
        <v>1</v>
      </c>
      <c r="AD12" s="269">
        <v>2</v>
      </c>
      <c r="AE12" s="269">
        <v>6</v>
      </c>
      <c r="AF12" s="269">
        <v>8</v>
      </c>
      <c r="AG12" s="269">
        <v>6</v>
      </c>
      <c r="AH12" s="269">
        <v>2</v>
      </c>
      <c r="AI12" s="269">
        <v>0</v>
      </c>
      <c r="AJ12" s="281">
        <v>0.87916783171960999</v>
      </c>
      <c r="AK12" s="263" t="s">
        <v>138</v>
      </c>
      <c r="AL12" s="263">
        <v>29</v>
      </c>
      <c r="AM12" s="263" t="s">
        <v>1013</v>
      </c>
      <c r="AN12" s="275" t="s">
        <v>417</v>
      </c>
      <c r="AO12" s="282">
        <v>115</v>
      </c>
      <c r="AP12" s="282">
        <v>3</v>
      </c>
      <c r="AQ12" s="282" t="s">
        <v>1117</v>
      </c>
      <c r="AS12" s="272" t="s">
        <v>200</v>
      </c>
      <c r="AT12" s="273" t="s">
        <v>234</v>
      </c>
      <c r="AU12" s="272">
        <v>1</v>
      </c>
      <c r="AV12" s="283">
        <v>1.8128085741823979E-2</v>
      </c>
      <c r="AW12" s="283">
        <v>0.3931413319378278</v>
      </c>
      <c r="AX12" s="283">
        <v>0.21376913901822775</v>
      </c>
      <c r="AY12" s="284">
        <v>19.474999999999998</v>
      </c>
      <c r="AZ12" s="284">
        <v>5.0707664920624929</v>
      </c>
      <c r="BA12" s="284">
        <v>96.231271956067317</v>
      </c>
      <c r="BB12" s="284">
        <v>2.0050704626049076</v>
      </c>
      <c r="BD12" s="269" t="s">
        <v>213</v>
      </c>
      <c r="BE12" s="269">
        <v>8</v>
      </c>
      <c r="BF12" s="269">
        <v>60</v>
      </c>
    </row>
    <row r="13" spans="2:58" ht="16.5">
      <c r="F13" s="269" t="s">
        <v>216</v>
      </c>
      <c r="G13" s="300">
        <v>2.1292535923242086</v>
      </c>
      <c r="H13" s="300">
        <v>2.4322706225879216</v>
      </c>
      <c r="I13" s="301">
        <v>0.14231138618531181</v>
      </c>
      <c r="J13" s="269">
        <v>21</v>
      </c>
      <c r="L13" s="275" t="s">
        <v>216</v>
      </c>
      <c r="M13" s="276">
        <v>48</v>
      </c>
      <c r="N13" s="277">
        <v>96</v>
      </c>
      <c r="O13" s="278">
        <v>8.3333333333333329E-2</v>
      </c>
      <c r="P13" s="278">
        <v>0.10416666666666667</v>
      </c>
      <c r="Q13" s="278">
        <v>0.20833333333333334</v>
      </c>
      <c r="R13" s="278">
        <v>0.33333333333333331</v>
      </c>
      <c r="S13" s="278">
        <v>0.17708333333333334</v>
      </c>
      <c r="T13" s="278">
        <v>9.375E-2</v>
      </c>
      <c r="U13" s="263" t="s">
        <v>138</v>
      </c>
      <c r="W13" s="269" t="s">
        <v>218</v>
      </c>
      <c r="X13" s="269" t="s">
        <v>237</v>
      </c>
      <c r="Y13" s="270" t="s">
        <v>237</v>
      </c>
      <c r="Z13" s="279">
        <v>5</v>
      </c>
      <c r="AA13" s="263">
        <v>14</v>
      </c>
      <c r="AB13" s="280">
        <v>1.1666666666666667</v>
      </c>
      <c r="AC13" s="269">
        <v>0</v>
      </c>
      <c r="AD13" s="269">
        <v>0</v>
      </c>
      <c r="AE13" s="269">
        <v>2</v>
      </c>
      <c r="AF13" s="269">
        <v>5</v>
      </c>
      <c r="AG13" s="269">
        <v>6</v>
      </c>
      <c r="AH13" s="269">
        <v>1</v>
      </c>
      <c r="AI13" s="269">
        <v>0</v>
      </c>
      <c r="AJ13" s="281">
        <v>0.85725433201040213</v>
      </c>
      <c r="AK13" s="263" t="s">
        <v>138</v>
      </c>
      <c r="AL13" s="263">
        <v>50</v>
      </c>
      <c r="AM13" s="263" t="s">
        <v>1071</v>
      </c>
      <c r="AN13" s="275" t="s">
        <v>419</v>
      </c>
      <c r="AO13" s="282">
        <v>136</v>
      </c>
      <c r="AP13" s="282">
        <v>5</v>
      </c>
      <c r="AQ13" s="282" t="s">
        <v>1118</v>
      </c>
      <c r="AS13" s="272" t="s">
        <v>200</v>
      </c>
      <c r="AT13" s="273" t="s">
        <v>235</v>
      </c>
      <c r="AU13" s="272">
        <v>1</v>
      </c>
      <c r="AV13" s="283">
        <v>6.4190239701056001E-2</v>
      </c>
      <c r="AW13" s="283">
        <v>0.40810322205664806</v>
      </c>
      <c r="AX13" s="283">
        <v>0.25221904618407442</v>
      </c>
      <c r="AY13" s="284">
        <v>20.867333333333335</v>
      </c>
      <c r="AZ13" s="284">
        <v>2.4259059927598128</v>
      </c>
      <c r="BA13" s="284">
        <v>54.292296574554236</v>
      </c>
      <c r="BB13" s="284">
        <v>2.2015591499802447</v>
      </c>
      <c r="BD13" s="269" t="s">
        <v>216</v>
      </c>
      <c r="BE13" s="269">
        <v>4</v>
      </c>
      <c r="BF13" s="269">
        <v>48</v>
      </c>
    </row>
    <row r="14" spans="2:58" ht="16.5">
      <c r="F14" s="269" t="s">
        <v>211</v>
      </c>
      <c r="G14" s="300">
        <v>1.9087877700513656</v>
      </c>
      <c r="H14" s="300">
        <v>2.20717468589423</v>
      </c>
      <c r="I14" s="301">
        <v>0.15632273033415078</v>
      </c>
      <c r="J14" s="269">
        <v>19</v>
      </c>
      <c r="L14" s="275" t="s">
        <v>211</v>
      </c>
      <c r="M14" s="276">
        <v>44</v>
      </c>
      <c r="N14" s="277">
        <v>112</v>
      </c>
      <c r="O14" s="278">
        <v>9.8214285714285712E-2</v>
      </c>
      <c r="P14" s="278">
        <v>0.15178571428571427</v>
      </c>
      <c r="Q14" s="278">
        <v>0.25</v>
      </c>
      <c r="R14" s="278">
        <v>0.3392857142857143</v>
      </c>
      <c r="S14" s="278">
        <v>9.8214285714285712E-2</v>
      </c>
      <c r="T14" s="278">
        <v>6.25E-2</v>
      </c>
      <c r="U14" s="263" t="s">
        <v>138</v>
      </c>
      <c r="W14" s="269" t="s">
        <v>218</v>
      </c>
      <c r="X14" s="269" t="s">
        <v>238</v>
      </c>
      <c r="Y14" s="270" t="s">
        <v>238</v>
      </c>
      <c r="Z14" s="279">
        <v>11</v>
      </c>
      <c r="AA14" s="263">
        <v>23</v>
      </c>
      <c r="AB14" s="280">
        <v>0.87121212121212122</v>
      </c>
      <c r="AC14" s="269">
        <v>3</v>
      </c>
      <c r="AD14" s="269">
        <v>2</v>
      </c>
      <c r="AE14" s="269">
        <v>6</v>
      </c>
      <c r="AF14" s="269">
        <v>8</v>
      </c>
      <c r="AG14" s="269">
        <v>3</v>
      </c>
      <c r="AH14" s="269">
        <v>1</v>
      </c>
      <c r="AI14" s="269">
        <v>0</v>
      </c>
      <c r="AJ14" s="281">
        <v>0.8954223013374234</v>
      </c>
      <c r="AK14" s="263" t="s">
        <v>138</v>
      </c>
      <c r="AL14" s="263">
        <v>6</v>
      </c>
      <c r="AM14" s="263" t="s">
        <v>477</v>
      </c>
      <c r="AN14" s="275" t="s">
        <v>420</v>
      </c>
      <c r="AO14" s="282">
        <v>92</v>
      </c>
      <c r="AP14" s="282">
        <v>2</v>
      </c>
      <c r="AQ14" s="282" t="s">
        <v>1119</v>
      </c>
      <c r="AS14" s="272" t="s">
        <v>200</v>
      </c>
      <c r="AT14" s="273" t="s">
        <v>165</v>
      </c>
      <c r="AU14" s="272">
        <v>1</v>
      </c>
      <c r="AV14" s="283">
        <v>8.3959305888321914E-2</v>
      </c>
      <c r="AW14" s="283">
        <v>0.42870259249320353</v>
      </c>
      <c r="AX14" s="283">
        <v>0.26680620918295334</v>
      </c>
      <c r="AY14" s="284">
        <v>18.046333333333333</v>
      </c>
      <c r="AZ14" s="284">
        <v>5.6803902600241676</v>
      </c>
      <c r="BA14" s="284">
        <v>57.085574844540396</v>
      </c>
      <c r="BB14" s="284">
        <v>1.7366356845904709</v>
      </c>
      <c r="BD14" s="269" t="s">
        <v>211</v>
      </c>
      <c r="BE14" s="269">
        <v>4</v>
      </c>
      <c r="BF14" s="269">
        <v>44</v>
      </c>
    </row>
    <row r="15" spans="2:58" ht="16.5">
      <c r="F15" s="269" t="s">
        <v>203</v>
      </c>
      <c r="G15" s="300">
        <v>1.6245051003765973</v>
      </c>
      <c r="H15" s="300">
        <v>2.0113628976401672</v>
      </c>
      <c r="I15" s="301">
        <v>0.23813886282898555</v>
      </c>
      <c r="J15" s="269">
        <v>2</v>
      </c>
      <c r="L15" s="275" t="s">
        <v>203</v>
      </c>
      <c r="M15" s="276">
        <v>62</v>
      </c>
      <c r="N15" s="277">
        <v>147</v>
      </c>
      <c r="O15" s="278">
        <v>0.11564625850340136</v>
      </c>
      <c r="P15" s="278">
        <v>0.20408163265306123</v>
      </c>
      <c r="Q15" s="278">
        <v>0.18367346938775511</v>
      </c>
      <c r="R15" s="278">
        <v>0.30612244897959184</v>
      </c>
      <c r="S15" s="278">
        <v>0.14285714285714285</v>
      </c>
      <c r="T15" s="278">
        <v>4.7619047619047616E-2</v>
      </c>
      <c r="U15" s="263" t="s">
        <v>137</v>
      </c>
      <c r="W15" s="269" t="s">
        <v>218</v>
      </c>
      <c r="X15" s="269" t="s">
        <v>239</v>
      </c>
      <c r="Y15" s="270" t="s">
        <v>239</v>
      </c>
      <c r="Z15" s="279">
        <v>9</v>
      </c>
      <c r="AA15" s="263">
        <v>22</v>
      </c>
      <c r="AB15" s="280">
        <v>1.0185185185185186</v>
      </c>
      <c r="AC15" s="269">
        <v>0</v>
      </c>
      <c r="AD15" s="269">
        <v>1</v>
      </c>
      <c r="AE15" s="269">
        <v>0</v>
      </c>
      <c r="AF15" s="269">
        <v>8</v>
      </c>
      <c r="AG15" s="269">
        <v>8</v>
      </c>
      <c r="AH15" s="269">
        <v>5</v>
      </c>
      <c r="AI15" s="269">
        <v>0</v>
      </c>
      <c r="AJ15" s="281">
        <v>0.8306278909410445</v>
      </c>
      <c r="AK15" s="263" t="s">
        <v>136</v>
      </c>
      <c r="AL15" s="263">
        <v>12</v>
      </c>
      <c r="AM15" s="263" t="s">
        <v>1029</v>
      </c>
      <c r="AN15" s="275" t="s">
        <v>422</v>
      </c>
      <c r="AO15" s="282">
        <v>154</v>
      </c>
      <c r="AP15" s="282">
        <v>6</v>
      </c>
      <c r="AQ15" s="282" t="s">
        <v>1120</v>
      </c>
      <c r="AS15" s="272" t="s">
        <v>200</v>
      </c>
      <c r="AT15" s="273" t="s">
        <v>166</v>
      </c>
      <c r="AU15" s="272">
        <v>1</v>
      </c>
      <c r="AV15" s="283">
        <v>7.2810907347990048E-2</v>
      </c>
      <c r="AW15" s="283">
        <v>0.4266474047995869</v>
      </c>
      <c r="AX15" s="283">
        <v>0.2357022066717534</v>
      </c>
      <c r="AY15" s="284">
        <v>20.463946428571425</v>
      </c>
      <c r="AZ15" s="284">
        <v>4.7314697334380797</v>
      </c>
      <c r="BA15" s="284">
        <v>71.066628803726573</v>
      </c>
      <c r="BB15" s="284">
        <v>1.7711054686986105</v>
      </c>
      <c r="BD15" s="269" t="s">
        <v>203</v>
      </c>
      <c r="BE15" s="269">
        <v>3</v>
      </c>
      <c r="BF15" s="269">
        <v>62</v>
      </c>
    </row>
    <row r="16" spans="2:58" ht="16.5">
      <c r="F16" s="269" t="s">
        <v>221</v>
      </c>
      <c r="G16" s="300">
        <v>1.932779127135916</v>
      </c>
      <c r="H16" s="300">
        <v>2.1931355413503706</v>
      </c>
      <c r="I16" s="301">
        <v>0.13470572532530567</v>
      </c>
      <c r="J16" s="269">
        <v>23</v>
      </c>
      <c r="L16" s="275" t="s">
        <v>221</v>
      </c>
      <c r="M16" s="276">
        <v>127</v>
      </c>
      <c r="N16" s="277">
        <v>301</v>
      </c>
      <c r="O16" s="278">
        <v>3.6544850498338874E-2</v>
      </c>
      <c r="P16" s="278">
        <v>6.9767441860465115E-2</v>
      </c>
      <c r="Q16" s="278">
        <v>0.20598006644518271</v>
      </c>
      <c r="R16" s="278">
        <v>0.34551495016611294</v>
      </c>
      <c r="S16" s="278">
        <v>0.2425249169435216</v>
      </c>
      <c r="T16" s="278">
        <v>9.9667774086378738E-2</v>
      </c>
      <c r="U16" s="263" t="s">
        <v>138</v>
      </c>
      <c r="W16" s="269" t="s">
        <v>218</v>
      </c>
      <c r="X16" s="269" t="s">
        <v>240</v>
      </c>
      <c r="Y16" s="270" t="s">
        <v>240</v>
      </c>
      <c r="Z16" s="279">
        <v>12</v>
      </c>
      <c r="AA16" s="263">
        <v>22</v>
      </c>
      <c r="AB16" s="280">
        <v>0.76388888888888895</v>
      </c>
      <c r="AC16" s="269">
        <v>0</v>
      </c>
      <c r="AD16" s="269">
        <v>1</v>
      </c>
      <c r="AE16" s="269">
        <v>6</v>
      </c>
      <c r="AF16" s="269">
        <v>10</v>
      </c>
      <c r="AG16" s="269">
        <v>2</v>
      </c>
      <c r="AH16" s="269">
        <v>3</v>
      </c>
      <c r="AI16" s="269">
        <v>0</v>
      </c>
      <c r="AJ16" s="281">
        <v>0.87134471386959322</v>
      </c>
      <c r="AK16" s="263" t="s">
        <v>138</v>
      </c>
      <c r="AL16" s="263">
        <v>41</v>
      </c>
      <c r="AM16" s="263" t="s">
        <v>1072</v>
      </c>
      <c r="AN16" s="275" t="s">
        <v>423</v>
      </c>
      <c r="AO16" s="282">
        <v>127</v>
      </c>
      <c r="AP16" s="282">
        <v>4</v>
      </c>
      <c r="AQ16" s="282" t="s">
        <v>1121</v>
      </c>
      <c r="AS16" s="272" t="s">
        <v>218</v>
      </c>
      <c r="AT16" s="273" t="s">
        <v>236</v>
      </c>
      <c r="AU16" s="272">
        <v>1</v>
      </c>
      <c r="AV16" s="283">
        <v>3.7385393452812193E-2</v>
      </c>
      <c r="AW16" s="283">
        <v>0.3997876907543193</v>
      </c>
      <c r="AX16" s="283">
        <v>0.19763366342163138</v>
      </c>
      <c r="AY16" s="284">
        <v>13.441299999999998</v>
      </c>
      <c r="AZ16" s="284">
        <v>1.8188644749736302</v>
      </c>
      <c r="BA16" s="284">
        <v>27.273811766508949</v>
      </c>
      <c r="BB16" s="284">
        <v>2.0302525168505143</v>
      </c>
      <c r="BD16" s="269" t="s">
        <v>1034</v>
      </c>
      <c r="BE16" s="269">
        <v>0</v>
      </c>
      <c r="BF16" s="269">
        <v>0</v>
      </c>
    </row>
    <row r="17" spans="6:58" ht="16.5">
      <c r="F17" s="269" t="s">
        <v>207</v>
      </c>
      <c r="G17" s="300">
        <v>2.1215573252044813</v>
      </c>
      <c r="H17" s="300">
        <v>2.5911195452113063</v>
      </c>
      <c r="I17" s="301">
        <v>0.22132902770447993</v>
      </c>
      <c r="J17" s="269">
        <v>5</v>
      </c>
      <c r="L17" s="275" t="s">
        <v>207</v>
      </c>
      <c r="M17" s="276">
        <v>49</v>
      </c>
      <c r="N17" s="277">
        <v>108</v>
      </c>
      <c r="O17" s="278">
        <v>0.17592592592592593</v>
      </c>
      <c r="P17" s="278">
        <v>0.21296296296296297</v>
      </c>
      <c r="Q17" s="278">
        <v>0.33333333333333331</v>
      </c>
      <c r="R17" s="278">
        <v>0.18518518518518517</v>
      </c>
      <c r="S17" s="278">
        <v>7.407407407407407E-2</v>
      </c>
      <c r="T17" s="278">
        <v>1.8518518518518517E-2</v>
      </c>
      <c r="U17" s="263" t="s">
        <v>137</v>
      </c>
      <c r="W17" s="269" t="s">
        <v>218</v>
      </c>
      <c r="X17" s="269" t="s">
        <v>391</v>
      </c>
      <c r="Y17" s="270" t="s">
        <v>391</v>
      </c>
      <c r="Z17" s="279">
        <v>1</v>
      </c>
      <c r="AA17" s="263">
        <v>3</v>
      </c>
      <c r="AB17" s="280">
        <v>1.25</v>
      </c>
      <c r="AC17" s="269">
        <v>2</v>
      </c>
      <c r="AD17" s="269">
        <v>0</v>
      </c>
      <c r="AE17" s="269">
        <v>0</v>
      </c>
      <c r="AF17" s="269">
        <v>0</v>
      </c>
      <c r="AG17" s="269">
        <v>1</v>
      </c>
      <c r="AH17" s="269">
        <v>0</v>
      </c>
      <c r="AI17" s="269">
        <v>0</v>
      </c>
      <c r="AJ17" s="281">
        <v>1.0510714285714287</v>
      </c>
      <c r="AK17" s="263" t="s">
        <v>140</v>
      </c>
      <c r="AL17" s="263">
        <v>1</v>
      </c>
      <c r="AM17" s="263" t="s">
        <v>665</v>
      </c>
      <c r="AN17" s="275" t="s">
        <v>424</v>
      </c>
      <c r="AO17" s="282">
        <v>1</v>
      </c>
      <c r="AP17" s="282">
        <v>1</v>
      </c>
      <c r="AQ17" s="282" t="s">
        <v>1122</v>
      </c>
      <c r="AS17" s="272" t="s">
        <v>218</v>
      </c>
      <c r="AT17" s="273" t="s">
        <v>237</v>
      </c>
      <c r="AU17" s="272">
        <v>1</v>
      </c>
      <c r="AV17" s="283">
        <v>6.7738017455630212E-2</v>
      </c>
      <c r="AW17" s="283">
        <v>0.34797721945572146</v>
      </c>
      <c r="AX17" s="283">
        <v>0.18942810701110424</v>
      </c>
      <c r="AY17" s="284">
        <v>17.042749999999998</v>
      </c>
      <c r="AZ17" s="284">
        <v>1.3336011128702665</v>
      </c>
      <c r="BA17" s="284">
        <v>28.141820930738945</v>
      </c>
      <c r="BB17" s="284">
        <v>3.0889005477523361</v>
      </c>
      <c r="BD17" s="269" t="s">
        <v>221</v>
      </c>
      <c r="BE17" s="269">
        <v>7</v>
      </c>
      <c r="BF17" s="269">
        <v>127</v>
      </c>
    </row>
    <row r="18" spans="6:58" ht="16.5">
      <c r="F18" s="269" t="s">
        <v>226</v>
      </c>
      <c r="G18" s="300">
        <v>2.0181502502527811</v>
      </c>
      <c r="H18" s="300">
        <v>2.2004303982724496</v>
      </c>
      <c r="I18" s="301">
        <v>9.0320405032696227E-2</v>
      </c>
      <c r="J18" s="269">
        <v>29</v>
      </c>
      <c r="L18" s="275" t="s">
        <v>226</v>
      </c>
      <c r="M18" s="276">
        <v>79</v>
      </c>
      <c r="N18" s="277">
        <v>181</v>
      </c>
      <c r="O18" s="278">
        <v>6.0773480662983423E-2</v>
      </c>
      <c r="P18" s="278">
        <v>0.11049723756906077</v>
      </c>
      <c r="Q18" s="278">
        <v>0.16574585635359115</v>
      </c>
      <c r="R18" s="278">
        <v>0.21546961325966851</v>
      </c>
      <c r="S18" s="278">
        <v>0.2541436464088398</v>
      </c>
      <c r="T18" s="278">
        <v>0.19337016574585636</v>
      </c>
      <c r="U18" s="263" t="s">
        <v>138</v>
      </c>
      <c r="W18" s="269" t="s">
        <v>215</v>
      </c>
      <c r="X18" s="269" t="s">
        <v>241</v>
      </c>
      <c r="Y18" s="270" t="s">
        <v>241</v>
      </c>
      <c r="Z18" s="279">
        <v>20</v>
      </c>
      <c r="AA18" s="263">
        <v>50</v>
      </c>
      <c r="AB18" s="280">
        <v>1.0416666666666667</v>
      </c>
      <c r="AC18" s="269">
        <v>3</v>
      </c>
      <c r="AD18" s="269">
        <v>1</v>
      </c>
      <c r="AE18" s="269">
        <v>12</v>
      </c>
      <c r="AF18" s="269">
        <v>20</v>
      </c>
      <c r="AG18" s="269">
        <v>14</v>
      </c>
      <c r="AH18" s="269">
        <v>0</v>
      </c>
      <c r="AI18" s="269">
        <v>0</v>
      </c>
      <c r="AJ18" s="281">
        <v>0.8809590954009382</v>
      </c>
      <c r="AK18" s="263" t="s">
        <v>138</v>
      </c>
      <c r="AL18" s="263">
        <v>25</v>
      </c>
      <c r="AM18" s="263" t="s">
        <v>1012</v>
      </c>
      <c r="AN18" s="275" t="s">
        <v>426</v>
      </c>
      <c r="AO18" s="282">
        <v>111</v>
      </c>
      <c r="AP18" s="282">
        <v>12</v>
      </c>
      <c r="AQ18" s="282" t="s">
        <v>1123</v>
      </c>
      <c r="AS18" s="272" t="s">
        <v>218</v>
      </c>
      <c r="AT18" s="273" t="s">
        <v>238</v>
      </c>
      <c r="AU18" s="272">
        <v>1</v>
      </c>
      <c r="AV18" s="283">
        <v>3.5789859337506967E-2</v>
      </c>
      <c r="AW18" s="283">
        <v>0.39484042657606505</v>
      </c>
      <c r="AX18" s="283">
        <v>0.2292739656849411</v>
      </c>
      <c r="AY18" s="284">
        <v>16.741199999999999</v>
      </c>
      <c r="AZ18" s="284">
        <v>2.2317264785181141</v>
      </c>
      <c r="BA18" s="284">
        <v>48.363112690608219</v>
      </c>
      <c r="BB18" s="284">
        <v>2.28370863003971</v>
      </c>
      <c r="BD18" s="269" t="s">
        <v>207</v>
      </c>
      <c r="BE18" s="269">
        <v>6</v>
      </c>
      <c r="BF18" s="269">
        <v>49</v>
      </c>
    </row>
    <row r="19" spans="6:58" ht="16.5">
      <c r="F19" s="269" t="s">
        <v>227</v>
      </c>
      <c r="G19" s="300">
        <v>2.0554093654867969</v>
      </c>
      <c r="H19" s="300">
        <v>2.2285866999510513</v>
      </c>
      <c r="I19" s="301">
        <v>8.4254425114599796E-2</v>
      </c>
      <c r="J19" s="269">
        <v>30</v>
      </c>
      <c r="L19" s="275" t="s">
        <v>227</v>
      </c>
      <c r="M19" s="276">
        <v>43</v>
      </c>
      <c r="N19" s="277">
        <v>65</v>
      </c>
      <c r="O19" s="278">
        <v>0.13846153846153847</v>
      </c>
      <c r="P19" s="278">
        <v>9.2307692307692313E-2</v>
      </c>
      <c r="Q19" s="278">
        <v>0.12307692307692308</v>
      </c>
      <c r="R19" s="278">
        <v>0.18461538461538463</v>
      </c>
      <c r="S19" s="278">
        <v>0.26153846153846155</v>
      </c>
      <c r="T19" s="278">
        <v>0.2</v>
      </c>
      <c r="U19" s="263" t="s">
        <v>138</v>
      </c>
      <c r="W19" s="269" t="s">
        <v>215</v>
      </c>
      <c r="X19" s="269" t="s">
        <v>242</v>
      </c>
      <c r="Y19" s="270" t="s">
        <v>242</v>
      </c>
      <c r="Z19" s="279">
        <v>2</v>
      </c>
      <c r="AA19" s="263">
        <v>4</v>
      </c>
      <c r="AB19" s="280">
        <v>0.83333333333333337</v>
      </c>
      <c r="AC19" s="269">
        <v>2</v>
      </c>
      <c r="AD19" s="269">
        <v>2</v>
      </c>
      <c r="AE19" s="269">
        <v>0</v>
      </c>
      <c r="AF19" s="269">
        <v>0</v>
      </c>
      <c r="AG19" s="269">
        <v>0</v>
      </c>
      <c r="AH19" s="269">
        <v>0</v>
      </c>
      <c r="AI19" s="269">
        <v>0</v>
      </c>
      <c r="AJ19" s="281">
        <v>0.98450917208266975</v>
      </c>
      <c r="AK19" s="263" t="s">
        <v>135</v>
      </c>
      <c r="AL19" s="263">
        <v>9</v>
      </c>
      <c r="AM19" s="263" t="s">
        <v>427</v>
      </c>
      <c r="AN19" s="275" t="s">
        <v>428</v>
      </c>
      <c r="AO19" s="282">
        <v>16</v>
      </c>
      <c r="AP19" s="282">
        <v>4</v>
      </c>
      <c r="AQ19" s="282" t="s">
        <v>1124</v>
      </c>
      <c r="AS19" s="272" t="s">
        <v>218</v>
      </c>
      <c r="AT19" s="273" t="s">
        <v>239</v>
      </c>
      <c r="AU19" s="272">
        <v>1</v>
      </c>
      <c r="AV19" s="283">
        <v>4.2328006140400443E-2</v>
      </c>
      <c r="AW19" s="283">
        <v>0.37653062967013973</v>
      </c>
      <c r="AX19" s="283">
        <v>0.22900255513361881</v>
      </c>
      <c r="AY19" s="284">
        <v>15.931833333333335</v>
      </c>
      <c r="AZ19" s="284">
        <v>1.5081109064760621</v>
      </c>
      <c r="BA19" s="284">
        <v>31.915489922271739</v>
      </c>
      <c r="BB19" s="284">
        <v>2.5752482808383221</v>
      </c>
      <c r="BD19" s="269" t="s">
        <v>226</v>
      </c>
      <c r="BE19" s="269">
        <v>5</v>
      </c>
      <c r="BF19" s="269">
        <v>79</v>
      </c>
    </row>
    <row r="20" spans="6:58" ht="16.5">
      <c r="F20" s="269" t="s">
        <v>225</v>
      </c>
      <c r="G20" s="300">
        <v>2.3676337393819513</v>
      </c>
      <c r="H20" s="300">
        <v>2.7009818178321834</v>
      </c>
      <c r="I20" s="301">
        <v>0.14079376928344045</v>
      </c>
      <c r="J20" s="269">
        <v>22</v>
      </c>
      <c r="L20" s="275" t="s">
        <v>225</v>
      </c>
      <c r="M20" s="276">
        <v>51</v>
      </c>
      <c r="N20" s="277">
        <v>112</v>
      </c>
      <c r="O20" s="278">
        <v>0.13392857142857142</v>
      </c>
      <c r="P20" s="278">
        <v>0.17857142857142858</v>
      </c>
      <c r="Q20" s="278">
        <v>0.29464285714285715</v>
      </c>
      <c r="R20" s="278">
        <v>0.21428571428571427</v>
      </c>
      <c r="S20" s="278">
        <v>0.15178571428571427</v>
      </c>
      <c r="T20" s="278">
        <v>2.6785714285714284E-2</v>
      </c>
      <c r="U20" s="263" t="s">
        <v>137</v>
      </c>
      <c r="W20" s="269" t="s">
        <v>215</v>
      </c>
      <c r="X20" s="269" t="s">
        <v>243</v>
      </c>
      <c r="Y20" s="270" t="s">
        <v>243</v>
      </c>
      <c r="Z20" s="279">
        <v>2</v>
      </c>
      <c r="AA20" s="263">
        <v>4</v>
      </c>
      <c r="AB20" s="280">
        <v>0.83333333333333337</v>
      </c>
      <c r="AC20" s="269">
        <v>2</v>
      </c>
      <c r="AD20" s="269">
        <v>0</v>
      </c>
      <c r="AE20" s="269">
        <v>1</v>
      </c>
      <c r="AF20" s="269">
        <v>0</v>
      </c>
      <c r="AG20" s="269">
        <v>0</v>
      </c>
      <c r="AH20" s="269">
        <v>0</v>
      </c>
      <c r="AI20" s="269">
        <v>1</v>
      </c>
      <c r="AJ20" s="281">
        <v>0.99697647344852602</v>
      </c>
      <c r="AK20" s="263" t="s">
        <v>135</v>
      </c>
      <c r="AL20" s="263">
        <v>3</v>
      </c>
      <c r="AM20" s="263" t="s">
        <v>607</v>
      </c>
      <c r="AN20" s="275" t="s">
        <v>430</v>
      </c>
      <c r="AO20" s="282">
        <v>10</v>
      </c>
      <c r="AP20" s="282">
        <v>3</v>
      </c>
      <c r="AQ20" s="282" t="s">
        <v>1125</v>
      </c>
      <c r="AS20" s="272" t="s">
        <v>218</v>
      </c>
      <c r="AT20" s="273" t="s">
        <v>240</v>
      </c>
      <c r="AU20" s="272">
        <v>1</v>
      </c>
      <c r="AV20" s="283">
        <v>6.7540032938470135E-2</v>
      </c>
      <c r="AW20" s="283">
        <v>0.33982032761402914</v>
      </c>
      <c r="AX20" s="283">
        <v>0.20153781342126417</v>
      </c>
      <c r="AY20" s="284">
        <v>16.700666666666667</v>
      </c>
      <c r="AZ20" s="284">
        <v>1.3021532732064058</v>
      </c>
      <c r="BA20" s="284">
        <v>34.5662505251155</v>
      </c>
      <c r="BB20" s="284">
        <v>2.2895305200742753</v>
      </c>
      <c r="BD20" s="269" t="s">
        <v>1035</v>
      </c>
      <c r="BE20" s="269">
        <v>0</v>
      </c>
      <c r="BF20" s="269">
        <v>0</v>
      </c>
    </row>
    <row r="21" spans="6:58" ht="16.5">
      <c r="F21" s="269" t="s">
        <v>209</v>
      </c>
      <c r="G21" s="300">
        <v>1.6200035645275037</v>
      </c>
      <c r="H21" s="300">
        <v>1.9933606422329238</v>
      </c>
      <c r="I21" s="301">
        <v>0.23046682481486691</v>
      </c>
      <c r="J21" s="269">
        <v>3</v>
      </c>
      <c r="L21" s="275" t="s">
        <v>209</v>
      </c>
      <c r="M21" s="276">
        <v>62</v>
      </c>
      <c r="N21" s="277">
        <v>153</v>
      </c>
      <c r="O21" s="278">
        <v>0.20261437908496732</v>
      </c>
      <c r="P21" s="278">
        <v>9.8039215686274508E-2</v>
      </c>
      <c r="Q21" s="278">
        <v>0.24183006535947713</v>
      </c>
      <c r="R21" s="278">
        <v>0.24183006535947713</v>
      </c>
      <c r="S21" s="278">
        <v>0.15032679738562091</v>
      </c>
      <c r="T21" s="278">
        <v>6.535947712418301E-2</v>
      </c>
      <c r="U21" s="263" t="s">
        <v>137</v>
      </c>
      <c r="W21" s="269" t="s">
        <v>215</v>
      </c>
      <c r="X21" s="269" t="s">
        <v>244</v>
      </c>
      <c r="Y21" s="270" t="s">
        <v>244</v>
      </c>
      <c r="Z21" s="279">
        <v>2</v>
      </c>
      <c r="AA21" s="263">
        <v>6</v>
      </c>
      <c r="AB21" s="280">
        <v>1.25</v>
      </c>
      <c r="AC21" s="269">
        <v>4</v>
      </c>
      <c r="AD21" s="269">
        <v>0</v>
      </c>
      <c r="AE21" s="269">
        <v>1</v>
      </c>
      <c r="AF21" s="269">
        <v>0</v>
      </c>
      <c r="AG21" s="269">
        <v>0</v>
      </c>
      <c r="AH21" s="269">
        <v>1</v>
      </c>
      <c r="AI21" s="269">
        <v>0</v>
      </c>
      <c r="AJ21" s="281">
        <v>0.97838176103807795</v>
      </c>
      <c r="AK21" s="263" t="s">
        <v>135</v>
      </c>
      <c r="AL21" s="263">
        <v>15</v>
      </c>
      <c r="AM21" s="263" t="s">
        <v>631</v>
      </c>
      <c r="AN21" s="275" t="s">
        <v>431</v>
      </c>
      <c r="AO21" s="282">
        <v>22</v>
      </c>
      <c r="AP21" s="282">
        <v>5</v>
      </c>
      <c r="AQ21" s="282" t="s">
        <v>1126</v>
      </c>
      <c r="AS21" s="272" t="s">
        <v>218</v>
      </c>
      <c r="AT21" s="273" t="s">
        <v>166</v>
      </c>
      <c r="AU21" s="272">
        <v>1</v>
      </c>
      <c r="AV21" s="283">
        <v>4.2636604954168753E-2</v>
      </c>
      <c r="AW21" s="283">
        <v>0.38520910928165225</v>
      </c>
      <c r="AX21" s="283">
        <v>0.2132860243389979</v>
      </c>
      <c r="AY21" s="284">
        <v>15.62693939393939</v>
      </c>
      <c r="AZ21" s="284">
        <v>1.7760055058155042</v>
      </c>
      <c r="BA21" s="284">
        <v>35.271237836398321</v>
      </c>
      <c r="BB21" s="284">
        <v>2.3444257506536914</v>
      </c>
      <c r="BD21" s="269" t="s">
        <v>227</v>
      </c>
      <c r="BE21" s="269">
        <v>4</v>
      </c>
      <c r="BF21" s="269">
        <v>43</v>
      </c>
    </row>
    <row r="22" spans="6:58" ht="16.5">
      <c r="F22" s="269" t="s">
        <v>206</v>
      </c>
      <c r="G22" s="300">
        <v>1.8094563791853695</v>
      </c>
      <c r="H22" s="300">
        <v>2.0718807292445893</v>
      </c>
      <c r="I22" s="301">
        <v>0.14502938732204496</v>
      </c>
      <c r="J22" s="269">
        <v>20</v>
      </c>
      <c r="L22" s="275" t="s">
        <v>206</v>
      </c>
      <c r="M22" s="276">
        <v>61</v>
      </c>
      <c r="N22" s="277">
        <v>150</v>
      </c>
      <c r="O22" s="278">
        <v>9.3333333333333338E-2</v>
      </c>
      <c r="P22" s="278">
        <v>8.666666666666667E-2</v>
      </c>
      <c r="Q22" s="278">
        <v>0.2</v>
      </c>
      <c r="R22" s="278">
        <v>0.2</v>
      </c>
      <c r="S22" s="278">
        <v>0.28666666666666668</v>
      </c>
      <c r="T22" s="278">
        <v>0.13333333333333333</v>
      </c>
      <c r="U22" s="263" t="s">
        <v>138</v>
      </c>
      <c r="W22" s="269" t="s">
        <v>215</v>
      </c>
      <c r="X22" s="269" t="s">
        <v>245</v>
      </c>
      <c r="Y22" s="270" t="s">
        <v>245</v>
      </c>
      <c r="Z22" s="279">
        <v>2</v>
      </c>
      <c r="AA22" s="263">
        <v>5</v>
      </c>
      <c r="AB22" s="280">
        <v>1.0416666666666667</v>
      </c>
      <c r="AC22" s="269">
        <v>4</v>
      </c>
      <c r="AD22" s="269">
        <v>1</v>
      </c>
      <c r="AE22" s="269">
        <v>0</v>
      </c>
      <c r="AF22" s="269">
        <v>0</v>
      </c>
      <c r="AG22" s="269">
        <v>0</v>
      </c>
      <c r="AH22" s="269">
        <v>0</v>
      </c>
      <c r="AI22" s="269">
        <v>0</v>
      </c>
      <c r="AJ22" s="281">
        <v>0.99817513222030008</v>
      </c>
      <c r="AK22" s="263" t="s">
        <v>135</v>
      </c>
      <c r="AL22" s="263">
        <v>2</v>
      </c>
      <c r="AM22" s="263" t="s">
        <v>484</v>
      </c>
      <c r="AN22" s="275" t="s">
        <v>433</v>
      </c>
      <c r="AO22" s="282">
        <v>9</v>
      </c>
      <c r="AP22" s="282">
        <v>2</v>
      </c>
      <c r="AQ22" s="282" t="s">
        <v>1127</v>
      </c>
      <c r="AS22" s="272" t="s">
        <v>215</v>
      </c>
      <c r="AT22" s="273" t="s">
        <v>241</v>
      </c>
      <c r="AU22" s="272">
        <v>1</v>
      </c>
      <c r="AV22" s="283">
        <v>4.0843416960892498E-2</v>
      </c>
      <c r="AW22" s="283">
        <v>0.43218678783712827</v>
      </c>
      <c r="AX22" s="283">
        <v>0.17991956290150304</v>
      </c>
      <c r="AY22" s="284">
        <v>11.812055555555553</v>
      </c>
      <c r="AZ22" s="284">
        <v>0.87842463116664582</v>
      </c>
      <c r="BA22" s="284">
        <v>16.530831654644032</v>
      </c>
      <c r="BB22" s="284">
        <v>1.8852869278350517</v>
      </c>
      <c r="BD22" s="269" t="s">
        <v>225</v>
      </c>
      <c r="BE22" s="269">
        <v>6</v>
      </c>
      <c r="BF22" s="269">
        <v>51</v>
      </c>
    </row>
    <row r="23" spans="6:58" ht="16.5">
      <c r="F23" s="269" t="s">
        <v>219</v>
      </c>
      <c r="G23" s="300">
        <v>1.732404614095995</v>
      </c>
      <c r="H23" s="300">
        <v>2.0907129454911595</v>
      </c>
      <c r="I23" s="301">
        <v>0.20682716293857095</v>
      </c>
      <c r="J23" s="269">
        <v>9</v>
      </c>
      <c r="L23" s="275" t="s">
        <v>219</v>
      </c>
      <c r="M23" s="276">
        <v>33</v>
      </c>
      <c r="N23" s="277">
        <v>71</v>
      </c>
      <c r="O23" s="278">
        <v>0.15492957746478872</v>
      </c>
      <c r="P23" s="278">
        <v>0.18309859154929578</v>
      </c>
      <c r="Q23" s="278">
        <v>0.22535211267605634</v>
      </c>
      <c r="R23" s="278">
        <v>0.26760563380281688</v>
      </c>
      <c r="S23" s="278">
        <v>0.16901408450704225</v>
      </c>
      <c r="T23" s="278">
        <v>0</v>
      </c>
      <c r="U23" s="263" t="s">
        <v>137</v>
      </c>
      <c r="W23" s="269" t="s">
        <v>215</v>
      </c>
      <c r="X23" s="269" t="s">
        <v>246</v>
      </c>
      <c r="Y23" s="270" t="s">
        <v>246</v>
      </c>
      <c r="Z23" s="279">
        <v>4</v>
      </c>
      <c r="AA23" s="263">
        <v>10</v>
      </c>
      <c r="AB23" s="280">
        <v>1.0416666666666667</v>
      </c>
      <c r="AC23" s="269">
        <v>5</v>
      </c>
      <c r="AD23" s="269">
        <v>2</v>
      </c>
      <c r="AE23" s="269">
        <v>3</v>
      </c>
      <c r="AF23" s="269">
        <v>0</v>
      </c>
      <c r="AG23" s="269">
        <v>0</v>
      </c>
      <c r="AH23" s="269">
        <v>0</v>
      </c>
      <c r="AI23" s="269">
        <v>0</v>
      </c>
      <c r="AJ23" s="281">
        <v>0.9551034605237001</v>
      </c>
      <c r="AK23" s="263" t="s">
        <v>135</v>
      </c>
      <c r="AL23" s="263">
        <v>28</v>
      </c>
      <c r="AM23" s="263" t="s">
        <v>490</v>
      </c>
      <c r="AN23" s="275" t="s">
        <v>435</v>
      </c>
      <c r="AO23" s="282">
        <v>35</v>
      </c>
      <c r="AP23" s="282">
        <v>7</v>
      </c>
      <c r="AQ23" s="282" t="s">
        <v>1128</v>
      </c>
      <c r="AS23" s="272" t="s">
        <v>215</v>
      </c>
      <c r="AT23" s="273" t="s">
        <v>242</v>
      </c>
      <c r="AU23" s="272">
        <v>1</v>
      </c>
      <c r="AV23" s="283">
        <v>3.4165406253505635E-3</v>
      </c>
      <c r="AW23" s="283">
        <v>0.49279550333650485</v>
      </c>
      <c r="AX23" s="283">
        <v>0.46334201979707923</v>
      </c>
      <c r="AY23" s="284">
        <v>6.4459999999999997</v>
      </c>
      <c r="AZ23" s="284">
        <v>0.24462156324690518</v>
      </c>
      <c r="BA23" s="284">
        <v>5.4680114137543505</v>
      </c>
      <c r="BB23" s="284">
        <v>3.6755230981925733</v>
      </c>
      <c r="BD23" s="269" t="s">
        <v>209</v>
      </c>
      <c r="BE23" s="269">
        <v>5</v>
      </c>
      <c r="BF23" s="269">
        <v>62</v>
      </c>
    </row>
    <row r="24" spans="6:58" ht="16.5">
      <c r="F24" s="269" t="s">
        <v>212</v>
      </c>
      <c r="G24" s="300">
        <v>1.8025798211869086</v>
      </c>
      <c r="H24" s="300">
        <v>2.1105265819972874</v>
      </c>
      <c r="I24" s="301">
        <v>0.17083668483962677</v>
      </c>
      <c r="J24" s="269">
        <v>14</v>
      </c>
      <c r="L24" s="275" t="s">
        <v>212</v>
      </c>
      <c r="M24" s="276">
        <v>47</v>
      </c>
      <c r="N24" s="277">
        <v>110</v>
      </c>
      <c r="O24" s="278">
        <v>5.4545454545454543E-2</v>
      </c>
      <c r="P24" s="278">
        <v>0.2</v>
      </c>
      <c r="Q24" s="278">
        <v>0.29090909090909089</v>
      </c>
      <c r="R24" s="278">
        <v>0.26363636363636361</v>
      </c>
      <c r="S24" s="278">
        <v>0.10909090909090909</v>
      </c>
      <c r="T24" s="278">
        <v>8.1818181818181818E-2</v>
      </c>
      <c r="U24" s="263" t="s">
        <v>137</v>
      </c>
      <c r="W24" s="269" t="s">
        <v>215</v>
      </c>
      <c r="X24" s="269" t="s">
        <v>247</v>
      </c>
      <c r="Y24" s="270" t="s">
        <v>247</v>
      </c>
      <c r="Z24" s="279">
        <v>4</v>
      </c>
      <c r="AA24" s="263">
        <v>11</v>
      </c>
      <c r="AB24" s="280">
        <v>1.1458333333333335</v>
      </c>
      <c r="AC24" s="269">
        <v>4</v>
      </c>
      <c r="AD24" s="269">
        <v>4</v>
      </c>
      <c r="AE24" s="269">
        <v>2</v>
      </c>
      <c r="AF24" s="269">
        <v>0</v>
      </c>
      <c r="AG24" s="269">
        <v>0</v>
      </c>
      <c r="AH24" s="269">
        <v>1</v>
      </c>
      <c r="AI24" s="269">
        <v>0</v>
      </c>
      <c r="AJ24" s="281">
        <v>0.93675427023001001</v>
      </c>
      <c r="AK24" s="263" t="s">
        <v>137</v>
      </c>
      <c r="AL24" s="263">
        <v>15</v>
      </c>
      <c r="AM24" s="263" t="s">
        <v>573</v>
      </c>
      <c r="AN24" s="275" t="s">
        <v>437</v>
      </c>
      <c r="AO24" s="282">
        <v>52</v>
      </c>
      <c r="AP24" s="282">
        <v>8</v>
      </c>
      <c r="AQ24" s="282" t="s">
        <v>1129</v>
      </c>
      <c r="AS24" s="272" t="s">
        <v>215</v>
      </c>
      <c r="AT24" s="273" t="s">
        <v>243</v>
      </c>
      <c r="AU24" s="272">
        <v>1</v>
      </c>
      <c r="AV24" s="283">
        <v>7.2411916528357431E-3</v>
      </c>
      <c r="AW24" s="283">
        <v>0.51666990494564335</v>
      </c>
      <c r="AX24" s="283">
        <v>0.42168102618342951</v>
      </c>
      <c r="AY24" s="284">
        <v>7.9909999999999997</v>
      </c>
      <c r="AZ24" s="284">
        <v>0.63891064573246892</v>
      </c>
      <c r="BA24" s="284">
        <v>6.3019822783611712</v>
      </c>
      <c r="BB24" s="284">
        <v>3.698907416697371</v>
      </c>
      <c r="BD24" s="269" t="s">
        <v>206</v>
      </c>
      <c r="BE24" s="269">
        <v>2</v>
      </c>
      <c r="BF24" s="269">
        <v>61</v>
      </c>
    </row>
    <row r="25" spans="6:58" ht="16.5">
      <c r="F25" s="269" t="s">
        <v>205</v>
      </c>
      <c r="G25" s="300">
        <v>2.1056171949687608</v>
      </c>
      <c r="H25" s="300">
        <v>2.5544959860141851</v>
      </c>
      <c r="I25" s="301">
        <v>0.21318157551049266</v>
      </c>
      <c r="J25" s="269">
        <v>6</v>
      </c>
      <c r="L25" s="275" t="s">
        <v>205</v>
      </c>
      <c r="M25" s="276">
        <v>52</v>
      </c>
      <c r="N25" s="277">
        <v>119</v>
      </c>
      <c r="O25" s="278">
        <v>0.24369747899159663</v>
      </c>
      <c r="P25" s="278">
        <v>0.19327731092436976</v>
      </c>
      <c r="Q25" s="278">
        <v>0.26890756302521007</v>
      </c>
      <c r="R25" s="278">
        <v>0.21008403361344538</v>
      </c>
      <c r="S25" s="278">
        <v>6.7226890756302518E-2</v>
      </c>
      <c r="T25" s="278">
        <v>1.680672268907563E-2</v>
      </c>
      <c r="U25" s="263" t="s">
        <v>137</v>
      </c>
      <c r="W25" s="269" t="s">
        <v>215</v>
      </c>
      <c r="X25" s="269" t="s">
        <v>248</v>
      </c>
      <c r="Y25" s="270" t="s">
        <v>248</v>
      </c>
      <c r="Z25" s="279">
        <v>2</v>
      </c>
      <c r="AA25" s="263">
        <v>5</v>
      </c>
      <c r="AB25" s="280">
        <v>1.0416666666666667</v>
      </c>
      <c r="AC25" s="269">
        <v>3</v>
      </c>
      <c r="AD25" s="269">
        <v>1</v>
      </c>
      <c r="AE25" s="269">
        <v>0</v>
      </c>
      <c r="AF25" s="269">
        <v>1</v>
      </c>
      <c r="AG25" s="269">
        <v>0</v>
      </c>
      <c r="AH25" s="269">
        <v>0</v>
      </c>
      <c r="AI25" s="269">
        <v>0</v>
      </c>
      <c r="AJ25" s="281">
        <v>1.0011755351656906</v>
      </c>
      <c r="AK25" s="263" t="s">
        <v>140</v>
      </c>
      <c r="AL25" s="263">
        <v>7</v>
      </c>
      <c r="AM25" s="263" t="s">
        <v>415</v>
      </c>
      <c r="AN25" s="275" t="s">
        <v>438</v>
      </c>
      <c r="AO25" s="282">
        <v>7</v>
      </c>
      <c r="AP25" s="282">
        <v>1</v>
      </c>
      <c r="AQ25" s="282" t="s">
        <v>1130</v>
      </c>
      <c r="AS25" s="272" t="s">
        <v>215</v>
      </c>
      <c r="AT25" s="273" t="s">
        <v>244</v>
      </c>
      <c r="AU25" s="272">
        <v>1</v>
      </c>
      <c r="AV25" s="283">
        <v>5.8218916974487698E-3</v>
      </c>
      <c r="AW25" s="283">
        <v>0.51719153502251503</v>
      </c>
      <c r="AX25" s="283">
        <v>0.46024585329230372</v>
      </c>
      <c r="AY25" s="284">
        <v>9.1635000000000009</v>
      </c>
      <c r="AZ25" s="284">
        <v>0.98671097656758777</v>
      </c>
      <c r="BA25" s="284">
        <v>16.072425462756485</v>
      </c>
      <c r="BB25" s="284">
        <v>3.5347369644829389</v>
      </c>
      <c r="BD25" s="269" t="s">
        <v>219</v>
      </c>
      <c r="BE25" s="269">
        <v>3</v>
      </c>
      <c r="BF25" s="269">
        <v>33</v>
      </c>
    </row>
    <row r="26" spans="6:58" ht="16.5">
      <c r="F26" s="269" t="s">
        <v>214</v>
      </c>
      <c r="G26" s="300">
        <v>1.9709564947031954</v>
      </c>
      <c r="H26" s="300">
        <v>2.4114147134200561</v>
      </c>
      <c r="I26" s="301">
        <v>0.22347434857165061</v>
      </c>
      <c r="J26" s="269">
        <v>4</v>
      </c>
      <c r="L26" s="275" t="s">
        <v>214</v>
      </c>
      <c r="M26" s="276">
        <v>60</v>
      </c>
      <c r="N26" s="277">
        <v>147</v>
      </c>
      <c r="O26" s="278">
        <v>0.21768707482993196</v>
      </c>
      <c r="P26" s="278">
        <v>0.19047619047619047</v>
      </c>
      <c r="Q26" s="278">
        <v>0.31292517006802723</v>
      </c>
      <c r="R26" s="278">
        <v>0.21088435374149661</v>
      </c>
      <c r="S26" s="278">
        <v>6.1224489795918366E-2</v>
      </c>
      <c r="T26" s="278">
        <v>6.8027210884353739E-3</v>
      </c>
      <c r="U26" s="263" t="s">
        <v>137</v>
      </c>
      <c r="W26" s="269" t="s">
        <v>215</v>
      </c>
      <c r="X26" s="269" t="s">
        <v>249</v>
      </c>
      <c r="Y26" s="270" t="s">
        <v>249</v>
      </c>
      <c r="Z26" s="279">
        <v>1</v>
      </c>
      <c r="AA26" s="263">
        <v>4</v>
      </c>
      <c r="AB26" s="280">
        <v>1.6666666666666667</v>
      </c>
      <c r="AC26" s="269">
        <v>1</v>
      </c>
      <c r="AD26" s="269">
        <v>0</v>
      </c>
      <c r="AE26" s="269">
        <v>3</v>
      </c>
      <c r="AF26" s="269">
        <v>0</v>
      </c>
      <c r="AG26" s="269">
        <v>0</v>
      </c>
      <c r="AH26" s="269">
        <v>0</v>
      </c>
      <c r="AI26" s="269">
        <v>0</v>
      </c>
      <c r="AJ26" s="281">
        <v>0.95566666666666666</v>
      </c>
      <c r="AK26" s="263" t="s">
        <v>135</v>
      </c>
      <c r="AL26" s="263">
        <v>27</v>
      </c>
      <c r="AM26" s="263" t="s">
        <v>425</v>
      </c>
      <c r="AN26" s="275" t="s">
        <v>439</v>
      </c>
      <c r="AO26" s="282">
        <v>34</v>
      </c>
      <c r="AP26" s="282">
        <v>6</v>
      </c>
      <c r="AQ26" s="282" t="s">
        <v>1131</v>
      </c>
      <c r="AS26" s="272" t="s">
        <v>215</v>
      </c>
      <c r="AT26" s="273" t="s">
        <v>245</v>
      </c>
      <c r="AU26" s="272">
        <v>1</v>
      </c>
      <c r="AV26" s="283">
        <v>3.0672054149782457E-3</v>
      </c>
      <c r="AW26" s="283">
        <v>0.4960760758038128</v>
      </c>
      <c r="AX26" s="283">
        <v>0.44274915188555075</v>
      </c>
      <c r="AY26" s="284">
        <v>8.5685000000000002</v>
      </c>
      <c r="AZ26" s="284">
        <v>1.0040747504963894</v>
      </c>
      <c r="BA26" s="284">
        <v>9.3713643379663019</v>
      </c>
      <c r="BB26" s="284">
        <v>3.7336865928163032</v>
      </c>
      <c r="BD26" s="269" t="s">
        <v>212</v>
      </c>
      <c r="BE26" s="269">
        <v>4</v>
      </c>
      <c r="BF26" s="269">
        <v>47</v>
      </c>
    </row>
    <row r="27" spans="6:58" ht="16.5">
      <c r="F27" s="269" t="s">
        <v>217</v>
      </c>
      <c r="G27" s="300">
        <v>2.2561611729832642</v>
      </c>
      <c r="H27" s="300">
        <v>2.6240929219276077</v>
      </c>
      <c r="I27" s="301">
        <v>0.16307866359469192</v>
      </c>
      <c r="J27" s="269">
        <v>17</v>
      </c>
      <c r="L27" s="275" t="s">
        <v>217</v>
      </c>
      <c r="M27" s="276">
        <v>34</v>
      </c>
      <c r="N27" s="277">
        <v>91</v>
      </c>
      <c r="O27" s="278">
        <v>0.14285714285714285</v>
      </c>
      <c r="P27" s="278">
        <v>0.10989010989010989</v>
      </c>
      <c r="Q27" s="278">
        <v>0.24175824175824176</v>
      </c>
      <c r="R27" s="278">
        <v>0.26373626373626374</v>
      </c>
      <c r="S27" s="278">
        <v>0.13186813186813187</v>
      </c>
      <c r="T27" s="278">
        <v>0.10989010989010989</v>
      </c>
      <c r="U27" s="263" t="s">
        <v>137</v>
      </c>
      <c r="W27" s="269" t="s">
        <v>215</v>
      </c>
      <c r="X27" s="269" t="s">
        <v>250</v>
      </c>
      <c r="Y27" s="270" t="s">
        <v>250</v>
      </c>
      <c r="Z27" s="279">
        <v>2</v>
      </c>
      <c r="AA27" s="263">
        <v>5</v>
      </c>
      <c r="AB27" s="280">
        <v>1.0416666666666667</v>
      </c>
      <c r="AC27" s="269">
        <v>1</v>
      </c>
      <c r="AD27" s="269">
        <v>1</v>
      </c>
      <c r="AE27" s="269">
        <v>2</v>
      </c>
      <c r="AF27" s="269">
        <v>0</v>
      </c>
      <c r="AG27" s="269">
        <v>1</v>
      </c>
      <c r="AH27" s="269">
        <v>0</v>
      </c>
      <c r="AI27" s="269">
        <v>0</v>
      </c>
      <c r="AJ27" s="281">
        <v>0.89905649134246834</v>
      </c>
      <c r="AK27" s="263" t="s">
        <v>138</v>
      </c>
      <c r="AL27" s="263">
        <v>1</v>
      </c>
      <c r="AM27" s="263" t="s">
        <v>685</v>
      </c>
      <c r="AN27" s="275" t="s">
        <v>441</v>
      </c>
      <c r="AO27" s="282">
        <v>87</v>
      </c>
      <c r="AP27" s="282">
        <v>10</v>
      </c>
      <c r="AQ27" s="282" t="s">
        <v>1132</v>
      </c>
      <c r="AS27" s="272" t="s">
        <v>215</v>
      </c>
      <c r="AT27" s="273" t="s">
        <v>246</v>
      </c>
      <c r="AU27" s="272">
        <v>1</v>
      </c>
      <c r="AV27" s="283">
        <v>1.767668324983529E-2</v>
      </c>
      <c r="AW27" s="283">
        <v>0.53867420766205876</v>
      </c>
      <c r="AX27" s="283">
        <v>0.48995583794643288</v>
      </c>
      <c r="AY27" s="284">
        <v>9.4116666666666671</v>
      </c>
      <c r="AZ27" s="284">
        <v>1.3340381726264261</v>
      </c>
      <c r="BA27" s="284">
        <v>9.2978418092144857</v>
      </c>
      <c r="BB27" s="284">
        <v>3.6423375505350073</v>
      </c>
      <c r="BD27" s="269" t="s">
        <v>205</v>
      </c>
      <c r="BE27" s="269">
        <v>4</v>
      </c>
      <c r="BF27" s="269">
        <v>52</v>
      </c>
    </row>
    <row r="28" spans="6:58" ht="16.5">
      <c r="F28" s="269" t="s">
        <v>228</v>
      </c>
      <c r="G28" s="300">
        <v>2.3439006339503594</v>
      </c>
      <c r="H28" s="300">
        <v>2.4106264081394464</v>
      </c>
      <c r="I28" s="301">
        <v>2.846783401249775E-2</v>
      </c>
      <c r="J28" s="269">
        <v>32</v>
      </c>
      <c r="L28" s="275" t="s">
        <v>228</v>
      </c>
      <c r="M28" s="276">
        <v>45</v>
      </c>
      <c r="N28" s="277">
        <v>103</v>
      </c>
      <c r="O28" s="278">
        <v>0</v>
      </c>
      <c r="P28" s="278">
        <v>0</v>
      </c>
      <c r="Q28" s="278">
        <v>9.7087378640776691E-3</v>
      </c>
      <c r="R28" s="278">
        <v>9.7087378640776698E-2</v>
      </c>
      <c r="S28" s="278">
        <v>0.20388349514563106</v>
      </c>
      <c r="T28" s="278">
        <v>0.68932038834951459</v>
      </c>
      <c r="U28" s="263" t="s">
        <v>139</v>
      </c>
      <c r="W28" s="269" t="s">
        <v>215</v>
      </c>
      <c r="X28" s="269" t="s">
        <v>251</v>
      </c>
      <c r="Y28" s="270" t="s">
        <v>251</v>
      </c>
      <c r="Z28" s="279">
        <v>2</v>
      </c>
      <c r="AA28" s="263">
        <v>6</v>
      </c>
      <c r="AB28" s="280">
        <v>1.25</v>
      </c>
      <c r="AC28" s="269">
        <v>1</v>
      </c>
      <c r="AD28" s="269">
        <v>1</v>
      </c>
      <c r="AE28" s="269">
        <v>2</v>
      </c>
      <c r="AF28" s="269">
        <v>0</v>
      </c>
      <c r="AG28" s="269">
        <v>2</v>
      </c>
      <c r="AH28" s="269">
        <v>0</v>
      </c>
      <c r="AI28" s="269">
        <v>0</v>
      </c>
      <c r="AJ28" s="281">
        <v>0.9012516675874982</v>
      </c>
      <c r="AK28" s="263" t="s">
        <v>137</v>
      </c>
      <c r="AL28" s="263">
        <v>48</v>
      </c>
      <c r="AM28" s="263" t="s">
        <v>533</v>
      </c>
      <c r="AN28" s="275" t="s">
        <v>442</v>
      </c>
      <c r="AO28" s="282">
        <v>85</v>
      </c>
      <c r="AP28" s="282">
        <v>9</v>
      </c>
      <c r="AQ28" s="282" t="s">
        <v>1133</v>
      </c>
      <c r="AS28" s="272" t="s">
        <v>215</v>
      </c>
      <c r="AT28" s="273" t="s">
        <v>247</v>
      </c>
      <c r="AU28" s="272">
        <v>1</v>
      </c>
      <c r="AV28" s="283">
        <v>3.8866958264391079E-2</v>
      </c>
      <c r="AW28" s="283">
        <v>0.41103800666472962</v>
      </c>
      <c r="AX28" s="283">
        <v>0.20156926454850077</v>
      </c>
      <c r="AY28" s="284">
        <v>10.17825</v>
      </c>
      <c r="AZ28" s="284">
        <v>0.21963610548342791</v>
      </c>
      <c r="BA28" s="284">
        <v>22.523328365542493</v>
      </c>
      <c r="BB28" s="284">
        <v>2.3542019092809654</v>
      </c>
      <c r="BD28" s="269" t="s">
        <v>214</v>
      </c>
      <c r="BE28" s="269">
        <v>6</v>
      </c>
      <c r="BF28" s="269">
        <v>60</v>
      </c>
    </row>
    <row r="29" spans="6:58" ht="16.5">
      <c r="F29" s="269" t="s">
        <v>230</v>
      </c>
      <c r="G29" s="300">
        <v>2.8330940223239724</v>
      </c>
      <c r="H29" s="300">
        <v>2.9995648300926314</v>
      </c>
      <c r="I29" s="301">
        <v>5.8759365717098166E-2</v>
      </c>
      <c r="J29" s="269">
        <v>31</v>
      </c>
      <c r="L29" s="275" t="s">
        <v>230</v>
      </c>
      <c r="M29" s="276">
        <v>42</v>
      </c>
      <c r="N29" s="277">
        <v>93</v>
      </c>
      <c r="O29" s="278">
        <v>2.1505376344086023E-2</v>
      </c>
      <c r="P29" s="278">
        <v>3.2258064516129031E-2</v>
      </c>
      <c r="Q29" s="278">
        <v>0.10752688172043011</v>
      </c>
      <c r="R29" s="278">
        <v>0.16129032258064516</v>
      </c>
      <c r="S29" s="278">
        <v>0.19354838709677419</v>
      </c>
      <c r="T29" s="278">
        <v>0.4838709677419355</v>
      </c>
      <c r="U29" s="263" t="s">
        <v>136</v>
      </c>
      <c r="W29" s="269" t="s">
        <v>215</v>
      </c>
      <c r="X29" s="269" t="s">
        <v>252</v>
      </c>
      <c r="Y29" s="270" t="s">
        <v>252</v>
      </c>
      <c r="Z29" s="279">
        <v>2</v>
      </c>
      <c r="AA29" s="263">
        <v>7</v>
      </c>
      <c r="AB29" s="280">
        <v>1.4583333333333335</v>
      </c>
      <c r="AC29" s="269">
        <v>0</v>
      </c>
      <c r="AD29" s="269">
        <v>1</v>
      </c>
      <c r="AE29" s="269">
        <v>3</v>
      </c>
      <c r="AF29" s="269">
        <v>3</v>
      </c>
      <c r="AG29" s="269">
        <v>0</v>
      </c>
      <c r="AH29" s="269">
        <v>0</v>
      </c>
      <c r="AI29" s="269">
        <v>0</v>
      </c>
      <c r="AJ29" s="281">
        <v>0.88862279373082176</v>
      </c>
      <c r="AK29" s="263" t="s">
        <v>138</v>
      </c>
      <c r="AL29" s="263">
        <v>14</v>
      </c>
      <c r="AM29" s="263" t="s">
        <v>621</v>
      </c>
      <c r="AN29" s="275" t="s">
        <v>444</v>
      </c>
      <c r="AO29" s="282">
        <v>100</v>
      </c>
      <c r="AP29" s="282">
        <v>11</v>
      </c>
      <c r="AQ29" s="282" t="s">
        <v>1134</v>
      </c>
      <c r="AS29" s="272" t="s">
        <v>215</v>
      </c>
      <c r="AT29" s="273" t="s">
        <v>248</v>
      </c>
      <c r="AU29" s="272">
        <v>1</v>
      </c>
      <c r="AV29" s="283">
        <v>2.9325856772225812E-2</v>
      </c>
      <c r="AW29" s="283">
        <v>0.44382908534051568</v>
      </c>
      <c r="AX29" s="283">
        <v>0.26185878554832248</v>
      </c>
      <c r="AY29" s="284">
        <v>7.7104999999999997</v>
      </c>
      <c r="AZ29" s="284">
        <v>0.27289878171781595</v>
      </c>
      <c r="BA29" s="284">
        <v>9.4274124593427331</v>
      </c>
      <c r="BB29" s="284">
        <v>2.4470058042649598</v>
      </c>
      <c r="BD29" s="269" t="s">
        <v>217</v>
      </c>
      <c r="BE29" s="269">
        <v>7</v>
      </c>
      <c r="BF29" s="269">
        <v>34</v>
      </c>
    </row>
    <row r="30" spans="6:58" ht="16.5">
      <c r="F30" s="269" t="s">
        <v>202</v>
      </c>
      <c r="G30" s="300">
        <v>1.6193928632609071</v>
      </c>
      <c r="H30" s="300">
        <v>1.9612436380461677</v>
      </c>
      <c r="I30" s="301">
        <v>0.21109811123712707</v>
      </c>
      <c r="J30" s="269">
        <v>8</v>
      </c>
      <c r="L30" s="275" t="s">
        <v>202</v>
      </c>
      <c r="M30" s="276">
        <v>73</v>
      </c>
      <c r="N30" s="277">
        <v>172</v>
      </c>
      <c r="O30" s="278">
        <v>0.19767441860465115</v>
      </c>
      <c r="P30" s="278">
        <v>0.19767441860465115</v>
      </c>
      <c r="Q30" s="278">
        <v>0.23837209302325582</v>
      </c>
      <c r="R30" s="278">
        <v>0.23837209302325582</v>
      </c>
      <c r="S30" s="278">
        <v>0.11627906976744186</v>
      </c>
      <c r="T30" s="278">
        <v>1.1627906976744186E-2</v>
      </c>
      <c r="U30" s="263" t="s">
        <v>137</v>
      </c>
      <c r="W30" s="269" t="s">
        <v>223</v>
      </c>
      <c r="X30" s="269" t="s">
        <v>253</v>
      </c>
      <c r="Y30" s="270" t="s">
        <v>253</v>
      </c>
      <c r="Z30" s="279">
        <v>4</v>
      </c>
      <c r="AA30" s="263">
        <v>1</v>
      </c>
      <c r="AB30" s="280">
        <v>0.10416666666666667</v>
      </c>
      <c r="AC30" s="269">
        <v>0</v>
      </c>
      <c r="AD30" s="269">
        <v>0</v>
      </c>
      <c r="AE30" s="269">
        <v>0</v>
      </c>
      <c r="AF30" s="269">
        <v>0</v>
      </c>
      <c r="AG30" s="269">
        <v>0</v>
      </c>
      <c r="AH30" s="269">
        <v>1</v>
      </c>
      <c r="AI30" s="269">
        <v>0</v>
      </c>
      <c r="AJ30" s="281">
        <v>0.77333333333333332</v>
      </c>
      <c r="AK30" s="263" t="s">
        <v>139</v>
      </c>
      <c r="AL30" s="263">
        <v>6</v>
      </c>
      <c r="AM30" s="263" t="s">
        <v>1073</v>
      </c>
      <c r="AN30" s="275" t="s">
        <v>446</v>
      </c>
      <c r="AO30" s="282">
        <v>169</v>
      </c>
      <c r="AP30" s="282">
        <v>7</v>
      </c>
      <c r="AQ30" s="282" t="s">
        <v>1135</v>
      </c>
      <c r="AS30" s="272" t="s">
        <v>215</v>
      </c>
      <c r="AT30" s="273" t="s">
        <v>249</v>
      </c>
      <c r="AU30" s="272">
        <v>1</v>
      </c>
      <c r="AV30" s="283">
        <v>2.9174302087371321E-2</v>
      </c>
      <c r="AW30" s="283">
        <v>0.48597566458485003</v>
      </c>
      <c r="AX30" s="283">
        <v>0.26840649130775901</v>
      </c>
      <c r="AY30" s="284">
        <v>10.912000000000001</v>
      </c>
      <c r="AZ30" s="284">
        <v>0.57911344278409538</v>
      </c>
      <c r="BA30" s="284">
        <v>20.948799321581191</v>
      </c>
      <c r="BB30" s="284">
        <v>2.3070762907055031</v>
      </c>
      <c r="BD30" s="269" t="s">
        <v>228</v>
      </c>
      <c r="BE30" s="269">
        <v>3</v>
      </c>
      <c r="BF30" s="269">
        <v>45</v>
      </c>
    </row>
    <row r="31" spans="6:58" ht="16.5">
      <c r="F31" s="269" t="s">
        <v>222</v>
      </c>
      <c r="G31" s="300">
        <v>1.8703212966418323</v>
      </c>
      <c r="H31" s="300">
        <v>2.0802752526703294</v>
      </c>
      <c r="I31" s="301">
        <v>0.11225555545214072</v>
      </c>
      <c r="J31" s="269">
        <v>26</v>
      </c>
      <c r="L31" s="275" t="s">
        <v>222</v>
      </c>
      <c r="M31" s="276">
        <v>54</v>
      </c>
      <c r="N31" s="277">
        <v>130</v>
      </c>
      <c r="O31" s="278">
        <v>8.461538461538462E-2</v>
      </c>
      <c r="P31" s="278">
        <v>6.9230769230769235E-2</v>
      </c>
      <c r="Q31" s="278">
        <v>0.16153846153846155</v>
      </c>
      <c r="R31" s="278">
        <v>0.27692307692307694</v>
      </c>
      <c r="S31" s="278">
        <v>0.25384615384615383</v>
      </c>
      <c r="T31" s="278">
        <v>0.15384615384615385</v>
      </c>
      <c r="U31" s="263" t="s">
        <v>138</v>
      </c>
      <c r="W31" s="269" t="s">
        <v>223</v>
      </c>
      <c r="X31" s="269" t="s">
        <v>254</v>
      </c>
      <c r="Y31" s="270" t="s">
        <v>254</v>
      </c>
      <c r="Z31" s="279">
        <v>9</v>
      </c>
      <c r="AA31" s="263">
        <v>21</v>
      </c>
      <c r="AB31" s="280">
        <v>0.97222222222222232</v>
      </c>
      <c r="AC31" s="269">
        <v>0</v>
      </c>
      <c r="AD31" s="269">
        <v>1</v>
      </c>
      <c r="AE31" s="269">
        <v>4</v>
      </c>
      <c r="AF31" s="269">
        <v>8</v>
      </c>
      <c r="AG31" s="269">
        <v>5</v>
      </c>
      <c r="AH31" s="269">
        <v>3</v>
      </c>
      <c r="AI31" s="269">
        <v>0</v>
      </c>
      <c r="AJ31" s="281">
        <v>0.85569921662951542</v>
      </c>
      <c r="AK31" s="263" t="s">
        <v>138</v>
      </c>
      <c r="AL31" s="263">
        <v>52</v>
      </c>
      <c r="AM31" s="263" t="s">
        <v>1074</v>
      </c>
      <c r="AN31" s="275" t="s">
        <v>447</v>
      </c>
      <c r="AO31" s="282">
        <v>138</v>
      </c>
      <c r="AP31" s="282">
        <v>5</v>
      </c>
      <c r="AQ31" s="282" t="s">
        <v>1136</v>
      </c>
      <c r="AS31" s="272" t="s">
        <v>215</v>
      </c>
      <c r="AT31" s="273" t="s">
        <v>250</v>
      </c>
      <c r="AU31" s="272">
        <v>1</v>
      </c>
      <c r="AV31" s="283">
        <v>3.9037833394534482E-2</v>
      </c>
      <c r="AW31" s="283">
        <v>0.39893583163741075</v>
      </c>
      <c r="AX31" s="283">
        <v>0.17872837453979687</v>
      </c>
      <c r="AY31" s="284">
        <v>6.8469999999999995</v>
      </c>
      <c r="AZ31" s="284">
        <v>0.16667638945605159</v>
      </c>
      <c r="BA31" s="284">
        <v>7.6927564364331511</v>
      </c>
      <c r="BB31" s="284">
        <v>2.4416413670733594</v>
      </c>
      <c r="BD31" s="269" t="s">
        <v>230</v>
      </c>
      <c r="BE31" s="269">
        <v>5</v>
      </c>
      <c r="BF31" s="269">
        <v>42</v>
      </c>
    </row>
    <row r="32" spans="6:58" ht="16.5">
      <c r="F32" s="269" t="s">
        <v>204</v>
      </c>
      <c r="G32" s="300">
        <v>2.1137725971480705</v>
      </c>
      <c r="H32" s="300">
        <v>2.4524144645134589</v>
      </c>
      <c r="I32" s="301">
        <v>0.16020733158443279</v>
      </c>
      <c r="J32" s="269">
        <v>18</v>
      </c>
      <c r="L32" s="275" t="s">
        <v>204</v>
      </c>
      <c r="M32" s="276">
        <v>55</v>
      </c>
      <c r="N32" s="277">
        <v>130</v>
      </c>
      <c r="O32" s="278">
        <v>6.9230769230769235E-2</v>
      </c>
      <c r="P32" s="278">
        <v>0.1</v>
      </c>
      <c r="Q32" s="278">
        <v>0.16923076923076924</v>
      </c>
      <c r="R32" s="278">
        <v>0.3</v>
      </c>
      <c r="S32" s="278">
        <v>0.23076923076923078</v>
      </c>
      <c r="T32" s="278">
        <v>0.13076923076923078</v>
      </c>
      <c r="U32" s="263" t="s">
        <v>138</v>
      </c>
      <c r="W32" s="269" t="s">
        <v>223</v>
      </c>
      <c r="X32" s="269" t="s">
        <v>255</v>
      </c>
      <c r="Y32" s="270" t="s">
        <v>255</v>
      </c>
      <c r="Z32" s="279">
        <v>3</v>
      </c>
      <c r="AA32" s="263">
        <v>7</v>
      </c>
      <c r="AB32" s="280">
        <v>0.97222222222222232</v>
      </c>
      <c r="AC32" s="269">
        <v>0</v>
      </c>
      <c r="AD32" s="269">
        <v>0</v>
      </c>
      <c r="AE32" s="269">
        <v>2</v>
      </c>
      <c r="AF32" s="269">
        <v>4</v>
      </c>
      <c r="AG32" s="269">
        <v>1</v>
      </c>
      <c r="AH32" s="269">
        <v>0</v>
      </c>
      <c r="AI32" s="269">
        <v>0</v>
      </c>
      <c r="AJ32" s="281">
        <v>0.87324257956054663</v>
      </c>
      <c r="AK32" s="263" t="s">
        <v>138</v>
      </c>
      <c r="AL32" s="263">
        <v>38</v>
      </c>
      <c r="AM32" s="263" t="s">
        <v>1075</v>
      </c>
      <c r="AN32" s="275" t="s">
        <v>448</v>
      </c>
      <c r="AO32" s="282">
        <v>124</v>
      </c>
      <c r="AP32" s="282">
        <v>3</v>
      </c>
      <c r="AQ32" s="282" t="s">
        <v>1137</v>
      </c>
      <c r="AS32" s="272" t="s">
        <v>215</v>
      </c>
      <c r="AT32" s="273" t="s">
        <v>251</v>
      </c>
      <c r="AU32" s="272">
        <v>1</v>
      </c>
      <c r="AV32" s="283">
        <v>3.7634731370841133E-2</v>
      </c>
      <c r="AW32" s="283">
        <v>0.4528760526160388</v>
      </c>
      <c r="AX32" s="283">
        <v>0.3002506840519199</v>
      </c>
      <c r="AY32" s="284">
        <v>10.613</v>
      </c>
      <c r="AZ32" s="284">
        <v>0.41467509234619926</v>
      </c>
      <c r="BA32" s="284">
        <v>16.275997374588322</v>
      </c>
      <c r="BB32" s="284">
        <v>2.3302348629105754</v>
      </c>
      <c r="BD32" s="269" t="s">
        <v>202</v>
      </c>
      <c r="BE32" s="269">
        <v>6</v>
      </c>
      <c r="BF32" s="269">
        <v>73</v>
      </c>
    </row>
    <row r="33" spans="6:58" ht="16.5">
      <c r="F33" s="269" t="s">
        <v>210</v>
      </c>
      <c r="G33" s="300">
        <v>2.100909691872539</v>
      </c>
      <c r="H33" s="300">
        <v>2.4963752236706949</v>
      </c>
      <c r="I33" s="301">
        <v>0.18823537885899211</v>
      </c>
      <c r="J33" s="269">
        <v>10</v>
      </c>
      <c r="L33" s="275" t="s">
        <v>210</v>
      </c>
      <c r="M33" s="276">
        <v>34</v>
      </c>
      <c r="N33" s="277">
        <v>86</v>
      </c>
      <c r="O33" s="278">
        <v>0.19767441860465115</v>
      </c>
      <c r="P33" s="278">
        <v>0.20930232558139536</v>
      </c>
      <c r="Q33" s="278">
        <v>0.15116279069767441</v>
      </c>
      <c r="R33" s="278">
        <v>0.31395348837209303</v>
      </c>
      <c r="S33" s="278">
        <v>9.3023255813953487E-2</v>
      </c>
      <c r="T33" s="278">
        <v>3.4883720930232558E-2</v>
      </c>
      <c r="U33" s="263" t="s">
        <v>137</v>
      </c>
      <c r="W33" s="269" t="s">
        <v>223</v>
      </c>
      <c r="X33" s="269" t="s">
        <v>256</v>
      </c>
      <c r="Y33" s="270" t="s">
        <v>256</v>
      </c>
      <c r="Z33" s="279">
        <v>6</v>
      </c>
      <c r="AA33" s="263">
        <v>13</v>
      </c>
      <c r="AB33" s="280">
        <v>0.9027777777777779</v>
      </c>
      <c r="AC33" s="269">
        <v>2</v>
      </c>
      <c r="AD33" s="269">
        <v>1</v>
      </c>
      <c r="AE33" s="269">
        <v>2</v>
      </c>
      <c r="AF33" s="269">
        <v>3</v>
      </c>
      <c r="AG33" s="269">
        <v>3</v>
      </c>
      <c r="AH33" s="269">
        <v>2</v>
      </c>
      <c r="AI33" s="269">
        <v>0</v>
      </c>
      <c r="AJ33" s="281">
        <v>0.88025332334027429</v>
      </c>
      <c r="AK33" s="263" t="s">
        <v>138</v>
      </c>
      <c r="AL33" s="263">
        <v>26</v>
      </c>
      <c r="AM33" s="263" t="s">
        <v>1015</v>
      </c>
      <c r="AN33" s="275" t="s">
        <v>449</v>
      </c>
      <c r="AO33" s="282">
        <v>112</v>
      </c>
      <c r="AP33" s="282">
        <v>1</v>
      </c>
      <c r="AQ33" s="282" t="s">
        <v>1138</v>
      </c>
      <c r="AS33" s="272" t="s">
        <v>215</v>
      </c>
      <c r="AT33" s="273" t="s">
        <v>252</v>
      </c>
      <c r="AU33" s="272">
        <v>1</v>
      </c>
      <c r="AV33" s="283">
        <v>3.9112213118838335E-2</v>
      </c>
      <c r="AW33" s="283">
        <v>0.44766005905216333</v>
      </c>
      <c r="AX33" s="283">
        <v>0.27506542989282201</v>
      </c>
      <c r="AY33" s="284">
        <v>10.846499999999999</v>
      </c>
      <c r="AZ33" s="284">
        <v>0.6913673282763928</v>
      </c>
      <c r="BA33" s="284">
        <v>16.950845387919415</v>
      </c>
      <c r="BB33" s="284">
        <v>2.3222623956723916</v>
      </c>
      <c r="BD33" s="269" t="s">
        <v>222</v>
      </c>
      <c r="BE33" s="269">
        <v>3</v>
      </c>
      <c r="BF33" s="269">
        <v>54</v>
      </c>
    </row>
    <row r="34" spans="6:58" ht="16.5">
      <c r="F34" s="269" t="s">
        <v>220</v>
      </c>
      <c r="G34" s="300">
        <v>2.0674464768237248</v>
      </c>
      <c r="H34" s="300">
        <v>2.4498972576918336</v>
      </c>
      <c r="I34" s="301">
        <v>0.18498702876007633</v>
      </c>
      <c r="J34" s="269">
        <v>11</v>
      </c>
      <c r="L34" s="275" t="s">
        <v>220</v>
      </c>
      <c r="M34" s="276">
        <v>52</v>
      </c>
      <c r="N34" s="277">
        <v>112</v>
      </c>
      <c r="O34" s="278">
        <v>0.19642857142857142</v>
      </c>
      <c r="P34" s="278">
        <v>0.15178571428571427</v>
      </c>
      <c r="Q34" s="278">
        <v>0.21428571428571427</v>
      </c>
      <c r="R34" s="278">
        <v>0.19642857142857142</v>
      </c>
      <c r="S34" s="278">
        <v>0.11607142857142858</v>
      </c>
      <c r="T34" s="278">
        <v>0.125</v>
      </c>
      <c r="U34" s="263" t="s">
        <v>137</v>
      </c>
      <c r="W34" s="269" t="s">
        <v>223</v>
      </c>
      <c r="X34" s="269" t="s">
        <v>392</v>
      </c>
      <c r="Y34" s="270" t="s">
        <v>392</v>
      </c>
      <c r="Z34" s="279">
        <v>1</v>
      </c>
      <c r="AA34" s="263">
        <v>4</v>
      </c>
      <c r="AB34" s="280">
        <v>1.6666666666666667</v>
      </c>
      <c r="AC34" s="269">
        <v>0</v>
      </c>
      <c r="AD34" s="269">
        <v>1</v>
      </c>
      <c r="AE34" s="269">
        <v>0</v>
      </c>
      <c r="AF34" s="269">
        <v>2</v>
      </c>
      <c r="AG34" s="269">
        <v>0</v>
      </c>
      <c r="AH34" s="269">
        <v>1</v>
      </c>
      <c r="AI34" s="269">
        <v>0</v>
      </c>
      <c r="AJ34" s="281">
        <v>0.87037037037037035</v>
      </c>
      <c r="AK34" s="263" t="s">
        <v>138</v>
      </c>
      <c r="AL34" s="263">
        <v>43</v>
      </c>
      <c r="AM34" s="263" t="s">
        <v>1076</v>
      </c>
      <c r="AN34" s="275" t="s">
        <v>451</v>
      </c>
      <c r="AO34" s="282">
        <v>129</v>
      </c>
      <c r="AP34" s="282">
        <v>4</v>
      </c>
      <c r="AQ34" s="282" t="s">
        <v>1139</v>
      </c>
      <c r="AS34" s="272" t="s">
        <v>215</v>
      </c>
      <c r="AT34" s="273" t="s">
        <v>165</v>
      </c>
      <c r="AU34" s="272">
        <v>1</v>
      </c>
      <c r="AV34" s="283">
        <v>3.2801039519766428E-2</v>
      </c>
      <c r="AW34" s="283">
        <v>0.44323850825713812</v>
      </c>
      <c r="AX34" s="283">
        <v>0.18593649080523086</v>
      </c>
      <c r="AY34" s="284">
        <v>11.812000000000001</v>
      </c>
      <c r="AZ34" s="284">
        <v>1.4179904239711483</v>
      </c>
      <c r="BA34" s="284">
        <v>17.874668020481376</v>
      </c>
      <c r="BB34" s="284">
        <v>1.9681299706023738</v>
      </c>
      <c r="BD34" s="269" t="s">
        <v>204</v>
      </c>
      <c r="BE34" s="269">
        <v>4</v>
      </c>
      <c r="BF34" s="269">
        <v>55</v>
      </c>
    </row>
    <row r="35" spans="6:58" ht="16.5">
      <c r="F35" s="269" t="s">
        <v>229</v>
      </c>
      <c r="G35" s="300">
        <v>2.394684761506801</v>
      </c>
      <c r="H35" s="300">
        <v>2.6453191970751262</v>
      </c>
      <c r="I35" s="301">
        <v>0.10466280973476416</v>
      </c>
      <c r="J35" s="269">
        <v>28</v>
      </c>
      <c r="L35" s="275" t="s">
        <v>229</v>
      </c>
      <c r="M35" s="276">
        <v>74</v>
      </c>
      <c r="N35" s="277">
        <v>154</v>
      </c>
      <c r="O35" s="278">
        <v>0.29870129870129869</v>
      </c>
      <c r="P35" s="278">
        <v>0.16883116883116883</v>
      </c>
      <c r="Q35" s="278">
        <v>0.17532467532467533</v>
      </c>
      <c r="R35" s="278">
        <v>0.18831168831168832</v>
      </c>
      <c r="S35" s="278">
        <v>0.13636363636363635</v>
      </c>
      <c r="T35" s="278">
        <v>3.2467532467532464E-2</v>
      </c>
      <c r="U35" s="263" t="s">
        <v>137</v>
      </c>
      <c r="W35" s="269" t="s">
        <v>223</v>
      </c>
      <c r="X35" s="269" t="s">
        <v>257</v>
      </c>
      <c r="Y35" s="270" t="s">
        <v>257</v>
      </c>
      <c r="Z35" s="279">
        <v>9</v>
      </c>
      <c r="AA35" s="263">
        <v>24</v>
      </c>
      <c r="AB35" s="280">
        <v>1.1111111111111112</v>
      </c>
      <c r="AC35" s="269">
        <v>3</v>
      </c>
      <c r="AD35" s="269">
        <v>2</v>
      </c>
      <c r="AE35" s="269">
        <v>5</v>
      </c>
      <c r="AF35" s="269">
        <v>4</v>
      </c>
      <c r="AG35" s="269">
        <v>3</v>
      </c>
      <c r="AH35" s="269">
        <v>6</v>
      </c>
      <c r="AI35" s="269">
        <v>1</v>
      </c>
      <c r="AJ35" s="281">
        <v>0.87814355449200254</v>
      </c>
      <c r="AK35" s="263" t="s">
        <v>138</v>
      </c>
      <c r="AL35" s="263">
        <v>31</v>
      </c>
      <c r="AM35" s="263" t="s">
        <v>1009</v>
      </c>
      <c r="AN35" s="275" t="s">
        <v>453</v>
      </c>
      <c r="AO35" s="282">
        <v>117</v>
      </c>
      <c r="AP35" s="282">
        <v>2</v>
      </c>
      <c r="AQ35" s="282" t="s">
        <v>1140</v>
      </c>
      <c r="AS35" s="272" t="s">
        <v>215</v>
      </c>
      <c r="AT35" s="273" t="s">
        <v>166</v>
      </c>
      <c r="AU35" s="272">
        <v>1</v>
      </c>
      <c r="AV35" s="283">
        <v>3.0531872573032557E-2</v>
      </c>
      <c r="AW35" s="283">
        <v>0.45371122824252375</v>
      </c>
      <c r="AX35" s="283">
        <v>0.265135899550694</v>
      </c>
      <c r="AY35" s="284">
        <v>10.283477272727271</v>
      </c>
      <c r="AZ35" s="284">
        <v>0.71114489927761848</v>
      </c>
      <c r="BA35" s="284">
        <v>14.621933092654249</v>
      </c>
      <c r="BB35" s="284">
        <v>2.3357119739712338</v>
      </c>
      <c r="BD35" s="269" t="s">
        <v>210</v>
      </c>
      <c r="BE35" s="269">
        <v>4</v>
      </c>
      <c r="BF35" s="269">
        <v>34</v>
      </c>
    </row>
    <row r="36" spans="6:58" ht="16.5">
      <c r="L36" s="279" t="s">
        <v>166</v>
      </c>
      <c r="M36" s="276">
        <v>1795</v>
      </c>
      <c r="N36" s="277">
        <v>4125</v>
      </c>
      <c r="O36" s="278">
        <v>0.14206060606060605</v>
      </c>
      <c r="P36" s="278">
        <v>0.1296969696969697</v>
      </c>
      <c r="Q36" s="278">
        <v>0.20727272727272728</v>
      </c>
      <c r="R36" s="278">
        <v>0.23951515151515151</v>
      </c>
      <c r="S36" s="278">
        <v>0.1709090909090909</v>
      </c>
      <c r="T36" s="278">
        <v>0.11054545454545454</v>
      </c>
      <c r="U36" s="263" t="s">
        <v>138</v>
      </c>
      <c r="W36" s="269" t="s">
        <v>223</v>
      </c>
      <c r="X36" s="269" t="s">
        <v>258</v>
      </c>
      <c r="Y36" s="270" t="s">
        <v>258</v>
      </c>
      <c r="Z36" s="279">
        <v>21</v>
      </c>
      <c r="AA36" s="263">
        <v>37</v>
      </c>
      <c r="AB36" s="280">
        <v>0.73412698412698418</v>
      </c>
      <c r="AC36" s="269">
        <v>1</v>
      </c>
      <c r="AD36" s="269">
        <v>0</v>
      </c>
      <c r="AE36" s="269">
        <v>6</v>
      </c>
      <c r="AF36" s="269">
        <v>4</v>
      </c>
      <c r="AG36" s="269">
        <v>10</v>
      </c>
      <c r="AH36" s="269">
        <v>16</v>
      </c>
      <c r="AI36" s="269">
        <v>0</v>
      </c>
      <c r="AJ36" s="281">
        <v>0.81911006024349209</v>
      </c>
      <c r="AK36" s="263" t="s">
        <v>136</v>
      </c>
      <c r="AL36" s="263">
        <v>16</v>
      </c>
      <c r="AM36" s="263" t="s">
        <v>1077</v>
      </c>
      <c r="AN36" s="275" t="s">
        <v>455</v>
      </c>
      <c r="AO36" s="282">
        <v>158</v>
      </c>
      <c r="AP36" s="282">
        <v>6</v>
      </c>
      <c r="AQ36" s="282" t="s">
        <v>1141</v>
      </c>
      <c r="AS36" s="272" t="s">
        <v>223</v>
      </c>
      <c r="AT36" s="273" t="s">
        <v>253</v>
      </c>
      <c r="AU36" s="272">
        <v>1</v>
      </c>
      <c r="AV36" s="283">
        <v>6.2818655373463567E-2</v>
      </c>
      <c r="AW36" s="283">
        <v>0.37418877616721874</v>
      </c>
      <c r="AX36" s="283">
        <v>0.15418671345880705</v>
      </c>
      <c r="AY36" s="284">
        <v>56.615000000000002</v>
      </c>
      <c r="AZ36" s="284">
        <v>6.5302608053141817</v>
      </c>
      <c r="BA36" s="284">
        <v>33.981542338764534</v>
      </c>
      <c r="BB36" s="284">
        <v>2.2283769799992452</v>
      </c>
      <c r="BD36" s="269" t="s">
        <v>220</v>
      </c>
      <c r="BE36" s="269">
        <v>10</v>
      </c>
      <c r="BF36" s="269">
        <v>52</v>
      </c>
    </row>
    <row r="37" spans="6:58" ht="16.5">
      <c r="W37" s="269" t="s">
        <v>201</v>
      </c>
      <c r="X37" s="269" t="s">
        <v>259</v>
      </c>
      <c r="Y37" s="270" t="s">
        <v>259</v>
      </c>
      <c r="Z37" s="279">
        <v>14</v>
      </c>
      <c r="AA37" s="263">
        <v>34</v>
      </c>
      <c r="AB37" s="280">
        <v>1.0119047619047619</v>
      </c>
      <c r="AC37" s="269">
        <v>8</v>
      </c>
      <c r="AD37" s="269">
        <v>4</v>
      </c>
      <c r="AE37" s="269">
        <v>9</v>
      </c>
      <c r="AF37" s="269">
        <v>6</v>
      </c>
      <c r="AG37" s="269">
        <v>2</v>
      </c>
      <c r="AH37" s="269">
        <v>5</v>
      </c>
      <c r="AI37" s="269">
        <v>0</v>
      </c>
      <c r="AJ37" s="281">
        <v>0.9139511366857701</v>
      </c>
      <c r="AK37" s="263" t="s">
        <v>137</v>
      </c>
      <c r="AL37" s="263">
        <v>36</v>
      </c>
      <c r="AM37" s="263" t="s">
        <v>590</v>
      </c>
      <c r="AN37" s="275" t="s">
        <v>457</v>
      </c>
      <c r="AO37" s="282">
        <v>73</v>
      </c>
      <c r="AP37" s="282">
        <v>3</v>
      </c>
      <c r="AQ37" s="282" t="s">
        <v>1142</v>
      </c>
      <c r="AS37" s="272" t="s">
        <v>223</v>
      </c>
      <c r="AT37" s="273" t="s">
        <v>254</v>
      </c>
      <c r="AU37" s="272">
        <v>1</v>
      </c>
      <c r="AV37" s="283">
        <v>2.5731608100916972E-2</v>
      </c>
      <c r="AW37" s="283">
        <v>0.41197637167309259</v>
      </c>
      <c r="AX37" s="283">
        <v>0.17708574651989567</v>
      </c>
      <c r="AY37" s="284">
        <v>12.716666666666665</v>
      </c>
      <c r="AZ37" s="284">
        <v>1.2958437108817178</v>
      </c>
      <c r="BA37" s="284">
        <v>21.433641797001787</v>
      </c>
      <c r="BB37" s="284">
        <v>1.8677791750782857</v>
      </c>
      <c r="BD37" s="269" t="s">
        <v>229</v>
      </c>
      <c r="BE37" s="269">
        <v>11</v>
      </c>
      <c r="BF37" s="269">
        <v>74</v>
      </c>
    </row>
    <row r="38" spans="6:58" ht="16.5">
      <c r="W38" s="269" t="s">
        <v>201</v>
      </c>
      <c r="X38" s="269" t="s">
        <v>260</v>
      </c>
      <c r="Y38" s="270" t="s">
        <v>260</v>
      </c>
      <c r="Z38" s="279">
        <v>11</v>
      </c>
      <c r="AA38" s="263">
        <v>28</v>
      </c>
      <c r="AB38" s="280">
        <v>1.0606060606060606</v>
      </c>
      <c r="AC38" s="269">
        <v>2</v>
      </c>
      <c r="AD38" s="269">
        <v>4</v>
      </c>
      <c r="AE38" s="269">
        <v>4</v>
      </c>
      <c r="AF38" s="269">
        <v>8</v>
      </c>
      <c r="AG38" s="269">
        <v>9</v>
      </c>
      <c r="AH38" s="269">
        <v>1</v>
      </c>
      <c r="AI38" s="269">
        <v>0</v>
      </c>
      <c r="AJ38" s="281">
        <v>0.88735031366120731</v>
      </c>
      <c r="AK38" s="263" t="s">
        <v>138</v>
      </c>
      <c r="AL38" s="263">
        <v>17</v>
      </c>
      <c r="AM38" s="263" t="s">
        <v>563</v>
      </c>
      <c r="AN38" s="275" t="s">
        <v>459</v>
      </c>
      <c r="AO38" s="282">
        <v>103</v>
      </c>
      <c r="AP38" s="282">
        <v>4</v>
      </c>
      <c r="AQ38" s="282" t="s">
        <v>1143</v>
      </c>
      <c r="AS38" s="272" t="s">
        <v>223</v>
      </c>
      <c r="AT38" s="273" t="s">
        <v>255</v>
      </c>
      <c r="AU38" s="272">
        <v>1</v>
      </c>
      <c r="AV38" s="283">
        <v>4.4927189708626199E-2</v>
      </c>
      <c r="AW38" s="283">
        <v>0.42429680767383665</v>
      </c>
      <c r="AX38" s="283">
        <v>0.21723424680581532</v>
      </c>
      <c r="AY38" s="284">
        <v>9.4973333333333319</v>
      </c>
      <c r="AZ38" s="284">
        <v>0.40824203556901517</v>
      </c>
      <c r="BA38" s="284">
        <v>10.045228269152735</v>
      </c>
      <c r="BB38" s="284">
        <v>1.8678447566515386</v>
      </c>
    </row>
    <row r="39" spans="6:58" ht="16.5">
      <c r="W39" s="269" t="s">
        <v>201</v>
      </c>
      <c r="X39" s="269" t="s">
        <v>261</v>
      </c>
      <c r="Y39" s="270" t="s">
        <v>261</v>
      </c>
      <c r="Z39" s="279">
        <v>8</v>
      </c>
      <c r="AA39" s="263">
        <v>12</v>
      </c>
      <c r="AB39" s="280">
        <v>0.625</v>
      </c>
      <c r="AC39" s="269">
        <v>7</v>
      </c>
      <c r="AD39" s="269">
        <v>2</v>
      </c>
      <c r="AE39" s="269">
        <v>3</v>
      </c>
      <c r="AF39" s="269">
        <v>0</v>
      </c>
      <c r="AG39" s="269">
        <v>0</v>
      </c>
      <c r="AH39" s="269">
        <v>0</v>
      </c>
      <c r="AI39" s="269">
        <v>0</v>
      </c>
      <c r="AJ39" s="281">
        <v>0.99026121360636032</v>
      </c>
      <c r="AK39" s="263" t="s">
        <v>135</v>
      </c>
      <c r="AL39" s="263">
        <v>6</v>
      </c>
      <c r="AM39" s="263" t="s">
        <v>648</v>
      </c>
      <c r="AN39" s="275" t="s">
        <v>461</v>
      </c>
      <c r="AO39" s="282">
        <v>13</v>
      </c>
      <c r="AP39" s="282">
        <v>1</v>
      </c>
      <c r="AQ39" s="282" t="s">
        <v>1144</v>
      </c>
      <c r="AS39" s="272" t="s">
        <v>223</v>
      </c>
      <c r="AT39" s="273" t="s">
        <v>256</v>
      </c>
      <c r="AU39" s="272">
        <v>1</v>
      </c>
      <c r="AV39" s="283">
        <v>1.3653998035352286E-2</v>
      </c>
      <c r="AW39" s="283">
        <v>0.52915525892262827</v>
      </c>
      <c r="AX39" s="283">
        <v>0.21699115320287415</v>
      </c>
      <c r="AY39" s="284">
        <v>9.4396000000000004</v>
      </c>
      <c r="AZ39" s="284">
        <v>2.197035426179101</v>
      </c>
      <c r="BA39" s="284">
        <v>15.162256830050831</v>
      </c>
      <c r="BB39" s="284">
        <v>1.9401240735758545</v>
      </c>
    </row>
    <row r="40" spans="6:58" ht="16.5">
      <c r="W40" s="269" t="s">
        <v>201</v>
      </c>
      <c r="X40" s="269" t="s">
        <v>262</v>
      </c>
      <c r="Y40" s="270" t="s">
        <v>262</v>
      </c>
      <c r="Z40" s="279">
        <v>7</v>
      </c>
      <c r="AA40" s="263">
        <v>20</v>
      </c>
      <c r="AB40" s="280">
        <v>1.1904761904761905</v>
      </c>
      <c r="AC40" s="269">
        <v>5</v>
      </c>
      <c r="AD40" s="269">
        <v>3</v>
      </c>
      <c r="AE40" s="269">
        <v>4</v>
      </c>
      <c r="AF40" s="269">
        <v>4</v>
      </c>
      <c r="AG40" s="269">
        <v>1</v>
      </c>
      <c r="AH40" s="269">
        <v>3</v>
      </c>
      <c r="AI40" s="269">
        <v>0</v>
      </c>
      <c r="AJ40" s="281">
        <v>0.93748305973612278</v>
      </c>
      <c r="AK40" s="263" t="s">
        <v>137</v>
      </c>
      <c r="AL40" s="263">
        <v>14</v>
      </c>
      <c r="AM40" s="263" t="s">
        <v>568</v>
      </c>
      <c r="AN40" s="275" t="s">
        <v>462</v>
      </c>
      <c r="AO40" s="282">
        <v>51</v>
      </c>
      <c r="AP40" s="282">
        <v>2</v>
      </c>
      <c r="AQ40" s="282" t="s">
        <v>1145</v>
      </c>
      <c r="AS40" s="272" t="s">
        <v>223</v>
      </c>
      <c r="AT40" s="273" t="s">
        <v>257</v>
      </c>
      <c r="AU40" s="272">
        <v>1</v>
      </c>
      <c r="AV40" s="283">
        <v>3.2349945290273227E-2</v>
      </c>
      <c r="AW40" s="283">
        <v>0.40421094588775319</v>
      </c>
      <c r="AX40" s="283">
        <v>0.19144402221821671</v>
      </c>
      <c r="AY40" s="284">
        <v>6.0106666666666664</v>
      </c>
      <c r="AZ40" s="284">
        <v>0.36511892349310249</v>
      </c>
      <c r="BA40" s="284">
        <v>4.977787990289297</v>
      </c>
      <c r="BB40" s="284">
        <v>2.2548169211825431</v>
      </c>
    </row>
    <row r="41" spans="6:58" ht="16.5">
      <c r="W41" s="269" t="s">
        <v>201</v>
      </c>
      <c r="X41" s="269" t="s">
        <v>263</v>
      </c>
      <c r="Y41" s="270" t="s">
        <v>263</v>
      </c>
      <c r="Z41" s="279">
        <v>9</v>
      </c>
      <c r="AA41" s="263">
        <v>22</v>
      </c>
      <c r="AB41" s="280">
        <v>1.0185185185185186</v>
      </c>
      <c r="AC41" s="269">
        <v>2</v>
      </c>
      <c r="AD41" s="269">
        <v>1</v>
      </c>
      <c r="AE41" s="269">
        <v>2</v>
      </c>
      <c r="AF41" s="269">
        <v>7</v>
      </c>
      <c r="AG41" s="269">
        <v>7</v>
      </c>
      <c r="AH41" s="269">
        <v>3</v>
      </c>
      <c r="AI41" s="269">
        <v>0</v>
      </c>
      <c r="AJ41" s="281">
        <v>0.85263607381880058</v>
      </c>
      <c r="AK41" s="263" t="s">
        <v>138</v>
      </c>
      <c r="AL41" s="263">
        <v>56</v>
      </c>
      <c r="AM41" s="263" t="s">
        <v>1078</v>
      </c>
      <c r="AN41" s="275" t="s">
        <v>463</v>
      </c>
      <c r="AO41" s="282">
        <v>142</v>
      </c>
      <c r="AP41" s="282">
        <v>5</v>
      </c>
      <c r="AQ41" s="282" t="s">
        <v>1146</v>
      </c>
      <c r="AS41" s="272" t="s">
        <v>223</v>
      </c>
      <c r="AT41" s="273" t="s">
        <v>258</v>
      </c>
      <c r="AU41" s="272">
        <v>1</v>
      </c>
      <c r="AV41" s="283">
        <v>4.3425443031112655E-2</v>
      </c>
      <c r="AW41" s="283">
        <v>0.37036734043785707</v>
      </c>
      <c r="AX41" s="283">
        <v>0.18705326957032975</v>
      </c>
      <c r="AY41" s="284">
        <v>13.534916666666666</v>
      </c>
      <c r="AZ41" s="284">
        <v>2.2604115091804022</v>
      </c>
      <c r="BA41" s="284">
        <v>59.418037236188951</v>
      </c>
      <c r="BB41" s="284">
        <v>2.0391642130046099</v>
      </c>
    </row>
    <row r="42" spans="6:58" ht="16.5">
      <c r="W42" s="269" t="s">
        <v>201</v>
      </c>
      <c r="X42" s="269" t="s">
        <v>264</v>
      </c>
      <c r="Y42" s="270" t="s">
        <v>264</v>
      </c>
      <c r="Z42" s="279">
        <v>6</v>
      </c>
      <c r="AA42" s="263">
        <v>15</v>
      </c>
      <c r="AB42" s="280">
        <v>1.0416666666666667</v>
      </c>
      <c r="AC42" s="269">
        <v>0</v>
      </c>
      <c r="AD42" s="269">
        <v>1</v>
      </c>
      <c r="AE42" s="269">
        <v>1</v>
      </c>
      <c r="AF42" s="269">
        <v>4</v>
      </c>
      <c r="AG42" s="269">
        <v>5</v>
      </c>
      <c r="AH42" s="269">
        <v>4</v>
      </c>
      <c r="AI42" s="269">
        <v>0</v>
      </c>
      <c r="AJ42" s="281">
        <v>0.81788166881103375</v>
      </c>
      <c r="AK42" s="263" t="s">
        <v>136</v>
      </c>
      <c r="AL42" s="263">
        <v>18</v>
      </c>
      <c r="AM42" s="263" t="s">
        <v>1079</v>
      </c>
      <c r="AN42" s="275" t="s">
        <v>465</v>
      </c>
      <c r="AO42" s="282">
        <v>160</v>
      </c>
      <c r="AP42" s="282">
        <v>6</v>
      </c>
      <c r="AQ42" s="282" t="s">
        <v>1147</v>
      </c>
      <c r="AS42" s="272" t="s">
        <v>223</v>
      </c>
      <c r="AT42" s="273" t="s">
        <v>165</v>
      </c>
      <c r="AU42" s="272">
        <v>1</v>
      </c>
      <c r="AV42" s="283">
        <v>3.2993634295462891E-2</v>
      </c>
      <c r="AW42" s="283">
        <v>0.42379364858642377</v>
      </c>
      <c r="AX42" s="283">
        <v>0.20462250421931605</v>
      </c>
      <c r="AY42" s="284">
        <v>10.101000000000001</v>
      </c>
      <c r="AZ42" s="284">
        <v>0.81849001687726419</v>
      </c>
      <c r="BA42" s="284">
        <v>15.674083823199609</v>
      </c>
      <c r="BB42" s="284">
        <v>1.8468759495048592</v>
      </c>
    </row>
    <row r="43" spans="6:58" ht="16.5">
      <c r="W43" s="269" t="s">
        <v>208</v>
      </c>
      <c r="X43" s="269" t="s">
        <v>265</v>
      </c>
      <c r="Y43" s="270" t="s">
        <v>265</v>
      </c>
      <c r="Z43" s="279">
        <v>16</v>
      </c>
      <c r="AA43" s="263">
        <v>37</v>
      </c>
      <c r="AB43" s="280">
        <v>0.96354166666666674</v>
      </c>
      <c r="AC43" s="269">
        <v>6</v>
      </c>
      <c r="AD43" s="269">
        <v>6</v>
      </c>
      <c r="AE43" s="269">
        <v>7</v>
      </c>
      <c r="AF43" s="269">
        <v>8</v>
      </c>
      <c r="AG43" s="269">
        <v>4</v>
      </c>
      <c r="AH43" s="269">
        <v>6</v>
      </c>
      <c r="AI43" s="269">
        <v>0</v>
      </c>
      <c r="AJ43" s="281">
        <v>0.89327100021775419</v>
      </c>
      <c r="AK43" s="263" t="s">
        <v>138</v>
      </c>
      <c r="AL43" s="263">
        <v>9</v>
      </c>
      <c r="AM43" s="263" t="s">
        <v>541</v>
      </c>
      <c r="AN43" s="275" t="s">
        <v>466</v>
      </c>
      <c r="AO43" s="282">
        <v>95</v>
      </c>
      <c r="AP43" s="282">
        <v>4</v>
      </c>
      <c r="AQ43" s="282" t="s">
        <v>1148</v>
      </c>
      <c r="AS43" s="272" t="s">
        <v>223</v>
      </c>
      <c r="AT43" s="273" t="s">
        <v>166</v>
      </c>
      <c r="AU43" s="272">
        <v>1</v>
      </c>
      <c r="AV43" s="283">
        <v>3.2630638292533785E-2</v>
      </c>
      <c r="AW43" s="283">
        <v>0.41957359755913043</v>
      </c>
      <c r="AX43" s="283">
        <v>0.19122621864287304</v>
      </c>
      <c r="AY43" s="284">
        <v>12.861970588235296</v>
      </c>
      <c r="AZ43" s="284">
        <v>1.772713993303439</v>
      </c>
      <c r="BA43" s="284">
        <v>35.160979632005045</v>
      </c>
      <c r="BB43" s="284">
        <v>1.9840105286931891</v>
      </c>
    </row>
    <row r="44" spans="6:58" ht="16.5">
      <c r="W44" s="269" t="s">
        <v>208</v>
      </c>
      <c r="X44" s="269" t="s">
        <v>266</v>
      </c>
      <c r="Y44" s="270" t="s">
        <v>266</v>
      </c>
      <c r="Z44" s="279">
        <v>31</v>
      </c>
      <c r="AA44" s="263">
        <v>74</v>
      </c>
      <c r="AB44" s="280">
        <v>0.99462365591397861</v>
      </c>
      <c r="AC44" s="269">
        <v>14</v>
      </c>
      <c r="AD44" s="269">
        <v>11</v>
      </c>
      <c r="AE44" s="269">
        <v>18</v>
      </c>
      <c r="AF44" s="269">
        <v>15</v>
      </c>
      <c r="AG44" s="269">
        <v>13</v>
      </c>
      <c r="AH44" s="269">
        <v>3</v>
      </c>
      <c r="AI44" s="269">
        <v>0</v>
      </c>
      <c r="AJ44" s="281">
        <v>0.91245982840202666</v>
      </c>
      <c r="AK44" s="263" t="s">
        <v>137</v>
      </c>
      <c r="AL44" s="263">
        <v>40</v>
      </c>
      <c r="AM44" s="263" t="s">
        <v>421</v>
      </c>
      <c r="AN44" s="275" t="s">
        <v>468</v>
      </c>
      <c r="AO44" s="282">
        <v>77</v>
      </c>
      <c r="AP44" s="282">
        <v>3</v>
      </c>
      <c r="AQ44" s="282" t="s">
        <v>1149</v>
      </c>
      <c r="AS44" s="272" t="s">
        <v>201</v>
      </c>
      <c r="AT44" s="273" t="s">
        <v>259</v>
      </c>
      <c r="AU44" s="272">
        <v>1</v>
      </c>
      <c r="AV44" s="283">
        <v>6.7733199946496278E-2</v>
      </c>
      <c r="AW44" s="283">
        <v>0.38617129133179268</v>
      </c>
      <c r="AX44" s="283">
        <v>0.18883784168951637</v>
      </c>
      <c r="AY44" s="284">
        <v>15.646666666666668</v>
      </c>
      <c r="AZ44" s="284">
        <v>4.8302487338562248</v>
      </c>
      <c r="BA44" s="284">
        <v>56.804841392957222</v>
      </c>
      <c r="BB44" s="284">
        <v>1.972870191175891</v>
      </c>
    </row>
    <row r="45" spans="6:58" ht="16.5">
      <c r="W45" s="269" t="s">
        <v>208</v>
      </c>
      <c r="X45" s="269" t="s">
        <v>267</v>
      </c>
      <c r="Y45" s="270" t="s">
        <v>267</v>
      </c>
      <c r="Z45" s="279">
        <v>10</v>
      </c>
      <c r="AA45" s="263">
        <v>29</v>
      </c>
      <c r="AB45" s="280">
        <v>1.2083333333333333</v>
      </c>
      <c r="AC45" s="269">
        <v>12</v>
      </c>
      <c r="AD45" s="269">
        <v>2</v>
      </c>
      <c r="AE45" s="269">
        <v>8</v>
      </c>
      <c r="AF45" s="269">
        <v>3</v>
      </c>
      <c r="AG45" s="269">
        <v>3</v>
      </c>
      <c r="AH45" s="269">
        <v>1</v>
      </c>
      <c r="AI45" s="269">
        <v>0</v>
      </c>
      <c r="AJ45" s="281">
        <v>0.97481196092520839</v>
      </c>
      <c r="AK45" s="263" t="s">
        <v>135</v>
      </c>
      <c r="AL45" s="263">
        <v>16</v>
      </c>
      <c r="AM45" s="263" t="s">
        <v>580</v>
      </c>
      <c r="AN45" s="275" t="s">
        <v>469</v>
      </c>
      <c r="AO45" s="282">
        <v>23</v>
      </c>
      <c r="AP45" s="282">
        <v>1</v>
      </c>
      <c r="AQ45" s="282" t="s">
        <v>1150</v>
      </c>
      <c r="AS45" s="272" t="s">
        <v>201</v>
      </c>
      <c r="AT45" s="273" t="s">
        <v>260</v>
      </c>
      <c r="AU45" s="272">
        <v>1</v>
      </c>
      <c r="AV45" s="283">
        <v>4.3131125170486319E-2</v>
      </c>
      <c r="AW45" s="283">
        <v>0.35880878829551521</v>
      </c>
      <c r="AX45" s="283">
        <v>0.23513040884448563</v>
      </c>
      <c r="AY45" s="284">
        <v>17.456900000000001</v>
      </c>
      <c r="AZ45" s="284">
        <v>6.6172498680281553</v>
      </c>
      <c r="BA45" s="284">
        <v>111.19965003791675</v>
      </c>
      <c r="BB45" s="284">
        <v>1.8662932908253584</v>
      </c>
    </row>
    <row r="46" spans="6:58" ht="16.5">
      <c r="W46" s="269" t="s">
        <v>208</v>
      </c>
      <c r="X46" s="269" t="s">
        <v>268</v>
      </c>
      <c r="Y46" s="270" t="s">
        <v>268</v>
      </c>
      <c r="Z46" s="279">
        <v>37</v>
      </c>
      <c r="AA46" s="263">
        <v>81</v>
      </c>
      <c r="AB46" s="280">
        <v>0.91216216216216217</v>
      </c>
      <c r="AC46" s="269">
        <v>17</v>
      </c>
      <c r="AD46" s="269">
        <v>15</v>
      </c>
      <c r="AE46" s="269">
        <v>15</v>
      </c>
      <c r="AF46" s="269">
        <v>13</v>
      </c>
      <c r="AG46" s="269">
        <v>14</v>
      </c>
      <c r="AH46" s="269">
        <v>7</v>
      </c>
      <c r="AI46" s="269">
        <v>0</v>
      </c>
      <c r="AJ46" s="281">
        <v>0.91772484811318611</v>
      </c>
      <c r="AK46" s="263" t="s">
        <v>137</v>
      </c>
      <c r="AL46" s="263">
        <v>30</v>
      </c>
      <c r="AM46" s="263" t="s">
        <v>499</v>
      </c>
      <c r="AN46" s="275" t="s">
        <v>470</v>
      </c>
      <c r="AO46" s="282">
        <v>67</v>
      </c>
      <c r="AP46" s="282">
        <v>2</v>
      </c>
      <c r="AQ46" s="282" t="s">
        <v>468</v>
      </c>
      <c r="AS46" s="272" t="s">
        <v>201</v>
      </c>
      <c r="AT46" s="273" t="s">
        <v>261</v>
      </c>
      <c r="AU46" s="272">
        <v>1</v>
      </c>
      <c r="AV46" s="283">
        <v>5.2468238067196124E-2</v>
      </c>
      <c r="AW46" s="283">
        <v>0.38207449826726986</v>
      </c>
      <c r="AX46" s="283">
        <v>0.25002538203119384</v>
      </c>
      <c r="AY46" s="284">
        <v>18.727333333333334</v>
      </c>
      <c r="AZ46" s="284">
        <v>7.5018614406191908</v>
      </c>
      <c r="BA46" s="284">
        <v>85.2044262742467</v>
      </c>
      <c r="BB46" s="284">
        <v>1.682505826073567</v>
      </c>
    </row>
    <row r="47" spans="6:58" ht="16.5">
      <c r="W47" s="269" t="s">
        <v>208</v>
      </c>
      <c r="X47" s="269" t="s">
        <v>269</v>
      </c>
      <c r="Y47" s="270" t="s">
        <v>269</v>
      </c>
      <c r="Z47" s="279">
        <v>12</v>
      </c>
      <c r="AA47" s="263">
        <v>30</v>
      </c>
      <c r="AB47" s="280">
        <v>1.0416666666666667</v>
      </c>
      <c r="AC47" s="269">
        <v>1</v>
      </c>
      <c r="AD47" s="269">
        <v>5</v>
      </c>
      <c r="AE47" s="269">
        <v>6</v>
      </c>
      <c r="AF47" s="269">
        <v>7</v>
      </c>
      <c r="AG47" s="269">
        <v>7</v>
      </c>
      <c r="AH47" s="269">
        <v>4</v>
      </c>
      <c r="AI47" s="269">
        <v>0</v>
      </c>
      <c r="AJ47" s="281">
        <v>0.8773176822218024</v>
      </c>
      <c r="AK47" s="263" t="s">
        <v>138</v>
      </c>
      <c r="AL47" s="263">
        <v>33</v>
      </c>
      <c r="AM47" s="263" t="s">
        <v>1027</v>
      </c>
      <c r="AN47" s="275" t="s">
        <v>472</v>
      </c>
      <c r="AO47" s="282">
        <v>119</v>
      </c>
      <c r="AP47" s="282">
        <v>5</v>
      </c>
      <c r="AQ47" s="282" t="s">
        <v>1151</v>
      </c>
      <c r="AS47" s="272" t="s">
        <v>201</v>
      </c>
      <c r="AT47" s="273" t="s">
        <v>262</v>
      </c>
      <c r="AU47" s="272">
        <v>1</v>
      </c>
      <c r="AV47" s="283">
        <v>7.1202348222222447E-2</v>
      </c>
      <c r="AW47" s="283">
        <v>0.37770500755628217</v>
      </c>
      <c r="AX47" s="283">
        <v>0.19094864232901809</v>
      </c>
      <c r="AY47" s="284">
        <v>19.113500000000002</v>
      </c>
      <c r="AZ47" s="284">
        <v>5.0514001403121336</v>
      </c>
      <c r="BA47" s="284">
        <v>80.838736602763944</v>
      </c>
      <c r="BB47" s="284">
        <v>1.8963699939031515</v>
      </c>
    </row>
    <row r="48" spans="6:58" ht="16.5">
      <c r="W48" s="269" t="s">
        <v>224</v>
      </c>
      <c r="X48" s="269" t="s">
        <v>270</v>
      </c>
      <c r="Y48" s="270" t="s">
        <v>270</v>
      </c>
      <c r="Z48" s="279">
        <v>13</v>
      </c>
      <c r="AA48" s="263">
        <v>3</v>
      </c>
      <c r="AB48" s="280">
        <v>9.6153846153846159E-2</v>
      </c>
      <c r="AC48" s="269">
        <v>0</v>
      </c>
      <c r="AD48" s="269">
        <v>0</v>
      </c>
      <c r="AE48" s="269">
        <v>0</v>
      </c>
      <c r="AF48" s="269">
        <v>1</v>
      </c>
      <c r="AG48" s="269">
        <v>1</v>
      </c>
      <c r="AH48" s="269">
        <v>1</v>
      </c>
      <c r="AI48" s="269">
        <v>0</v>
      </c>
      <c r="AJ48" s="281">
        <v>0.82595389644226092</v>
      </c>
      <c r="AK48" s="263" t="s">
        <v>136</v>
      </c>
      <c r="AL48" s="263">
        <v>14</v>
      </c>
      <c r="AM48" s="263" t="s">
        <v>1014</v>
      </c>
      <c r="AN48" s="275" t="s">
        <v>474</v>
      </c>
      <c r="AO48" s="282">
        <v>156</v>
      </c>
      <c r="AP48" s="282">
        <v>4</v>
      </c>
      <c r="AQ48" s="282" t="s">
        <v>1152</v>
      </c>
      <c r="AS48" s="272" t="s">
        <v>201</v>
      </c>
      <c r="AT48" s="273" t="s">
        <v>263</v>
      </c>
      <c r="AU48" s="272">
        <v>1</v>
      </c>
      <c r="AV48" s="283">
        <v>5.8678134529910844E-2</v>
      </c>
      <c r="AW48" s="283">
        <v>0.38053111319651817</v>
      </c>
      <c r="AX48" s="283">
        <v>0.18867870228080119</v>
      </c>
      <c r="AY48" s="284">
        <v>16.840499999999999</v>
      </c>
      <c r="AZ48" s="284">
        <v>4.8292763083776498</v>
      </c>
      <c r="BA48" s="284">
        <v>46.587073922532646</v>
      </c>
      <c r="BB48" s="284">
        <v>1.8068383913244008</v>
      </c>
    </row>
    <row r="49" spans="23:54" ht="16.5">
      <c r="W49" s="269" t="s">
        <v>224</v>
      </c>
      <c r="X49" s="269" t="s">
        <v>271</v>
      </c>
      <c r="Y49" s="270" t="s">
        <v>271</v>
      </c>
      <c r="Z49" s="279">
        <v>13</v>
      </c>
      <c r="AA49" s="263">
        <v>18</v>
      </c>
      <c r="AB49" s="280">
        <v>0.57692307692307698</v>
      </c>
      <c r="AC49" s="269">
        <v>0</v>
      </c>
      <c r="AD49" s="269">
        <v>1</v>
      </c>
      <c r="AE49" s="269">
        <v>5</v>
      </c>
      <c r="AF49" s="269">
        <v>3</v>
      </c>
      <c r="AG49" s="269">
        <v>7</v>
      </c>
      <c r="AH49" s="269">
        <v>2</v>
      </c>
      <c r="AI49" s="269">
        <v>0</v>
      </c>
      <c r="AJ49" s="281">
        <v>0.85320406585049813</v>
      </c>
      <c r="AK49" s="263" t="s">
        <v>138</v>
      </c>
      <c r="AL49" s="263">
        <v>54</v>
      </c>
      <c r="AM49" s="263" t="s">
        <v>1080</v>
      </c>
      <c r="AN49" s="275" t="s">
        <v>476</v>
      </c>
      <c r="AO49" s="282">
        <v>140</v>
      </c>
      <c r="AP49" s="282">
        <v>3</v>
      </c>
      <c r="AQ49" s="282" t="s">
        <v>1153</v>
      </c>
      <c r="AS49" s="272" t="s">
        <v>201</v>
      </c>
      <c r="AT49" s="273" t="s">
        <v>264</v>
      </c>
      <c r="AU49" s="272">
        <v>1</v>
      </c>
      <c r="AV49" s="283">
        <v>5.1159500683115165E-2</v>
      </c>
      <c r="AW49" s="283">
        <v>0.43134926420723441</v>
      </c>
      <c r="AX49" s="283">
        <v>0.25417534309724493</v>
      </c>
      <c r="AY49" s="284">
        <v>9.4480000000000004</v>
      </c>
      <c r="AZ49" s="284">
        <v>4.1678441352591724</v>
      </c>
      <c r="BA49" s="284">
        <v>15.155796855487898</v>
      </c>
      <c r="BB49" s="284">
        <v>2.4259467351148554</v>
      </c>
    </row>
    <row r="50" spans="23:54" ht="16.5">
      <c r="W50" s="269" t="s">
        <v>224</v>
      </c>
      <c r="X50" s="269" t="s">
        <v>272</v>
      </c>
      <c r="Y50" s="270" t="s">
        <v>272</v>
      </c>
      <c r="Z50" s="279">
        <v>10</v>
      </c>
      <c r="AA50" s="263">
        <v>19</v>
      </c>
      <c r="AB50" s="280">
        <v>0.79166666666666663</v>
      </c>
      <c r="AC50" s="269">
        <v>6</v>
      </c>
      <c r="AD50" s="269">
        <v>1</v>
      </c>
      <c r="AE50" s="269">
        <v>4</v>
      </c>
      <c r="AF50" s="269">
        <v>2</v>
      </c>
      <c r="AG50" s="269">
        <v>5</v>
      </c>
      <c r="AH50" s="269">
        <v>1</v>
      </c>
      <c r="AI50" s="269">
        <v>0</v>
      </c>
      <c r="AJ50" s="281">
        <v>0.94099331066035286</v>
      </c>
      <c r="AK50" s="263" t="s">
        <v>137</v>
      </c>
      <c r="AL50" s="263">
        <v>7</v>
      </c>
      <c r="AM50" s="263" t="s">
        <v>578</v>
      </c>
      <c r="AN50" s="275" t="s">
        <v>478</v>
      </c>
      <c r="AO50" s="282">
        <v>44</v>
      </c>
      <c r="AP50" s="282">
        <v>1</v>
      </c>
      <c r="AQ50" s="282" t="s">
        <v>1154</v>
      </c>
      <c r="AS50" s="272" t="s">
        <v>201</v>
      </c>
      <c r="AT50" s="273" t="s">
        <v>166</v>
      </c>
      <c r="AU50" s="272">
        <v>1</v>
      </c>
      <c r="AV50" s="283">
        <v>5.9252611822716475E-2</v>
      </c>
      <c r="AW50" s="283">
        <v>0.37830108983884875</v>
      </c>
      <c r="AX50" s="283">
        <v>0.20563530477579703</v>
      </c>
      <c r="AY50" s="284">
        <v>16.934100000000004</v>
      </c>
      <c r="AZ50" s="284">
        <v>5.4526640540365525</v>
      </c>
      <c r="BA50" s="284">
        <v>72.831160037670202</v>
      </c>
      <c r="BB50" s="284">
        <v>1.8754618208813343</v>
      </c>
    </row>
    <row r="51" spans="23:54" ht="16.5">
      <c r="W51" s="269" t="s">
        <v>224</v>
      </c>
      <c r="X51" s="269" t="s">
        <v>273</v>
      </c>
      <c r="Y51" s="270" t="s">
        <v>273</v>
      </c>
      <c r="Z51" s="279">
        <v>12</v>
      </c>
      <c r="AA51" s="263">
        <v>18</v>
      </c>
      <c r="AB51" s="280">
        <v>0.62500000000000011</v>
      </c>
      <c r="AC51" s="269">
        <v>0</v>
      </c>
      <c r="AD51" s="269">
        <v>0</v>
      </c>
      <c r="AE51" s="269">
        <v>8</v>
      </c>
      <c r="AF51" s="269">
        <v>7</v>
      </c>
      <c r="AG51" s="269">
        <v>3</v>
      </c>
      <c r="AH51" s="269">
        <v>0</v>
      </c>
      <c r="AI51" s="269">
        <v>0</v>
      </c>
      <c r="AJ51" s="281">
        <v>0.88364371971976685</v>
      </c>
      <c r="AK51" s="263" t="s">
        <v>138</v>
      </c>
      <c r="AL51" s="263">
        <v>21</v>
      </c>
      <c r="AM51" s="263" t="s">
        <v>482</v>
      </c>
      <c r="AN51" s="275" t="s">
        <v>480</v>
      </c>
      <c r="AO51" s="282">
        <v>107</v>
      </c>
      <c r="AP51" s="282">
        <v>2</v>
      </c>
      <c r="AQ51" s="282" t="s">
        <v>1155</v>
      </c>
      <c r="AS51" s="272" t="s">
        <v>208</v>
      </c>
      <c r="AT51" s="273" t="s">
        <v>265</v>
      </c>
      <c r="AU51" s="272">
        <v>1</v>
      </c>
      <c r="AV51" s="283">
        <v>4.4456996974096323E-2</v>
      </c>
      <c r="AW51" s="283">
        <v>0.4118833377381666</v>
      </c>
      <c r="AX51" s="283">
        <v>0.19860660051146156</v>
      </c>
      <c r="AY51" s="284">
        <v>14.505769230769232</v>
      </c>
      <c r="AZ51" s="284">
        <v>2.2658335029036971</v>
      </c>
      <c r="BA51" s="284">
        <v>43.189304158125474</v>
      </c>
      <c r="BB51" s="284">
        <v>1.94502149162655</v>
      </c>
    </row>
    <row r="52" spans="23:54" ht="16.5">
      <c r="W52" s="269" t="s">
        <v>213</v>
      </c>
      <c r="X52" s="269" t="s">
        <v>274</v>
      </c>
      <c r="Y52" s="270" t="s">
        <v>274</v>
      </c>
      <c r="Z52" s="279">
        <v>12</v>
      </c>
      <c r="AA52" s="263">
        <v>28</v>
      </c>
      <c r="AB52" s="280">
        <v>0.97222222222222232</v>
      </c>
      <c r="AC52" s="269">
        <v>3</v>
      </c>
      <c r="AD52" s="269">
        <v>8</v>
      </c>
      <c r="AE52" s="269">
        <v>2</v>
      </c>
      <c r="AF52" s="269">
        <v>6</v>
      </c>
      <c r="AG52" s="269">
        <v>6</v>
      </c>
      <c r="AH52" s="269">
        <v>2</v>
      </c>
      <c r="AI52" s="269">
        <v>1</v>
      </c>
      <c r="AJ52" s="281">
        <v>0.91303178979331634</v>
      </c>
      <c r="AK52" s="263" t="s">
        <v>137</v>
      </c>
      <c r="AL52" s="263">
        <v>37</v>
      </c>
      <c r="AM52" s="263" t="s">
        <v>645</v>
      </c>
      <c r="AN52" s="275" t="s">
        <v>481</v>
      </c>
      <c r="AO52" s="282">
        <v>74</v>
      </c>
      <c r="AP52" s="282">
        <v>7</v>
      </c>
      <c r="AQ52" s="282" t="s">
        <v>1156</v>
      </c>
      <c r="AS52" s="272" t="s">
        <v>208</v>
      </c>
      <c r="AT52" s="273" t="s">
        <v>266</v>
      </c>
      <c r="AU52" s="272">
        <v>1</v>
      </c>
      <c r="AV52" s="283">
        <v>5.0710398735990037E-2</v>
      </c>
      <c r="AW52" s="283">
        <v>0.39489842208933323</v>
      </c>
      <c r="AX52" s="283">
        <v>0.21040151971083632</v>
      </c>
      <c r="AY52" s="284">
        <v>15.603965517241379</v>
      </c>
      <c r="AZ52" s="284">
        <v>2.6654766341083107</v>
      </c>
      <c r="BA52" s="284">
        <v>40.378337331470135</v>
      </c>
      <c r="BB52" s="284">
        <v>1.8376765178104644</v>
      </c>
    </row>
    <row r="53" spans="23:54" ht="16.5">
      <c r="W53" s="269" t="s">
        <v>213</v>
      </c>
      <c r="X53" s="269" t="s">
        <v>275</v>
      </c>
      <c r="Y53" s="270" t="s">
        <v>275</v>
      </c>
      <c r="Z53" s="279">
        <v>8</v>
      </c>
      <c r="AA53" s="263">
        <v>16</v>
      </c>
      <c r="AB53" s="280">
        <v>0.83333333333333337</v>
      </c>
      <c r="AC53" s="269">
        <v>7</v>
      </c>
      <c r="AD53" s="269">
        <v>0</v>
      </c>
      <c r="AE53" s="269">
        <v>2</v>
      </c>
      <c r="AF53" s="269">
        <v>3</v>
      </c>
      <c r="AG53" s="269">
        <v>4</v>
      </c>
      <c r="AH53" s="269">
        <v>0</v>
      </c>
      <c r="AI53" s="269">
        <v>0</v>
      </c>
      <c r="AJ53" s="281">
        <v>0.96802707413122624</v>
      </c>
      <c r="AK53" s="263" t="s">
        <v>135</v>
      </c>
      <c r="AL53" s="263">
        <v>20</v>
      </c>
      <c r="AM53" s="263" t="s">
        <v>575</v>
      </c>
      <c r="AN53" s="275" t="s">
        <v>483</v>
      </c>
      <c r="AO53" s="282">
        <v>27</v>
      </c>
      <c r="AP53" s="282">
        <v>5</v>
      </c>
      <c r="AQ53" s="282" t="s">
        <v>1157</v>
      </c>
      <c r="AS53" s="272" t="s">
        <v>208</v>
      </c>
      <c r="AT53" s="273" t="s">
        <v>267</v>
      </c>
      <c r="AU53" s="272">
        <v>1</v>
      </c>
      <c r="AV53" s="283">
        <v>3.8038974072539769E-2</v>
      </c>
      <c r="AW53" s="283">
        <v>0.40925682207921343</v>
      </c>
      <c r="AX53" s="283">
        <v>0.19004617680128419</v>
      </c>
      <c r="AY53" s="284">
        <v>16.2622</v>
      </c>
      <c r="AZ53" s="284">
        <v>2.6767386380717544</v>
      </c>
      <c r="BA53" s="284">
        <v>53.049741374011418</v>
      </c>
      <c r="BB53" s="284">
        <v>2.0683748711392766</v>
      </c>
    </row>
    <row r="54" spans="23:54" ht="16.5">
      <c r="W54" s="269" t="s">
        <v>213</v>
      </c>
      <c r="X54" s="269" t="s">
        <v>276</v>
      </c>
      <c r="Y54" s="270" t="s">
        <v>276</v>
      </c>
      <c r="Z54" s="279">
        <v>8</v>
      </c>
      <c r="AA54" s="263">
        <v>20</v>
      </c>
      <c r="AB54" s="280">
        <v>1.0416666666666667</v>
      </c>
      <c r="AC54" s="269">
        <v>6</v>
      </c>
      <c r="AD54" s="269">
        <v>7</v>
      </c>
      <c r="AE54" s="269">
        <v>6</v>
      </c>
      <c r="AF54" s="269">
        <v>0</v>
      </c>
      <c r="AG54" s="269">
        <v>1</v>
      </c>
      <c r="AH54" s="269">
        <v>0</v>
      </c>
      <c r="AI54" s="269">
        <v>0</v>
      </c>
      <c r="AJ54" s="281">
        <v>0.98044985419538211</v>
      </c>
      <c r="AK54" s="263" t="s">
        <v>135</v>
      </c>
      <c r="AL54" s="263">
        <v>13</v>
      </c>
      <c r="AM54" s="263" t="s">
        <v>629</v>
      </c>
      <c r="AN54" s="275" t="s">
        <v>485</v>
      </c>
      <c r="AO54" s="282">
        <v>20</v>
      </c>
      <c r="AP54" s="282">
        <v>3</v>
      </c>
      <c r="AQ54" s="282" t="s">
        <v>1158</v>
      </c>
      <c r="AS54" s="272" t="s">
        <v>208</v>
      </c>
      <c r="AT54" s="273" t="s">
        <v>268</v>
      </c>
      <c r="AU54" s="272">
        <v>1</v>
      </c>
      <c r="AV54" s="283">
        <v>4.0723344985278936E-2</v>
      </c>
      <c r="AW54" s="283">
        <v>0.37761276188133625</v>
      </c>
      <c r="AX54" s="283">
        <v>0.2012328723655735</v>
      </c>
      <c r="AY54" s="284">
        <v>14.838676470588231</v>
      </c>
      <c r="AZ54" s="284">
        <v>2.2952876120342558</v>
      </c>
      <c r="BA54" s="284">
        <v>37.491169567556064</v>
      </c>
      <c r="BB54" s="284">
        <v>1.9252712258556832</v>
      </c>
    </row>
    <row r="55" spans="23:54" ht="16.5">
      <c r="W55" s="269" t="s">
        <v>213</v>
      </c>
      <c r="X55" s="269" t="s">
        <v>277</v>
      </c>
      <c r="Y55" s="270" t="s">
        <v>277</v>
      </c>
      <c r="Z55" s="279">
        <v>8</v>
      </c>
      <c r="AA55" s="263">
        <v>18</v>
      </c>
      <c r="AB55" s="280">
        <v>0.9375</v>
      </c>
      <c r="AC55" s="269">
        <v>8</v>
      </c>
      <c r="AD55" s="269">
        <v>2</v>
      </c>
      <c r="AE55" s="269">
        <v>3</v>
      </c>
      <c r="AF55" s="269">
        <v>1</v>
      </c>
      <c r="AG55" s="269">
        <v>2</v>
      </c>
      <c r="AH55" s="269">
        <v>2</v>
      </c>
      <c r="AI55" s="269">
        <v>0</v>
      </c>
      <c r="AJ55" s="281">
        <v>0.98433871345119339</v>
      </c>
      <c r="AK55" s="263" t="s">
        <v>135</v>
      </c>
      <c r="AL55" s="263">
        <v>10</v>
      </c>
      <c r="AM55" s="263" t="s">
        <v>584</v>
      </c>
      <c r="AN55" s="275" t="s">
        <v>486</v>
      </c>
      <c r="AO55" s="282">
        <v>17</v>
      </c>
      <c r="AP55" s="282">
        <v>2</v>
      </c>
      <c r="AQ55" s="282" t="s">
        <v>1159</v>
      </c>
      <c r="AS55" s="272" t="s">
        <v>208</v>
      </c>
      <c r="AT55" s="273" t="s">
        <v>269</v>
      </c>
      <c r="AU55" s="272">
        <v>1</v>
      </c>
      <c r="AV55" s="283">
        <v>4.6806470329442088E-2</v>
      </c>
      <c r="AW55" s="283">
        <v>0.40652140985803903</v>
      </c>
      <c r="AX55" s="283">
        <v>0.17114653916762185</v>
      </c>
      <c r="AY55" s="284">
        <v>14.279</v>
      </c>
      <c r="AZ55" s="284">
        <v>1.8347823667723417</v>
      </c>
      <c r="BA55" s="284">
        <v>28.403737707570645</v>
      </c>
      <c r="BB55" s="284">
        <v>2.1237495411067204</v>
      </c>
    </row>
    <row r="56" spans="23:54" ht="16.5">
      <c r="W56" s="269" t="s">
        <v>213</v>
      </c>
      <c r="X56" s="269" t="s">
        <v>278</v>
      </c>
      <c r="Y56" s="270" t="s">
        <v>278</v>
      </c>
      <c r="Z56" s="279">
        <v>9</v>
      </c>
      <c r="AA56" s="263">
        <v>22</v>
      </c>
      <c r="AB56" s="280">
        <v>1.0185185185185186</v>
      </c>
      <c r="AC56" s="269">
        <v>16</v>
      </c>
      <c r="AD56" s="269">
        <v>2</v>
      </c>
      <c r="AE56" s="269">
        <v>3</v>
      </c>
      <c r="AF56" s="269">
        <v>1</v>
      </c>
      <c r="AG56" s="269">
        <v>0</v>
      </c>
      <c r="AH56" s="269">
        <v>0</v>
      </c>
      <c r="AI56" s="269">
        <v>0</v>
      </c>
      <c r="AJ56" s="281">
        <v>1.0082742354307475</v>
      </c>
      <c r="AK56" s="263" t="s">
        <v>140</v>
      </c>
      <c r="AL56" s="263">
        <v>6</v>
      </c>
      <c r="AM56" s="263" t="s">
        <v>625</v>
      </c>
      <c r="AN56" s="275" t="s">
        <v>487</v>
      </c>
      <c r="AO56" s="282">
        <v>6</v>
      </c>
      <c r="AP56" s="282">
        <v>1</v>
      </c>
      <c r="AQ56" s="282" t="s">
        <v>1160</v>
      </c>
      <c r="AS56" s="272" t="s">
        <v>208</v>
      </c>
      <c r="AT56" s="273" t="s">
        <v>166</v>
      </c>
      <c r="AU56" s="272">
        <v>1</v>
      </c>
      <c r="AV56" s="283">
        <v>4.4323265284370542E-2</v>
      </c>
      <c r="AW56" s="283">
        <v>0.39376057232507494</v>
      </c>
      <c r="AX56" s="283">
        <v>0.19834054976951324</v>
      </c>
      <c r="AY56" s="284">
        <v>15.11476041666667</v>
      </c>
      <c r="AZ56" s="284">
        <v>2.393493761537508</v>
      </c>
      <c r="BA56" s="284">
        <v>39.997825931257303</v>
      </c>
      <c r="BB56" s="284">
        <v>1.9244754801457915</v>
      </c>
    </row>
    <row r="57" spans="23:54" ht="16.5">
      <c r="W57" s="269" t="s">
        <v>213</v>
      </c>
      <c r="X57" s="269" t="s">
        <v>279</v>
      </c>
      <c r="Y57" s="270" t="s">
        <v>279</v>
      </c>
      <c r="Z57" s="279">
        <v>3</v>
      </c>
      <c r="AA57" s="263">
        <v>9</v>
      </c>
      <c r="AB57" s="280">
        <v>1.2500000000000002</v>
      </c>
      <c r="AC57" s="269">
        <v>3</v>
      </c>
      <c r="AD57" s="269">
        <v>3</v>
      </c>
      <c r="AE57" s="269">
        <v>3</v>
      </c>
      <c r="AF57" s="269">
        <v>0</v>
      </c>
      <c r="AG57" s="269">
        <v>0</v>
      </c>
      <c r="AH57" s="269">
        <v>0</v>
      </c>
      <c r="AI57" s="269">
        <v>0</v>
      </c>
      <c r="AJ57" s="281">
        <v>0.97029325061721372</v>
      </c>
      <c r="AK57" s="263" t="s">
        <v>135</v>
      </c>
      <c r="AL57" s="263">
        <v>19</v>
      </c>
      <c r="AM57" s="263" t="s">
        <v>552</v>
      </c>
      <c r="AN57" s="275" t="s">
        <v>488</v>
      </c>
      <c r="AO57" s="282">
        <v>26</v>
      </c>
      <c r="AP57" s="282">
        <v>4</v>
      </c>
      <c r="AQ57" s="282" t="s">
        <v>1161</v>
      </c>
      <c r="AS57" s="272" t="s">
        <v>224</v>
      </c>
      <c r="AT57" s="273" t="s">
        <v>270</v>
      </c>
      <c r="AU57" s="272">
        <v>1</v>
      </c>
      <c r="AV57" s="283">
        <v>0.10580851109718649</v>
      </c>
      <c r="AW57" s="283">
        <v>0.3871060304663948</v>
      </c>
      <c r="AX57" s="283">
        <v>0.19638870481257339</v>
      </c>
      <c r="AY57" s="284">
        <v>27.254000000000001</v>
      </c>
      <c r="AZ57" s="284">
        <v>6.4261268135000078</v>
      </c>
      <c r="BA57" s="284">
        <v>33.180757229706138</v>
      </c>
      <c r="BB57" s="284">
        <v>1.6246074839556042</v>
      </c>
    </row>
    <row r="58" spans="23:54" ht="16.5">
      <c r="W58" s="269" t="s">
        <v>213</v>
      </c>
      <c r="X58" s="269" t="s">
        <v>280</v>
      </c>
      <c r="Y58" s="270" t="s">
        <v>280</v>
      </c>
      <c r="Z58" s="279">
        <v>6</v>
      </c>
      <c r="AA58" s="263">
        <v>13</v>
      </c>
      <c r="AB58" s="280">
        <v>0.9027777777777779</v>
      </c>
      <c r="AC58" s="269">
        <v>2</v>
      </c>
      <c r="AD58" s="269">
        <v>2</v>
      </c>
      <c r="AE58" s="269">
        <v>4</v>
      </c>
      <c r="AF58" s="269">
        <v>2</v>
      </c>
      <c r="AG58" s="269">
        <v>2</v>
      </c>
      <c r="AH58" s="269">
        <v>1</v>
      </c>
      <c r="AI58" s="269">
        <v>0</v>
      </c>
      <c r="AJ58" s="281">
        <v>0.91495132618012009</v>
      </c>
      <c r="AK58" s="263" t="s">
        <v>137</v>
      </c>
      <c r="AL58" s="263">
        <v>35</v>
      </c>
      <c r="AM58" s="263" t="s">
        <v>503</v>
      </c>
      <c r="AN58" s="275" t="s">
        <v>489</v>
      </c>
      <c r="AO58" s="282">
        <v>72</v>
      </c>
      <c r="AP58" s="282">
        <v>6</v>
      </c>
      <c r="AQ58" s="282" t="s">
        <v>1162</v>
      </c>
      <c r="AS58" s="272" t="s">
        <v>224</v>
      </c>
      <c r="AT58" s="273" t="s">
        <v>271</v>
      </c>
      <c r="AU58" s="272">
        <v>1</v>
      </c>
      <c r="AV58" s="283">
        <v>4.9734414991513619E-2</v>
      </c>
      <c r="AW58" s="283">
        <v>0.38938162539842364</v>
      </c>
      <c r="AX58" s="283">
        <v>0.21985608345759652</v>
      </c>
      <c r="AY58" s="284">
        <v>18.080249999999999</v>
      </c>
      <c r="AZ58" s="284">
        <v>6.5445531819935709</v>
      </c>
      <c r="BA58" s="284">
        <v>42.675940540916415</v>
      </c>
      <c r="BB58" s="284">
        <v>1.6667768860486878</v>
      </c>
    </row>
    <row r="59" spans="23:54" ht="16.5">
      <c r="W59" s="269" t="s">
        <v>216</v>
      </c>
      <c r="X59" s="269" t="s">
        <v>281</v>
      </c>
      <c r="Y59" s="270" t="s">
        <v>281</v>
      </c>
      <c r="Z59" s="279">
        <v>20</v>
      </c>
      <c r="AA59" s="263">
        <v>48</v>
      </c>
      <c r="AB59" s="280">
        <v>1</v>
      </c>
      <c r="AC59" s="269">
        <v>3</v>
      </c>
      <c r="AD59" s="269">
        <v>7</v>
      </c>
      <c r="AE59" s="269">
        <v>12</v>
      </c>
      <c r="AF59" s="269">
        <v>14</v>
      </c>
      <c r="AG59" s="269">
        <v>9</v>
      </c>
      <c r="AH59" s="269">
        <v>3</v>
      </c>
      <c r="AI59" s="269">
        <v>0</v>
      </c>
      <c r="AJ59" s="281">
        <v>0.89328522061109217</v>
      </c>
      <c r="AK59" s="263" t="s">
        <v>138</v>
      </c>
      <c r="AL59" s="263">
        <v>8</v>
      </c>
      <c r="AM59" s="263" t="s">
        <v>464</v>
      </c>
      <c r="AN59" s="275" t="s">
        <v>491</v>
      </c>
      <c r="AO59" s="282">
        <v>94</v>
      </c>
      <c r="AP59" s="282">
        <v>2</v>
      </c>
      <c r="AQ59" s="282" t="s">
        <v>1163</v>
      </c>
      <c r="AS59" s="272" t="s">
        <v>224</v>
      </c>
      <c r="AT59" s="273" t="s">
        <v>272</v>
      </c>
      <c r="AU59" s="272">
        <v>1</v>
      </c>
      <c r="AV59" s="283">
        <v>7.0265788207618321E-2</v>
      </c>
      <c r="AW59" s="283">
        <v>0.39576348899014469</v>
      </c>
      <c r="AX59" s="283">
        <v>0.14760096972306747</v>
      </c>
      <c r="AY59" s="284">
        <v>17.53</v>
      </c>
      <c r="AZ59" s="284">
        <v>1.9841960892339423</v>
      </c>
      <c r="BA59" s="284">
        <v>31.863234007432297</v>
      </c>
      <c r="BB59" s="284">
        <v>2.0136306066700649</v>
      </c>
    </row>
    <row r="60" spans="23:54" ht="16.5">
      <c r="W60" s="269" t="s">
        <v>216</v>
      </c>
      <c r="X60" s="269" t="s">
        <v>282</v>
      </c>
      <c r="Y60" s="270" t="s">
        <v>282</v>
      </c>
      <c r="Z60" s="279">
        <v>16</v>
      </c>
      <c r="AA60" s="263">
        <v>28</v>
      </c>
      <c r="AB60" s="280">
        <v>0.72916666666666674</v>
      </c>
      <c r="AC60" s="269">
        <v>2</v>
      </c>
      <c r="AD60" s="269">
        <v>1</v>
      </c>
      <c r="AE60" s="269">
        <v>4</v>
      </c>
      <c r="AF60" s="269">
        <v>11</v>
      </c>
      <c r="AG60" s="269">
        <v>6</v>
      </c>
      <c r="AH60" s="269">
        <v>4</v>
      </c>
      <c r="AI60" s="269">
        <v>0</v>
      </c>
      <c r="AJ60" s="281">
        <v>0.87808237518333165</v>
      </c>
      <c r="AK60" s="263" t="s">
        <v>138</v>
      </c>
      <c r="AL60" s="263">
        <v>32</v>
      </c>
      <c r="AM60" s="263" t="s">
        <v>1022</v>
      </c>
      <c r="AN60" s="275" t="s">
        <v>492</v>
      </c>
      <c r="AO60" s="282">
        <v>118</v>
      </c>
      <c r="AP60" s="282">
        <v>3</v>
      </c>
      <c r="AQ60" s="282" t="s">
        <v>1164</v>
      </c>
      <c r="AS60" s="272" t="s">
        <v>224</v>
      </c>
      <c r="AT60" s="273" t="s">
        <v>273</v>
      </c>
      <c r="AU60" s="272">
        <v>1</v>
      </c>
      <c r="AV60" s="283">
        <v>6.5686794639407034E-2</v>
      </c>
      <c r="AW60" s="283">
        <v>0.41931462227621874</v>
      </c>
      <c r="AX60" s="283">
        <v>0.23080122252757274</v>
      </c>
      <c r="AY60" s="284">
        <v>22.714000000000002</v>
      </c>
      <c r="AZ60" s="284">
        <v>3.0043859743245172</v>
      </c>
      <c r="BA60" s="284">
        <v>64.546013673389766</v>
      </c>
      <c r="BB60" s="284">
        <v>1.6241175772495127</v>
      </c>
    </row>
    <row r="61" spans="23:54" ht="16.5">
      <c r="W61" s="269" t="s">
        <v>216</v>
      </c>
      <c r="X61" s="269" t="s">
        <v>283</v>
      </c>
      <c r="Y61" s="270" t="s">
        <v>283</v>
      </c>
      <c r="Z61" s="279">
        <v>2</v>
      </c>
      <c r="AA61" s="263">
        <v>5</v>
      </c>
      <c r="AB61" s="280">
        <v>1.0416666666666667</v>
      </c>
      <c r="AC61" s="269">
        <v>2</v>
      </c>
      <c r="AD61" s="269">
        <v>2</v>
      </c>
      <c r="AE61" s="269">
        <v>0</v>
      </c>
      <c r="AF61" s="269">
        <v>1</v>
      </c>
      <c r="AG61" s="269">
        <v>0</v>
      </c>
      <c r="AH61" s="269">
        <v>0</v>
      </c>
      <c r="AI61" s="269">
        <v>0</v>
      </c>
      <c r="AJ61" s="281">
        <v>0.98414866262440936</v>
      </c>
      <c r="AK61" s="263" t="s">
        <v>135</v>
      </c>
      <c r="AL61" s="263">
        <v>11</v>
      </c>
      <c r="AM61" s="263" t="s">
        <v>429</v>
      </c>
      <c r="AN61" s="275" t="s">
        <v>493</v>
      </c>
      <c r="AO61" s="282">
        <v>18</v>
      </c>
      <c r="AP61" s="282">
        <v>1</v>
      </c>
      <c r="AQ61" s="282" t="s">
        <v>1165</v>
      </c>
      <c r="AS61" s="272" t="s">
        <v>224</v>
      </c>
      <c r="AT61" s="273" t="s">
        <v>165</v>
      </c>
      <c r="AU61" s="272">
        <v>1</v>
      </c>
      <c r="AV61" s="283">
        <v>6.5103432573444725E-2</v>
      </c>
      <c r="AW61" s="283">
        <v>0.41751394724616037</v>
      </c>
      <c r="AX61" s="283">
        <v>0.24122093925270391</v>
      </c>
      <c r="AY61" s="284">
        <v>38.661000000000001</v>
      </c>
      <c r="AZ61" s="284">
        <v>11.689120404316048</v>
      </c>
      <c r="BA61" s="284">
        <v>50.050688276662356</v>
      </c>
      <c r="BB61" s="284">
        <v>2.1013199038039994</v>
      </c>
    </row>
    <row r="62" spans="23:54" ht="16.5">
      <c r="W62" s="269" t="s">
        <v>216</v>
      </c>
      <c r="X62" s="269" t="s">
        <v>164</v>
      </c>
      <c r="Y62" s="270" t="s">
        <v>164</v>
      </c>
      <c r="Z62" s="279">
        <v>5</v>
      </c>
      <c r="AA62" s="263">
        <v>14</v>
      </c>
      <c r="AB62" s="280">
        <v>1.1666666666666667</v>
      </c>
      <c r="AC62" s="269">
        <v>0</v>
      </c>
      <c r="AD62" s="269">
        <v>0</v>
      </c>
      <c r="AE62" s="269">
        <v>4</v>
      </c>
      <c r="AF62" s="269">
        <v>6</v>
      </c>
      <c r="AG62" s="269">
        <v>2</v>
      </c>
      <c r="AH62" s="269">
        <v>2</v>
      </c>
      <c r="AI62" s="269">
        <v>0</v>
      </c>
      <c r="AJ62" s="281">
        <v>0.85266175918937026</v>
      </c>
      <c r="AK62" s="263" t="s">
        <v>138</v>
      </c>
      <c r="AL62" s="263">
        <v>55</v>
      </c>
      <c r="AM62" s="263" t="s">
        <v>1081</v>
      </c>
      <c r="AN62" s="275" t="s">
        <v>495</v>
      </c>
      <c r="AO62" s="282">
        <v>141</v>
      </c>
      <c r="AP62" s="282">
        <v>4</v>
      </c>
      <c r="AQ62" s="282" t="s">
        <v>1166</v>
      </c>
      <c r="AS62" s="272" t="s">
        <v>224</v>
      </c>
      <c r="AT62" s="273" t="s">
        <v>166</v>
      </c>
      <c r="AU62" s="272">
        <v>1</v>
      </c>
      <c r="AV62" s="283">
        <v>6.7715156896309539E-2</v>
      </c>
      <c r="AW62" s="283">
        <v>0.40056657245528138</v>
      </c>
      <c r="AX62" s="283">
        <v>0.20037294245033796</v>
      </c>
      <c r="AY62" s="284">
        <v>21.9374</v>
      </c>
      <c r="AZ62" s="284">
        <v>4.3916506335701442</v>
      </c>
      <c r="BA62" s="284">
        <v>45.20698076161969</v>
      </c>
      <c r="BB62" s="284">
        <v>1.7423246681955449</v>
      </c>
    </row>
    <row r="63" spans="23:54" ht="16.5">
      <c r="W63" s="269" t="s">
        <v>211</v>
      </c>
      <c r="X63" s="269" t="s">
        <v>284</v>
      </c>
      <c r="Y63" s="270" t="s">
        <v>284</v>
      </c>
      <c r="Z63" s="279">
        <v>35</v>
      </c>
      <c r="AA63" s="263">
        <v>60</v>
      </c>
      <c r="AB63" s="280">
        <v>0.7142857142857143</v>
      </c>
      <c r="AC63" s="269">
        <v>5</v>
      </c>
      <c r="AD63" s="269">
        <v>7</v>
      </c>
      <c r="AE63" s="269">
        <v>13</v>
      </c>
      <c r="AF63" s="269">
        <v>25</v>
      </c>
      <c r="AG63" s="269">
        <v>7</v>
      </c>
      <c r="AH63" s="269">
        <v>3</v>
      </c>
      <c r="AI63" s="269">
        <v>0</v>
      </c>
      <c r="AJ63" s="281">
        <v>0.89307852408382249</v>
      </c>
      <c r="AK63" s="263" t="s">
        <v>138</v>
      </c>
      <c r="AL63" s="263">
        <v>10</v>
      </c>
      <c r="AM63" s="263" t="s">
        <v>643</v>
      </c>
      <c r="AN63" s="275" t="s">
        <v>497</v>
      </c>
      <c r="AO63" s="282">
        <v>96</v>
      </c>
      <c r="AP63" s="282">
        <v>3</v>
      </c>
      <c r="AQ63" s="282" t="s">
        <v>1167</v>
      </c>
      <c r="AS63" s="272" t="s">
        <v>213</v>
      </c>
      <c r="AT63" s="273" t="s">
        <v>274</v>
      </c>
      <c r="AU63" s="272">
        <v>1</v>
      </c>
      <c r="AV63" s="283">
        <v>2.802483091645128E-2</v>
      </c>
      <c r="AW63" s="283">
        <v>0.5563906565430724</v>
      </c>
      <c r="AX63" s="283">
        <v>0.23516692247094528</v>
      </c>
      <c r="AY63" s="284">
        <v>13.788333333333334</v>
      </c>
      <c r="AZ63" s="284">
        <v>1.7276016634596951</v>
      </c>
      <c r="BA63" s="284">
        <v>41.43199760297172</v>
      </c>
      <c r="BB63" s="284">
        <v>1.792563814096239</v>
      </c>
    </row>
    <row r="64" spans="23:54" ht="16.5">
      <c r="W64" s="269" t="s">
        <v>211</v>
      </c>
      <c r="X64" s="269" t="s">
        <v>285</v>
      </c>
      <c r="Y64" s="270" t="s">
        <v>285</v>
      </c>
      <c r="Z64" s="279">
        <v>8</v>
      </c>
      <c r="AA64" s="263">
        <v>20</v>
      </c>
      <c r="AB64" s="280">
        <v>1.0416666666666667</v>
      </c>
      <c r="AC64" s="269">
        <v>4</v>
      </c>
      <c r="AD64" s="269">
        <v>4</v>
      </c>
      <c r="AE64" s="269">
        <v>7</v>
      </c>
      <c r="AF64" s="269">
        <v>3</v>
      </c>
      <c r="AG64" s="269">
        <v>0</v>
      </c>
      <c r="AH64" s="269">
        <v>2</v>
      </c>
      <c r="AI64" s="269">
        <v>0</v>
      </c>
      <c r="AJ64" s="281">
        <v>0.92434596273811231</v>
      </c>
      <c r="AK64" s="263" t="s">
        <v>137</v>
      </c>
      <c r="AL64" s="263">
        <v>22</v>
      </c>
      <c r="AM64" s="263" t="s">
        <v>560</v>
      </c>
      <c r="AN64" s="275" t="s">
        <v>498</v>
      </c>
      <c r="AO64" s="282">
        <v>59</v>
      </c>
      <c r="AP64" s="282">
        <v>1</v>
      </c>
      <c r="AQ64" s="282" t="s">
        <v>1168</v>
      </c>
      <c r="AS64" s="272" t="s">
        <v>213</v>
      </c>
      <c r="AT64" s="273" t="s">
        <v>275</v>
      </c>
      <c r="AU64" s="272">
        <v>1</v>
      </c>
      <c r="AV64" s="283">
        <v>2.2812138806905802E-2</v>
      </c>
      <c r="AW64" s="283">
        <v>0.53215597368201206</v>
      </c>
      <c r="AX64" s="283">
        <v>0.19386150131918689</v>
      </c>
      <c r="AY64" s="284">
        <v>8.3680000000000003</v>
      </c>
      <c r="AZ64" s="284">
        <v>0.62685754917581393</v>
      </c>
      <c r="BA64" s="284">
        <v>19.595102648310629</v>
      </c>
      <c r="BB64" s="284">
        <v>1.7858785962627228</v>
      </c>
    </row>
    <row r="65" spans="23:54" ht="16.5">
      <c r="W65" s="269" t="s">
        <v>211</v>
      </c>
      <c r="X65" s="269" t="s">
        <v>286</v>
      </c>
      <c r="Y65" s="270" t="s">
        <v>286</v>
      </c>
      <c r="Z65" s="279">
        <v>8</v>
      </c>
      <c r="AA65" s="263">
        <v>22</v>
      </c>
      <c r="AB65" s="280">
        <v>1.1458333333333335</v>
      </c>
      <c r="AC65" s="269">
        <v>2</v>
      </c>
      <c r="AD65" s="269">
        <v>6</v>
      </c>
      <c r="AE65" s="269">
        <v>4</v>
      </c>
      <c r="AF65" s="269">
        <v>9</v>
      </c>
      <c r="AG65" s="269">
        <v>0</v>
      </c>
      <c r="AH65" s="269">
        <v>1</v>
      </c>
      <c r="AI65" s="269">
        <v>0</v>
      </c>
      <c r="AJ65" s="281">
        <v>0.9151992675236349</v>
      </c>
      <c r="AK65" s="263" t="s">
        <v>137</v>
      </c>
      <c r="AL65" s="263">
        <v>34</v>
      </c>
      <c r="AM65" s="263" t="s">
        <v>479</v>
      </c>
      <c r="AN65" s="275" t="s">
        <v>500</v>
      </c>
      <c r="AO65" s="282">
        <v>71</v>
      </c>
      <c r="AP65" s="282">
        <v>2</v>
      </c>
      <c r="AQ65" s="282" t="s">
        <v>1169</v>
      </c>
      <c r="AS65" s="272" t="s">
        <v>213</v>
      </c>
      <c r="AT65" s="273" t="s">
        <v>276</v>
      </c>
      <c r="AU65" s="272">
        <v>1</v>
      </c>
      <c r="AV65" s="283">
        <v>2.0329760043394245E-2</v>
      </c>
      <c r="AW65" s="283">
        <v>0.58066909837381764</v>
      </c>
      <c r="AX65" s="283">
        <v>0.24753228571718422</v>
      </c>
      <c r="AY65" s="284">
        <v>12.664125000000002</v>
      </c>
      <c r="AZ65" s="284">
        <v>1.494497206849053</v>
      </c>
      <c r="BA65" s="284">
        <v>15.905013320572372</v>
      </c>
      <c r="BB65" s="284">
        <v>2.0734096538202773</v>
      </c>
    </row>
    <row r="66" spans="23:54" ht="16.5">
      <c r="W66" s="269" t="s">
        <v>211</v>
      </c>
      <c r="X66" s="269" t="s">
        <v>287</v>
      </c>
      <c r="Y66" s="270" t="s">
        <v>287</v>
      </c>
      <c r="Z66" s="279">
        <v>8</v>
      </c>
      <c r="AA66" s="263">
        <v>10</v>
      </c>
      <c r="AB66" s="280">
        <v>0.52083333333333337</v>
      </c>
      <c r="AC66" s="269">
        <v>0</v>
      </c>
      <c r="AD66" s="269">
        <v>0</v>
      </c>
      <c r="AE66" s="269">
        <v>4</v>
      </c>
      <c r="AF66" s="269">
        <v>1</v>
      </c>
      <c r="AG66" s="269">
        <v>4</v>
      </c>
      <c r="AH66" s="269">
        <v>1</v>
      </c>
      <c r="AI66" s="269">
        <v>0</v>
      </c>
      <c r="AJ66" s="281">
        <v>0.84649394009641599</v>
      </c>
      <c r="AK66" s="263" t="s">
        <v>136</v>
      </c>
      <c r="AL66" s="263">
        <v>4</v>
      </c>
      <c r="AM66" s="263" t="s">
        <v>674</v>
      </c>
      <c r="AN66" s="275" t="s">
        <v>502</v>
      </c>
      <c r="AO66" s="282">
        <v>146</v>
      </c>
      <c r="AP66" s="282">
        <v>4</v>
      </c>
      <c r="AQ66" s="282" t="s">
        <v>1170</v>
      </c>
      <c r="AS66" s="272" t="s">
        <v>213</v>
      </c>
      <c r="AT66" s="273" t="s">
        <v>277</v>
      </c>
      <c r="AU66" s="272">
        <v>1</v>
      </c>
      <c r="AV66" s="283">
        <v>1.6876009118535328E-2</v>
      </c>
      <c r="AW66" s="283">
        <v>0.50896532439155706</v>
      </c>
      <c r="AX66" s="283">
        <v>0.25126009218629214</v>
      </c>
      <c r="AY66" s="284">
        <v>11.198666666666668</v>
      </c>
      <c r="AZ66" s="284">
        <v>2.0664289667987692</v>
      </c>
      <c r="BA66" s="284">
        <v>38.098863753662819</v>
      </c>
      <c r="BB66" s="284">
        <v>2.150108822994595</v>
      </c>
    </row>
    <row r="67" spans="23:54" ht="16.5">
      <c r="W67" s="269" t="s">
        <v>203</v>
      </c>
      <c r="X67" s="269" t="s">
        <v>288</v>
      </c>
      <c r="Y67" s="270" t="s">
        <v>288</v>
      </c>
      <c r="Z67" s="279">
        <v>20</v>
      </c>
      <c r="AA67" s="263">
        <v>52</v>
      </c>
      <c r="AB67" s="280">
        <v>1.0833333333333333</v>
      </c>
      <c r="AC67" s="269">
        <v>4</v>
      </c>
      <c r="AD67" s="269">
        <v>5</v>
      </c>
      <c r="AE67" s="269">
        <v>13</v>
      </c>
      <c r="AF67" s="269">
        <v>18</v>
      </c>
      <c r="AG67" s="269">
        <v>12</v>
      </c>
      <c r="AH67" s="269">
        <v>0</v>
      </c>
      <c r="AI67" s="269">
        <v>0</v>
      </c>
      <c r="AJ67" s="281">
        <v>0.89762141302664511</v>
      </c>
      <c r="AK67" s="263" t="s">
        <v>138</v>
      </c>
      <c r="AL67" s="263">
        <v>3</v>
      </c>
      <c r="AM67" s="263" t="s">
        <v>475</v>
      </c>
      <c r="AN67" s="275" t="s">
        <v>504</v>
      </c>
      <c r="AO67" s="282">
        <v>89</v>
      </c>
      <c r="AP67" s="282">
        <v>3</v>
      </c>
      <c r="AQ67" s="282" t="s">
        <v>1171</v>
      </c>
      <c r="AS67" s="272" t="s">
        <v>213</v>
      </c>
      <c r="AT67" s="273" t="s">
        <v>278</v>
      </c>
      <c r="AU67" s="272">
        <v>1</v>
      </c>
      <c r="AV67" s="283">
        <v>2.0712172912782188E-2</v>
      </c>
      <c r="AW67" s="283">
        <v>0.58887835935339417</v>
      </c>
      <c r="AX67" s="283">
        <v>0.25907363264877964</v>
      </c>
      <c r="AY67" s="284">
        <v>15.161333333333333</v>
      </c>
      <c r="AZ67" s="284">
        <v>3.7485566450931942</v>
      </c>
      <c r="BA67" s="284">
        <v>36.922527196779839</v>
      </c>
      <c r="BB67" s="284">
        <v>2.2555093462066074</v>
      </c>
    </row>
    <row r="68" spans="23:54" ht="16.5">
      <c r="W68" s="269" t="s">
        <v>203</v>
      </c>
      <c r="X68" s="269" t="s">
        <v>289</v>
      </c>
      <c r="Y68" s="270" t="s">
        <v>289</v>
      </c>
      <c r="Z68" s="279">
        <v>34</v>
      </c>
      <c r="AA68" s="263">
        <v>78</v>
      </c>
      <c r="AB68" s="280">
        <v>0.95588235294117652</v>
      </c>
      <c r="AC68" s="269">
        <v>9</v>
      </c>
      <c r="AD68" s="269">
        <v>18</v>
      </c>
      <c r="AE68" s="269">
        <v>10</v>
      </c>
      <c r="AF68" s="269">
        <v>24</v>
      </c>
      <c r="AG68" s="269">
        <v>9</v>
      </c>
      <c r="AH68" s="269">
        <v>6</v>
      </c>
      <c r="AI68" s="269">
        <v>2</v>
      </c>
      <c r="AJ68" s="281">
        <v>0.9079277133432897</v>
      </c>
      <c r="AK68" s="263" t="s">
        <v>137</v>
      </c>
      <c r="AL68" s="263">
        <v>45</v>
      </c>
      <c r="AM68" s="263" t="s">
        <v>570</v>
      </c>
      <c r="AN68" s="275" t="s">
        <v>505</v>
      </c>
      <c r="AO68" s="282">
        <v>82</v>
      </c>
      <c r="AP68" s="282">
        <v>2</v>
      </c>
      <c r="AQ68" s="282" t="s">
        <v>1172</v>
      </c>
      <c r="AS68" s="272" t="s">
        <v>213</v>
      </c>
      <c r="AT68" s="273" t="s">
        <v>279</v>
      </c>
      <c r="AU68" s="272">
        <v>1</v>
      </c>
      <c r="AV68" s="283">
        <v>4.5916760767701417E-2</v>
      </c>
      <c r="AW68" s="283">
        <v>0.5470189819974266</v>
      </c>
      <c r="AX68" s="283">
        <v>0.28985298210212174</v>
      </c>
      <c r="AY68" s="284">
        <v>14.777000000000001</v>
      </c>
      <c r="AZ68" s="284">
        <v>1.6498107706562484</v>
      </c>
      <c r="BA68" s="284">
        <v>35.861156272348396</v>
      </c>
      <c r="BB68" s="284">
        <v>2.0390509596904431</v>
      </c>
    </row>
    <row r="69" spans="23:54" ht="16.5">
      <c r="W69" s="269" t="s">
        <v>203</v>
      </c>
      <c r="X69" s="269" t="s">
        <v>290</v>
      </c>
      <c r="Y69" s="270" t="s">
        <v>290</v>
      </c>
      <c r="Z69" s="279">
        <v>6</v>
      </c>
      <c r="AA69" s="263">
        <v>19</v>
      </c>
      <c r="AB69" s="280">
        <v>1.3194444444444446</v>
      </c>
      <c r="AC69" s="269">
        <v>4</v>
      </c>
      <c r="AD69" s="269">
        <v>7</v>
      </c>
      <c r="AE69" s="269">
        <v>4</v>
      </c>
      <c r="AF69" s="269">
        <v>3</v>
      </c>
      <c r="AG69" s="269">
        <v>0</v>
      </c>
      <c r="AH69" s="269">
        <v>1</v>
      </c>
      <c r="AI69" s="269">
        <v>0</v>
      </c>
      <c r="AJ69" s="281">
        <v>0.94281038226701408</v>
      </c>
      <c r="AK69" s="263" t="s">
        <v>137</v>
      </c>
      <c r="AL69" s="263">
        <v>5</v>
      </c>
      <c r="AM69" s="263" t="s">
        <v>637</v>
      </c>
      <c r="AN69" s="275" t="s">
        <v>507</v>
      </c>
      <c r="AO69" s="282">
        <v>42</v>
      </c>
      <c r="AP69" s="282">
        <v>1</v>
      </c>
      <c r="AQ69" s="282" t="s">
        <v>1173</v>
      </c>
      <c r="AS69" s="272" t="s">
        <v>213</v>
      </c>
      <c r="AT69" s="273" t="s">
        <v>280</v>
      </c>
      <c r="AU69" s="272">
        <v>1</v>
      </c>
      <c r="AV69" s="283">
        <v>1.6642513768987902E-2</v>
      </c>
      <c r="AW69" s="283">
        <v>0.53101912891647107</v>
      </c>
      <c r="AX69" s="283">
        <v>0.21697934074999026</v>
      </c>
      <c r="AY69" s="284">
        <v>14.77</v>
      </c>
      <c r="AZ69" s="284">
        <v>1.6661699593957524</v>
      </c>
      <c r="BA69" s="284">
        <v>38.20873525753958</v>
      </c>
      <c r="BB69" s="284">
        <v>1.8344347426512992</v>
      </c>
    </row>
    <row r="70" spans="23:54" ht="16.5">
      <c r="W70" s="269" t="s">
        <v>221</v>
      </c>
      <c r="X70" s="269" t="s">
        <v>291</v>
      </c>
      <c r="Y70" s="270" t="s">
        <v>291</v>
      </c>
      <c r="Z70" s="279">
        <v>19</v>
      </c>
      <c r="AA70" s="263">
        <v>44</v>
      </c>
      <c r="AB70" s="280">
        <v>0.96491228070175439</v>
      </c>
      <c r="AC70" s="269">
        <v>3</v>
      </c>
      <c r="AD70" s="269">
        <v>6</v>
      </c>
      <c r="AE70" s="269">
        <v>11</v>
      </c>
      <c r="AF70" s="269">
        <v>17</v>
      </c>
      <c r="AG70" s="269">
        <v>6</v>
      </c>
      <c r="AH70" s="269">
        <v>1</v>
      </c>
      <c r="AI70" s="269">
        <v>0</v>
      </c>
      <c r="AJ70" s="281">
        <v>0.89764132616775616</v>
      </c>
      <c r="AK70" s="263" t="s">
        <v>138</v>
      </c>
      <c r="AL70" s="263">
        <v>2</v>
      </c>
      <c r="AM70" s="263" t="s">
        <v>473</v>
      </c>
      <c r="AN70" s="275" t="s">
        <v>508</v>
      </c>
      <c r="AO70" s="282">
        <v>88</v>
      </c>
      <c r="AP70" s="282">
        <v>1</v>
      </c>
      <c r="AQ70" s="282" t="s">
        <v>1174</v>
      </c>
      <c r="AS70" s="272" t="s">
        <v>213</v>
      </c>
      <c r="AT70" s="273" t="s">
        <v>165</v>
      </c>
      <c r="AU70" s="272">
        <v>1</v>
      </c>
      <c r="AV70" s="283">
        <v>5.0162640594496509E-2</v>
      </c>
      <c r="AW70" s="283">
        <v>0.6227586114014021</v>
      </c>
      <c r="AX70" s="283">
        <v>0.23970768723927863</v>
      </c>
      <c r="AY70" s="284">
        <v>21.728000000000002</v>
      </c>
      <c r="AZ70" s="284">
        <v>2.8300503942477899</v>
      </c>
      <c r="BA70" s="284">
        <v>47.578710474234214</v>
      </c>
      <c r="BB70" s="284">
        <v>1.7711976378330576</v>
      </c>
    </row>
    <row r="71" spans="23:54" ht="16.5">
      <c r="W71" s="269" t="s">
        <v>221</v>
      </c>
      <c r="X71" s="269" t="s">
        <v>292</v>
      </c>
      <c r="Y71" s="270" t="s">
        <v>292</v>
      </c>
      <c r="Z71" s="279">
        <v>22</v>
      </c>
      <c r="AA71" s="263">
        <v>52</v>
      </c>
      <c r="AB71" s="280">
        <v>0.98484848484848486</v>
      </c>
      <c r="AC71" s="269">
        <v>1</v>
      </c>
      <c r="AD71" s="269">
        <v>2</v>
      </c>
      <c r="AE71" s="269">
        <v>14</v>
      </c>
      <c r="AF71" s="269">
        <v>17</v>
      </c>
      <c r="AG71" s="269">
        <v>13</v>
      </c>
      <c r="AH71" s="269">
        <v>5</v>
      </c>
      <c r="AI71" s="269">
        <v>0</v>
      </c>
      <c r="AJ71" s="281">
        <v>0.87641096164276555</v>
      </c>
      <c r="AK71" s="263" t="s">
        <v>138</v>
      </c>
      <c r="AL71" s="263">
        <v>35</v>
      </c>
      <c r="AM71" s="263" t="s">
        <v>1019</v>
      </c>
      <c r="AN71" s="275" t="s">
        <v>510</v>
      </c>
      <c r="AO71" s="282">
        <v>121</v>
      </c>
      <c r="AP71" s="282">
        <v>3</v>
      </c>
      <c r="AQ71" s="282" t="s">
        <v>1175</v>
      </c>
      <c r="AS71" s="272" t="s">
        <v>213</v>
      </c>
      <c r="AT71" s="273" t="s">
        <v>166</v>
      </c>
      <c r="AU71" s="272">
        <v>1</v>
      </c>
      <c r="AV71" s="283">
        <v>2.4138346687025528E-2</v>
      </c>
      <c r="AW71" s="283">
        <v>0.55738043998398701</v>
      </c>
      <c r="AX71" s="283">
        <v>0.24220269058906124</v>
      </c>
      <c r="AY71" s="284">
        <v>13.321851063829788</v>
      </c>
      <c r="AZ71" s="284">
        <v>2.0519563259240341</v>
      </c>
      <c r="BA71" s="284">
        <v>33.60619147434214</v>
      </c>
      <c r="BB71" s="284">
        <v>1.9609510860763544</v>
      </c>
    </row>
    <row r="72" spans="23:54" ht="16.5">
      <c r="W72" s="269" t="s">
        <v>221</v>
      </c>
      <c r="X72" s="269" t="s">
        <v>293</v>
      </c>
      <c r="Y72" s="270" t="s">
        <v>293</v>
      </c>
      <c r="Z72" s="279">
        <v>23</v>
      </c>
      <c r="AA72" s="263">
        <v>54</v>
      </c>
      <c r="AB72" s="280">
        <v>0.97826086956521752</v>
      </c>
      <c r="AC72" s="269">
        <v>1</v>
      </c>
      <c r="AD72" s="269">
        <v>5</v>
      </c>
      <c r="AE72" s="269">
        <v>10</v>
      </c>
      <c r="AF72" s="269">
        <v>23</v>
      </c>
      <c r="AG72" s="269">
        <v>11</v>
      </c>
      <c r="AH72" s="269">
        <v>4</v>
      </c>
      <c r="AI72" s="269">
        <v>0</v>
      </c>
      <c r="AJ72" s="281">
        <v>0.87521271373921206</v>
      </c>
      <c r="AK72" s="263" t="s">
        <v>138</v>
      </c>
      <c r="AL72" s="263">
        <v>36</v>
      </c>
      <c r="AM72" s="263" t="s">
        <v>1082</v>
      </c>
      <c r="AN72" s="275" t="s">
        <v>512</v>
      </c>
      <c r="AO72" s="282">
        <v>122</v>
      </c>
      <c r="AP72" s="282">
        <v>4</v>
      </c>
      <c r="AQ72" s="282" t="s">
        <v>512</v>
      </c>
      <c r="AS72" s="272" t="s">
        <v>216</v>
      </c>
      <c r="AT72" s="273" t="s">
        <v>281</v>
      </c>
      <c r="AU72" s="272">
        <v>1</v>
      </c>
      <c r="AV72" s="283">
        <v>4.7950913160410523E-2</v>
      </c>
      <c r="AW72" s="283">
        <v>0.40215809825201687</v>
      </c>
      <c r="AX72" s="283">
        <v>0.15184994350370873</v>
      </c>
      <c r="AY72" s="284">
        <v>25.293049999999997</v>
      </c>
      <c r="AZ72" s="284">
        <v>1.966204308961951</v>
      </c>
      <c r="BA72" s="284">
        <v>51.694215386437868</v>
      </c>
      <c r="BB72" s="284">
        <v>2.3428171829015678</v>
      </c>
    </row>
    <row r="73" spans="23:54" ht="16.5">
      <c r="W73" s="269" t="s">
        <v>221</v>
      </c>
      <c r="X73" s="269" t="s">
        <v>294</v>
      </c>
      <c r="Y73" s="270" t="s">
        <v>294</v>
      </c>
      <c r="Z73" s="279">
        <v>12</v>
      </c>
      <c r="AA73" s="263">
        <v>32</v>
      </c>
      <c r="AB73" s="280">
        <v>1.1111111111111112</v>
      </c>
      <c r="AC73" s="269">
        <v>0</v>
      </c>
      <c r="AD73" s="269">
        <v>0</v>
      </c>
      <c r="AE73" s="269">
        <v>5</v>
      </c>
      <c r="AF73" s="269">
        <v>8</v>
      </c>
      <c r="AG73" s="269">
        <v>14</v>
      </c>
      <c r="AH73" s="269">
        <v>5</v>
      </c>
      <c r="AI73" s="269">
        <v>0</v>
      </c>
      <c r="AJ73" s="281">
        <v>0.83003106177311214</v>
      </c>
      <c r="AK73" s="263" t="s">
        <v>136</v>
      </c>
      <c r="AL73" s="263">
        <v>13</v>
      </c>
      <c r="AM73" s="263" t="s">
        <v>1023</v>
      </c>
      <c r="AN73" s="275" t="s">
        <v>514</v>
      </c>
      <c r="AO73" s="282">
        <v>155</v>
      </c>
      <c r="AP73" s="282">
        <v>7</v>
      </c>
      <c r="AQ73" s="282" t="s">
        <v>1176</v>
      </c>
      <c r="AS73" s="272" t="s">
        <v>216</v>
      </c>
      <c r="AT73" s="273" t="s">
        <v>282</v>
      </c>
      <c r="AU73" s="272">
        <v>1</v>
      </c>
      <c r="AV73" s="283">
        <v>6.6139866691780527E-2</v>
      </c>
      <c r="AW73" s="283">
        <v>0.44567788482005993</v>
      </c>
      <c r="AX73" s="283">
        <v>0.2092790222105628</v>
      </c>
      <c r="AY73" s="284">
        <v>20.173181818181817</v>
      </c>
      <c r="AZ73" s="284">
        <v>5.671445374573433</v>
      </c>
      <c r="BA73" s="284">
        <v>76.82523777064354</v>
      </c>
      <c r="BB73" s="284">
        <v>1.6097896049269946</v>
      </c>
    </row>
    <row r="74" spans="23:54" ht="16.5">
      <c r="W74" s="269" t="s">
        <v>221</v>
      </c>
      <c r="X74" s="269" t="s">
        <v>295</v>
      </c>
      <c r="Y74" s="270" t="s">
        <v>295</v>
      </c>
      <c r="Z74" s="279">
        <v>21</v>
      </c>
      <c r="AA74" s="263">
        <v>52</v>
      </c>
      <c r="AB74" s="280">
        <v>1.0317460317460319</v>
      </c>
      <c r="AC74" s="269">
        <v>2</v>
      </c>
      <c r="AD74" s="269">
        <v>1</v>
      </c>
      <c r="AE74" s="269">
        <v>10</v>
      </c>
      <c r="AF74" s="269">
        <v>18</v>
      </c>
      <c r="AG74" s="269">
        <v>14</v>
      </c>
      <c r="AH74" s="269">
        <v>7</v>
      </c>
      <c r="AI74" s="269">
        <v>0</v>
      </c>
      <c r="AJ74" s="281">
        <v>0.8601245245485446</v>
      </c>
      <c r="AK74" s="263" t="s">
        <v>138</v>
      </c>
      <c r="AL74" s="263">
        <v>47</v>
      </c>
      <c r="AM74" s="263" t="s">
        <v>1083</v>
      </c>
      <c r="AN74" s="275" t="s">
        <v>516</v>
      </c>
      <c r="AO74" s="282">
        <v>133</v>
      </c>
      <c r="AP74" s="282">
        <v>5</v>
      </c>
      <c r="AQ74" s="282" t="s">
        <v>1177</v>
      </c>
      <c r="AS74" s="272" t="s">
        <v>216</v>
      </c>
      <c r="AT74" s="273" t="s">
        <v>283</v>
      </c>
      <c r="AU74" s="272">
        <v>1</v>
      </c>
      <c r="AV74" s="283">
        <v>8.3346098257112602E-2</v>
      </c>
      <c r="AW74" s="283">
        <v>0.37309714432957375</v>
      </c>
      <c r="AX74" s="283">
        <v>9.3139369761223417E-2</v>
      </c>
      <c r="AY74" s="284">
        <v>28.378999999999998</v>
      </c>
      <c r="AZ74" s="284">
        <v>0.65097408972898096</v>
      </c>
      <c r="BA74" s="284">
        <v>20.688099642815526</v>
      </c>
      <c r="BB74" s="284">
        <v>2.2491530913232625</v>
      </c>
    </row>
    <row r="75" spans="23:54" ht="16.5">
      <c r="W75" s="269" t="s">
        <v>221</v>
      </c>
      <c r="X75" s="269" t="s">
        <v>296</v>
      </c>
      <c r="Y75" s="270" t="s">
        <v>296</v>
      </c>
      <c r="Z75" s="279">
        <v>15</v>
      </c>
      <c r="AA75" s="263">
        <v>41</v>
      </c>
      <c r="AB75" s="280">
        <v>1.1388888888888888</v>
      </c>
      <c r="AC75" s="269">
        <v>4</v>
      </c>
      <c r="AD75" s="269">
        <v>5</v>
      </c>
      <c r="AE75" s="269">
        <v>6</v>
      </c>
      <c r="AF75" s="269">
        <v>11</v>
      </c>
      <c r="AG75" s="269">
        <v>10</v>
      </c>
      <c r="AH75" s="269">
        <v>5</v>
      </c>
      <c r="AI75" s="269">
        <v>0</v>
      </c>
      <c r="AJ75" s="281">
        <v>0.87936438416218765</v>
      </c>
      <c r="AK75" s="263" t="s">
        <v>138</v>
      </c>
      <c r="AL75" s="263">
        <v>28</v>
      </c>
      <c r="AM75" s="263" t="s">
        <v>1030</v>
      </c>
      <c r="AN75" s="275" t="s">
        <v>518</v>
      </c>
      <c r="AO75" s="282">
        <v>114</v>
      </c>
      <c r="AP75" s="282">
        <v>2</v>
      </c>
      <c r="AQ75" s="282" t="s">
        <v>1178</v>
      </c>
      <c r="AS75" s="272" t="s">
        <v>216</v>
      </c>
      <c r="AT75" s="273" t="s">
        <v>164</v>
      </c>
      <c r="AU75" s="272">
        <v>1</v>
      </c>
      <c r="AV75" s="283">
        <v>5.7892194739185387E-2</v>
      </c>
      <c r="AW75" s="283">
        <v>0.36216696314186286</v>
      </c>
      <c r="AX75" s="283">
        <v>0.17236274869641663</v>
      </c>
      <c r="AY75" s="284">
        <v>24.331</v>
      </c>
      <c r="AZ75" s="284">
        <v>2.5672508169040151</v>
      </c>
      <c r="BA75" s="284">
        <v>40.139035165364248</v>
      </c>
      <c r="BB75" s="284">
        <v>2.3865294171707228</v>
      </c>
    </row>
    <row r="76" spans="23:54" ht="16.5">
      <c r="W76" s="269" t="s">
        <v>221</v>
      </c>
      <c r="X76" s="269" t="s">
        <v>297</v>
      </c>
      <c r="Y76" s="270" t="s">
        <v>297</v>
      </c>
      <c r="Z76" s="279">
        <v>9</v>
      </c>
      <c r="AA76" s="263">
        <v>25</v>
      </c>
      <c r="AB76" s="280">
        <v>1.1574074074074074</v>
      </c>
      <c r="AC76" s="269">
        <v>0</v>
      </c>
      <c r="AD76" s="269">
        <v>2</v>
      </c>
      <c r="AE76" s="269">
        <v>6</v>
      </c>
      <c r="AF76" s="269">
        <v>9</v>
      </c>
      <c r="AG76" s="269">
        <v>5</v>
      </c>
      <c r="AH76" s="269">
        <v>3</v>
      </c>
      <c r="AI76" s="269">
        <v>0</v>
      </c>
      <c r="AJ76" s="281">
        <v>0.85659791738290658</v>
      </c>
      <c r="AK76" s="263" t="s">
        <v>138</v>
      </c>
      <c r="AL76" s="263">
        <v>51</v>
      </c>
      <c r="AM76" s="263" t="s">
        <v>1084</v>
      </c>
      <c r="AN76" s="275" t="s">
        <v>519</v>
      </c>
      <c r="AO76" s="282">
        <v>137</v>
      </c>
      <c r="AP76" s="282">
        <v>6</v>
      </c>
      <c r="AQ76" s="282" t="s">
        <v>1179</v>
      </c>
      <c r="AS76" s="272" t="s">
        <v>216</v>
      </c>
      <c r="AT76" s="273" t="s">
        <v>165</v>
      </c>
      <c r="AU76" s="272">
        <v>1</v>
      </c>
      <c r="AV76" s="283">
        <v>0.15441646443689774</v>
      </c>
      <c r="AW76" s="283">
        <v>0.48483924934197281</v>
      </c>
      <c r="AX76" s="283">
        <v>0.17218305052739979</v>
      </c>
      <c r="AY76" s="284">
        <v>26.766999999999999</v>
      </c>
      <c r="AZ76" s="284">
        <v>3.7876611540033753</v>
      </c>
      <c r="BA76" s="284">
        <v>55.259597512513011</v>
      </c>
      <c r="BB76" s="284">
        <v>2.0767140798657553</v>
      </c>
    </row>
    <row r="77" spans="23:54" ht="16.5">
      <c r="W77" s="269" t="s">
        <v>207</v>
      </c>
      <c r="X77" s="269" t="s">
        <v>298</v>
      </c>
      <c r="Y77" s="270" t="s">
        <v>298</v>
      </c>
      <c r="Z77" s="279">
        <v>12</v>
      </c>
      <c r="AA77" s="263">
        <v>15</v>
      </c>
      <c r="AB77" s="280">
        <v>0.52083333333333337</v>
      </c>
      <c r="AC77" s="269">
        <v>1</v>
      </c>
      <c r="AD77" s="269">
        <v>5</v>
      </c>
      <c r="AE77" s="269">
        <v>4</v>
      </c>
      <c r="AF77" s="269">
        <v>3</v>
      </c>
      <c r="AG77" s="269">
        <v>2</v>
      </c>
      <c r="AH77" s="269">
        <v>0</v>
      </c>
      <c r="AI77" s="269">
        <v>0</v>
      </c>
      <c r="AJ77" s="281">
        <v>0.92027666363240257</v>
      </c>
      <c r="AK77" s="263" t="s">
        <v>137</v>
      </c>
      <c r="AL77" s="263">
        <v>28</v>
      </c>
      <c r="AM77" s="263" t="s">
        <v>443</v>
      </c>
      <c r="AN77" s="275" t="s">
        <v>520</v>
      </c>
      <c r="AO77" s="282">
        <v>65</v>
      </c>
      <c r="AP77" s="282">
        <v>4</v>
      </c>
      <c r="AQ77" s="282" t="s">
        <v>1180</v>
      </c>
      <c r="AS77" s="272" t="s">
        <v>216</v>
      </c>
      <c r="AT77" s="273" t="s">
        <v>166</v>
      </c>
      <c r="AU77" s="272">
        <v>1</v>
      </c>
      <c r="AV77" s="283">
        <v>5.9373915244577073E-2</v>
      </c>
      <c r="AW77" s="283">
        <v>0.41107287946070992</v>
      </c>
      <c r="AX77" s="283">
        <v>0.16119323120964546</v>
      </c>
      <c r="AY77" s="284">
        <v>24.053725000000004</v>
      </c>
      <c r="AZ77" s="284">
        <v>2.6442519748962741</v>
      </c>
      <c r="BA77" s="284">
        <v>52.544932393999034</v>
      </c>
      <c r="BB77" s="284">
        <v>2.1292535923242086</v>
      </c>
    </row>
    <row r="78" spans="23:54" ht="16.5">
      <c r="W78" s="269" t="s">
        <v>207</v>
      </c>
      <c r="X78" s="269" t="s">
        <v>299</v>
      </c>
      <c r="Y78" s="270" t="s">
        <v>299</v>
      </c>
      <c r="Z78" s="279">
        <v>16</v>
      </c>
      <c r="AA78" s="263">
        <v>38</v>
      </c>
      <c r="AB78" s="280">
        <v>0.98958333333333337</v>
      </c>
      <c r="AC78" s="269">
        <v>4</v>
      </c>
      <c r="AD78" s="269">
        <v>6</v>
      </c>
      <c r="AE78" s="269">
        <v>12</v>
      </c>
      <c r="AF78" s="269">
        <v>8</v>
      </c>
      <c r="AG78" s="269">
        <v>6</v>
      </c>
      <c r="AH78" s="269">
        <v>2</v>
      </c>
      <c r="AI78" s="269">
        <v>0</v>
      </c>
      <c r="AJ78" s="281">
        <v>0.88619576850613213</v>
      </c>
      <c r="AK78" s="263" t="s">
        <v>138</v>
      </c>
      <c r="AL78" s="263">
        <v>18</v>
      </c>
      <c r="AM78" s="263" t="s">
        <v>601</v>
      </c>
      <c r="AN78" s="275" t="s">
        <v>522</v>
      </c>
      <c r="AO78" s="282">
        <v>104</v>
      </c>
      <c r="AP78" s="282">
        <v>6</v>
      </c>
      <c r="AQ78" s="282" t="s">
        <v>1181</v>
      </c>
      <c r="AS78" s="272" t="s">
        <v>211</v>
      </c>
      <c r="AT78" s="273" t="s">
        <v>284</v>
      </c>
      <c r="AU78" s="272">
        <v>1</v>
      </c>
      <c r="AV78" s="283">
        <v>4.7332524956438221E-2</v>
      </c>
      <c r="AW78" s="283">
        <v>0.39893183214493921</v>
      </c>
      <c r="AX78" s="283">
        <v>0.18402435355562125</v>
      </c>
      <c r="AY78" s="284">
        <v>13.330789473684211</v>
      </c>
      <c r="AZ78" s="284">
        <v>1.910673470035628</v>
      </c>
      <c r="BA78" s="284">
        <v>49.372430059196191</v>
      </c>
      <c r="BB78" s="284">
        <v>1.6676657392969325</v>
      </c>
    </row>
    <row r="79" spans="23:54" ht="16.5">
      <c r="W79" s="269" t="s">
        <v>207</v>
      </c>
      <c r="X79" s="269" t="s">
        <v>300</v>
      </c>
      <c r="Y79" s="270" t="s">
        <v>300</v>
      </c>
      <c r="Z79" s="279">
        <v>10</v>
      </c>
      <c r="AA79" s="263">
        <v>19</v>
      </c>
      <c r="AB79" s="280">
        <v>0.79166666666666663</v>
      </c>
      <c r="AC79" s="269">
        <v>1</v>
      </c>
      <c r="AD79" s="269">
        <v>3</v>
      </c>
      <c r="AE79" s="269">
        <v>8</v>
      </c>
      <c r="AF79" s="269">
        <v>7</v>
      </c>
      <c r="AG79" s="269">
        <v>0</v>
      </c>
      <c r="AH79" s="269">
        <v>0</v>
      </c>
      <c r="AI79" s="269">
        <v>0</v>
      </c>
      <c r="AJ79" s="281">
        <v>0.91841141001266269</v>
      </c>
      <c r="AK79" s="263" t="s">
        <v>137</v>
      </c>
      <c r="AL79" s="263">
        <v>29</v>
      </c>
      <c r="AM79" s="263" t="s">
        <v>515</v>
      </c>
      <c r="AN79" s="275" t="s">
        <v>524</v>
      </c>
      <c r="AO79" s="282">
        <v>66</v>
      </c>
      <c r="AP79" s="282">
        <v>5</v>
      </c>
      <c r="AQ79" s="282" t="s">
        <v>1182</v>
      </c>
      <c r="AS79" s="272" t="s">
        <v>211</v>
      </c>
      <c r="AT79" s="273" t="s">
        <v>285</v>
      </c>
      <c r="AU79" s="272">
        <v>1</v>
      </c>
      <c r="AV79" s="283">
        <v>0.13076311934008963</v>
      </c>
      <c r="AW79" s="283">
        <v>0.40066435811137185</v>
      </c>
      <c r="AX79" s="283">
        <v>0.27392169968192676</v>
      </c>
      <c r="AY79" s="284">
        <v>13.067999999999998</v>
      </c>
      <c r="AZ79" s="284">
        <v>1.7277341133368425</v>
      </c>
      <c r="BA79" s="284">
        <v>28.180194306823829</v>
      </c>
      <c r="BB79" s="284">
        <v>2.1018144674508519</v>
      </c>
    </row>
    <row r="80" spans="23:54" ht="16.5">
      <c r="W80" s="269" t="s">
        <v>207</v>
      </c>
      <c r="X80" s="269" t="s">
        <v>301</v>
      </c>
      <c r="Y80" s="270" t="s">
        <v>301</v>
      </c>
      <c r="Z80" s="279">
        <v>4</v>
      </c>
      <c r="AA80" s="263">
        <v>9</v>
      </c>
      <c r="AB80" s="280">
        <v>0.9375</v>
      </c>
      <c r="AC80" s="269">
        <v>5</v>
      </c>
      <c r="AD80" s="269">
        <v>1</v>
      </c>
      <c r="AE80" s="269">
        <v>2</v>
      </c>
      <c r="AF80" s="269">
        <v>1</v>
      </c>
      <c r="AG80" s="269">
        <v>0</v>
      </c>
      <c r="AH80" s="269">
        <v>0</v>
      </c>
      <c r="AI80" s="269">
        <v>0</v>
      </c>
      <c r="AJ80" s="281">
        <v>0.99034973888159095</v>
      </c>
      <c r="AK80" s="263" t="s">
        <v>135</v>
      </c>
      <c r="AL80" s="263">
        <v>5</v>
      </c>
      <c r="AM80" s="263" t="s">
        <v>456</v>
      </c>
      <c r="AN80" s="275" t="s">
        <v>525</v>
      </c>
      <c r="AO80" s="282">
        <v>12</v>
      </c>
      <c r="AP80" s="282">
        <v>2</v>
      </c>
      <c r="AQ80" s="282" t="s">
        <v>1183</v>
      </c>
      <c r="AS80" s="272" t="s">
        <v>211</v>
      </c>
      <c r="AT80" s="273" t="s">
        <v>286</v>
      </c>
      <c r="AU80" s="272">
        <v>1</v>
      </c>
      <c r="AV80" s="283">
        <v>0.11495703529420813</v>
      </c>
      <c r="AW80" s="283">
        <v>0.34362799766703717</v>
      </c>
      <c r="AX80" s="283">
        <v>0.30920670891227536</v>
      </c>
      <c r="AY80" s="284">
        <v>10.648250000000001</v>
      </c>
      <c r="AZ80" s="284">
        <v>0.9081011705424088</v>
      </c>
      <c r="BA80" s="284">
        <v>22.486811744121027</v>
      </c>
      <c r="BB80" s="284">
        <v>2.4225763692589037</v>
      </c>
    </row>
    <row r="81" spans="23:54" ht="16.5">
      <c r="W81" s="269" t="s">
        <v>207</v>
      </c>
      <c r="X81" s="269" t="s">
        <v>302</v>
      </c>
      <c r="Y81" s="270" t="s">
        <v>302</v>
      </c>
      <c r="Z81" s="279">
        <v>7</v>
      </c>
      <c r="AA81" s="263">
        <v>17</v>
      </c>
      <c r="AB81" s="280">
        <v>1.0119047619047619</v>
      </c>
      <c r="AC81" s="269">
        <v>8</v>
      </c>
      <c r="AD81" s="269">
        <v>3</v>
      </c>
      <c r="AE81" s="269">
        <v>6</v>
      </c>
      <c r="AF81" s="269">
        <v>0</v>
      </c>
      <c r="AG81" s="269">
        <v>0</v>
      </c>
      <c r="AH81" s="269">
        <v>0</v>
      </c>
      <c r="AI81" s="269">
        <v>0</v>
      </c>
      <c r="AJ81" s="281">
        <v>0.999561741989198</v>
      </c>
      <c r="AK81" s="263" t="s">
        <v>135</v>
      </c>
      <c r="AL81" s="263">
        <v>1</v>
      </c>
      <c r="AM81" s="263" t="s">
        <v>599</v>
      </c>
      <c r="AN81" s="275" t="s">
        <v>527</v>
      </c>
      <c r="AO81" s="282">
        <v>8</v>
      </c>
      <c r="AP81" s="282">
        <v>1</v>
      </c>
      <c r="AQ81" s="282" t="s">
        <v>1184</v>
      </c>
      <c r="AS81" s="272" t="s">
        <v>211</v>
      </c>
      <c r="AT81" s="273" t="s">
        <v>287</v>
      </c>
      <c r="AU81" s="272">
        <v>1</v>
      </c>
      <c r="AV81" s="283">
        <v>7.7950677531613707E-2</v>
      </c>
      <c r="AW81" s="283">
        <v>0.35825788858119811</v>
      </c>
      <c r="AX81" s="283">
        <v>0.20314052087650397</v>
      </c>
      <c r="AY81" s="284">
        <v>9.158666666666667</v>
      </c>
      <c r="AZ81" s="284">
        <v>0.72362232177511132</v>
      </c>
      <c r="BA81" s="284">
        <v>13.051515330925644</v>
      </c>
      <c r="BB81" s="284">
        <v>2.0211457586825383</v>
      </c>
    </row>
    <row r="82" spans="23:54" ht="16.5">
      <c r="W82" s="269" t="s">
        <v>207</v>
      </c>
      <c r="X82" s="269" t="s">
        <v>303</v>
      </c>
      <c r="Y82" s="270" t="s">
        <v>303</v>
      </c>
      <c r="Z82" s="279">
        <v>5</v>
      </c>
      <c r="AA82" s="263">
        <v>10</v>
      </c>
      <c r="AB82" s="280">
        <v>0.83333333333333337</v>
      </c>
      <c r="AC82" s="269">
        <v>0</v>
      </c>
      <c r="AD82" s="269">
        <v>5</v>
      </c>
      <c r="AE82" s="269">
        <v>4</v>
      </c>
      <c r="AF82" s="269">
        <v>1</v>
      </c>
      <c r="AG82" s="269">
        <v>0</v>
      </c>
      <c r="AH82" s="269">
        <v>0</v>
      </c>
      <c r="AI82" s="269">
        <v>0</v>
      </c>
      <c r="AJ82" s="281">
        <v>0.9391940202419109</v>
      </c>
      <c r="AK82" s="263" t="s">
        <v>137</v>
      </c>
      <c r="AL82" s="263">
        <v>10</v>
      </c>
      <c r="AM82" s="263" t="s">
        <v>471</v>
      </c>
      <c r="AN82" s="275" t="s">
        <v>528</v>
      </c>
      <c r="AO82" s="282">
        <v>47</v>
      </c>
      <c r="AP82" s="282">
        <v>3</v>
      </c>
      <c r="AQ82" s="282" t="s">
        <v>1185</v>
      </c>
      <c r="AS82" s="272" t="s">
        <v>211</v>
      </c>
      <c r="AT82" s="273" t="s">
        <v>166</v>
      </c>
      <c r="AU82" s="272">
        <v>1</v>
      </c>
      <c r="AV82" s="283">
        <v>8.513254558522039E-2</v>
      </c>
      <c r="AW82" s="283">
        <v>0.38322295413288066</v>
      </c>
      <c r="AX82" s="283">
        <v>0.23515421597525316</v>
      </c>
      <c r="AY82" s="284">
        <v>12.362783783783785</v>
      </c>
      <c r="AZ82" s="284">
        <v>1.5563198612852689</v>
      </c>
      <c r="BA82" s="284">
        <v>35.941132379324998</v>
      </c>
      <c r="BB82" s="284">
        <v>1.9087877700513656</v>
      </c>
    </row>
    <row r="83" spans="23:54" ht="16.5">
      <c r="W83" s="269" t="s">
        <v>226</v>
      </c>
      <c r="X83" s="269" t="s">
        <v>304</v>
      </c>
      <c r="Y83" s="270" t="s">
        <v>304</v>
      </c>
      <c r="Z83" s="279">
        <v>4</v>
      </c>
      <c r="AA83" s="263">
        <v>9</v>
      </c>
      <c r="AB83" s="280">
        <v>0.9375</v>
      </c>
      <c r="AC83" s="269">
        <v>0</v>
      </c>
      <c r="AD83" s="269">
        <v>0</v>
      </c>
      <c r="AE83" s="269">
        <v>0</v>
      </c>
      <c r="AF83" s="269">
        <v>3</v>
      </c>
      <c r="AG83" s="269">
        <v>0</v>
      </c>
      <c r="AH83" s="269">
        <v>6</v>
      </c>
      <c r="AI83" s="269">
        <v>0</v>
      </c>
      <c r="AJ83" s="281">
        <v>0.79871639580429621</v>
      </c>
      <c r="AK83" s="263" t="s">
        <v>139</v>
      </c>
      <c r="AL83" s="263">
        <v>1</v>
      </c>
      <c r="AM83" s="263" t="s">
        <v>605</v>
      </c>
      <c r="AN83" s="275" t="s">
        <v>530</v>
      </c>
      <c r="AO83" s="282">
        <v>164</v>
      </c>
      <c r="AP83" s="282">
        <v>5</v>
      </c>
      <c r="AQ83" s="282" t="s">
        <v>1186</v>
      </c>
      <c r="AS83" s="272" t="s">
        <v>203</v>
      </c>
      <c r="AT83" s="273" t="s">
        <v>288</v>
      </c>
      <c r="AU83" s="272">
        <v>1</v>
      </c>
      <c r="AV83" s="283">
        <v>5.7401091645707399E-2</v>
      </c>
      <c r="AW83" s="283">
        <v>0.42838201521595348</v>
      </c>
      <c r="AX83" s="283">
        <v>0.19707722686963011</v>
      </c>
      <c r="AY83" s="284">
        <v>16.382166666666667</v>
      </c>
      <c r="AZ83" s="284">
        <v>2.6969477420461798</v>
      </c>
      <c r="BA83" s="284">
        <v>28.470995242887863</v>
      </c>
      <c r="BB83" s="284">
        <v>1.7411097604555927</v>
      </c>
    </row>
    <row r="84" spans="23:54" ht="16.5">
      <c r="W84" s="269" t="s">
        <v>226</v>
      </c>
      <c r="X84" s="269" t="s">
        <v>305</v>
      </c>
      <c r="Y84" s="270" t="s">
        <v>305</v>
      </c>
      <c r="Z84" s="279">
        <v>5</v>
      </c>
      <c r="AA84" s="263">
        <v>8</v>
      </c>
      <c r="AB84" s="280">
        <v>0.66666666666666663</v>
      </c>
      <c r="AC84" s="269">
        <v>0</v>
      </c>
      <c r="AD84" s="269">
        <v>2</v>
      </c>
      <c r="AE84" s="269">
        <v>3</v>
      </c>
      <c r="AF84" s="269">
        <v>2</v>
      </c>
      <c r="AG84" s="269">
        <v>1</v>
      </c>
      <c r="AH84" s="269">
        <v>0</v>
      </c>
      <c r="AI84" s="269">
        <v>0</v>
      </c>
      <c r="AJ84" s="281">
        <v>0.90655307467343704</v>
      </c>
      <c r="AK84" s="263" t="s">
        <v>137</v>
      </c>
      <c r="AL84" s="263">
        <v>47</v>
      </c>
      <c r="AM84" s="263" t="s">
        <v>452</v>
      </c>
      <c r="AN84" s="275" t="s">
        <v>532</v>
      </c>
      <c r="AO84" s="282">
        <v>84</v>
      </c>
      <c r="AP84" s="282">
        <v>2</v>
      </c>
      <c r="AQ84" s="282" t="s">
        <v>1187</v>
      </c>
      <c r="AS84" s="272" t="s">
        <v>203</v>
      </c>
      <c r="AT84" s="273" t="s">
        <v>289</v>
      </c>
      <c r="AU84" s="272">
        <v>1</v>
      </c>
      <c r="AV84" s="283">
        <v>5.6968887198506131E-2</v>
      </c>
      <c r="AW84" s="283">
        <v>0.43904558085902051</v>
      </c>
      <c r="AX84" s="283">
        <v>0.20094873360040671</v>
      </c>
      <c r="AY84" s="284">
        <v>16.676639999999992</v>
      </c>
      <c r="AZ84" s="284">
        <v>4.9243495778672539</v>
      </c>
      <c r="BA84" s="284">
        <v>33.858633915699393</v>
      </c>
      <c r="BB84" s="284">
        <v>1.6527205739044275</v>
      </c>
    </row>
    <row r="85" spans="23:54" ht="16.5">
      <c r="W85" s="269" t="s">
        <v>226</v>
      </c>
      <c r="X85" s="269" t="s">
        <v>306</v>
      </c>
      <c r="Y85" s="270" t="s">
        <v>306</v>
      </c>
      <c r="Z85" s="279">
        <v>17</v>
      </c>
      <c r="AA85" s="263">
        <v>43</v>
      </c>
      <c r="AB85" s="280">
        <v>1.053921568627451</v>
      </c>
      <c r="AC85" s="269">
        <v>2</v>
      </c>
      <c r="AD85" s="269">
        <v>2</v>
      </c>
      <c r="AE85" s="269">
        <v>10</v>
      </c>
      <c r="AF85" s="269">
        <v>11</v>
      </c>
      <c r="AG85" s="269">
        <v>13</v>
      </c>
      <c r="AH85" s="269">
        <v>5</v>
      </c>
      <c r="AI85" s="269">
        <v>0</v>
      </c>
      <c r="AJ85" s="281">
        <v>0.87344964795700686</v>
      </c>
      <c r="AK85" s="263" t="s">
        <v>138</v>
      </c>
      <c r="AL85" s="263">
        <v>37</v>
      </c>
      <c r="AM85" s="263" t="s">
        <v>1085</v>
      </c>
      <c r="AN85" s="275" t="s">
        <v>534</v>
      </c>
      <c r="AO85" s="282">
        <v>123</v>
      </c>
      <c r="AP85" s="282">
        <v>3</v>
      </c>
      <c r="AQ85" s="282" t="s">
        <v>1188</v>
      </c>
      <c r="AS85" s="272" t="s">
        <v>203</v>
      </c>
      <c r="AT85" s="273" t="s">
        <v>290</v>
      </c>
      <c r="AU85" s="272">
        <v>1</v>
      </c>
      <c r="AV85" s="283">
        <v>6.8559312286022758E-2</v>
      </c>
      <c r="AW85" s="283">
        <v>0.31571332616521741</v>
      </c>
      <c r="AX85" s="283">
        <v>0.24139433681697908</v>
      </c>
      <c r="AY85" s="284">
        <v>11.197833333333334</v>
      </c>
      <c r="AZ85" s="284">
        <v>1.0632132700995975</v>
      </c>
      <c r="BA85" s="284">
        <v>27.838217874861297</v>
      </c>
      <c r="BB85" s="284">
        <v>2.0373969382923365</v>
      </c>
    </row>
    <row r="86" spans="23:54" ht="16.5">
      <c r="W86" s="269" t="s">
        <v>226</v>
      </c>
      <c r="X86" s="269" t="s">
        <v>307</v>
      </c>
      <c r="Y86" s="270" t="s">
        <v>307</v>
      </c>
      <c r="Z86" s="279">
        <v>22</v>
      </c>
      <c r="AA86" s="263">
        <v>50</v>
      </c>
      <c r="AB86" s="280">
        <v>0.94696969696969702</v>
      </c>
      <c r="AC86" s="269">
        <v>8</v>
      </c>
      <c r="AD86" s="269">
        <v>14</v>
      </c>
      <c r="AE86" s="269">
        <v>14</v>
      </c>
      <c r="AF86" s="269">
        <v>11</v>
      </c>
      <c r="AG86" s="269">
        <v>3</v>
      </c>
      <c r="AH86" s="269">
        <v>0</v>
      </c>
      <c r="AI86" s="269">
        <v>0</v>
      </c>
      <c r="AJ86" s="281">
        <v>0.93798045036628508</v>
      </c>
      <c r="AK86" s="263" t="s">
        <v>137</v>
      </c>
      <c r="AL86" s="263">
        <v>13</v>
      </c>
      <c r="AM86" s="263" t="s">
        <v>689</v>
      </c>
      <c r="AN86" s="275" t="s">
        <v>536</v>
      </c>
      <c r="AO86" s="282">
        <v>50</v>
      </c>
      <c r="AP86" s="282">
        <v>1</v>
      </c>
      <c r="AQ86" s="282" t="s">
        <v>1189</v>
      </c>
      <c r="AS86" s="272" t="s">
        <v>203</v>
      </c>
      <c r="AT86" s="273" t="s">
        <v>165</v>
      </c>
      <c r="AU86" s="272">
        <v>1</v>
      </c>
      <c r="AV86" s="283">
        <v>0.14053851053255251</v>
      </c>
      <c r="AW86" s="283">
        <v>0.43807737369268313</v>
      </c>
      <c r="AX86" s="283">
        <v>0.18577401342558744</v>
      </c>
      <c r="AY86" s="284">
        <v>16.670500000000001</v>
      </c>
      <c r="AZ86" s="284">
        <v>3.005167864237444</v>
      </c>
      <c r="BA86" s="284">
        <v>25.680525385301795</v>
      </c>
      <c r="BB86" s="284">
        <v>1.6840386945617472</v>
      </c>
    </row>
    <row r="87" spans="23:54" ht="16.5">
      <c r="W87" s="269" t="s">
        <v>226</v>
      </c>
      <c r="X87" s="269" t="s">
        <v>308</v>
      </c>
      <c r="Y87" s="270" t="s">
        <v>308</v>
      </c>
      <c r="Z87" s="279">
        <v>28</v>
      </c>
      <c r="AA87" s="263">
        <v>69</v>
      </c>
      <c r="AB87" s="280">
        <v>1.0267857142857142</v>
      </c>
      <c r="AC87" s="269">
        <v>0</v>
      </c>
      <c r="AD87" s="269">
        <v>2</v>
      </c>
      <c r="AE87" s="269">
        <v>3</v>
      </c>
      <c r="AF87" s="269">
        <v>12</v>
      </c>
      <c r="AG87" s="269">
        <v>28</v>
      </c>
      <c r="AH87" s="269">
        <v>24</v>
      </c>
      <c r="AI87" s="269">
        <v>0</v>
      </c>
      <c r="AJ87" s="281">
        <v>0.82428698856899496</v>
      </c>
      <c r="AK87" s="263" t="s">
        <v>136</v>
      </c>
      <c r="AL87" s="263">
        <v>15</v>
      </c>
      <c r="AM87" s="263" t="s">
        <v>1086</v>
      </c>
      <c r="AN87" s="275" t="s">
        <v>538</v>
      </c>
      <c r="AO87" s="282">
        <v>157</v>
      </c>
      <c r="AP87" s="282">
        <v>4</v>
      </c>
      <c r="AQ87" s="282" t="s">
        <v>1190</v>
      </c>
      <c r="AS87" s="272" t="s">
        <v>203</v>
      </c>
      <c r="AT87" s="273" t="s">
        <v>166</v>
      </c>
      <c r="AU87" s="272">
        <v>1</v>
      </c>
      <c r="AV87" s="283">
        <v>5.9860773283974843E-2</v>
      </c>
      <c r="AW87" s="283">
        <v>0.43194458066410824</v>
      </c>
      <c r="AX87" s="283">
        <v>0.20146967747153111</v>
      </c>
      <c r="AY87" s="284">
        <v>15.867333333333335</v>
      </c>
      <c r="AZ87" s="284">
        <v>3.9322881453522411</v>
      </c>
      <c r="BA87" s="284">
        <v>31.553647927548354</v>
      </c>
      <c r="BB87" s="284">
        <v>1.6245051003765973</v>
      </c>
    </row>
    <row r="88" spans="23:54" ht="16.5">
      <c r="W88" s="269" t="s">
        <v>227</v>
      </c>
      <c r="X88" s="269" t="s">
        <v>309</v>
      </c>
      <c r="Y88" s="270" t="s">
        <v>309</v>
      </c>
      <c r="Z88" s="279">
        <v>12</v>
      </c>
      <c r="AA88" s="263">
        <v>25</v>
      </c>
      <c r="AB88" s="280">
        <v>0.86805555555555569</v>
      </c>
      <c r="AC88" s="269">
        <v>7</v>
      </c>
      <c r="AD88" s="269">
        <v>2</v>
      </c>
      <c r="AE88" s="269">
        <v>5</v>
      </c>
      <c r="AF88" s="269">
        <v>5</v>
      </c>
      <c r="AG88" s="269">
        <v>4</v>
      </c>
      <c r="AH88" s="269">
        <v>2</v>
      </c>
      <c r="AI88" s="269">
        <v>0</v>
      </c>
      <c r="AJ88" s="281">
        <v>0.91225378240716493</v>
      </c>
      <c r="AK88" s="263" t="s">
        <v>137</v>
      </c>
      <c r="AL88" s="263">
        <v>41</v>
      </c>
      <c r="AM88" s="263" t="s">
        <v>550</v>
      </c>
      <c r="AN88" s="275" t="s">
        <v>540</v>
      </c>
      <c r="AO88" s="282">
        <v>78</v>
      </c>
      <c r="AP88" s="282">
        <v>1</v>
      </c>
      <c r="AQ88" s="282" t="s">
        <v>1191</v>
      </c>
      <c r="AS88" s="272" t="s">
        <v>221</v>
      </c>
      <c r="AT88" s="273" t="s">
        <v>291</v>
      </c>
      <c r="AU88" s="272">
        <v>1</v>
      </c>
      <c r="AV88" s="283">
        <v>4.8595966074153306E-2</v>
      </c>
      <c r="AW88" s="283">
        <v>0.37704966998854589</v>
      </c>
      <c r="AX88" s="283">
        <v>0.20053794630517766</v>
      </c>
      <c r="AY88" s="284">
        <v>13.381625</v>
      </c>
      <c r="AZ88" s="284">
        <v>2.6977768533011739</v>
      </c>
      <c r="BA88" s="284">
        <v>37.797677834329967</v>
      </c>
      <c r="BB88" s="284">
        <v>1.6378174074159213</v>
      </c>
    </row>
    <row r="89" spans="23:54" ht="16.5">
      <c r="W89" s="269" t="s">
        <v>227</v>
      </c>
      <c r="X89" s="269" t="s">
        <v>310</v>
      </c>
      <c r="Y89" s="270" t="s">
        <v>310</v>
      </c>
      <c r="Z89" s="279">
        <v>8</v>
      </c>
      <c r="AA89" s="263">
        <v>10</v>
      </c>
      <c r="AB89" s="280">
        <v>0.52083333333333337</v>
      </c>
      <c r="AC89" s="269">
        <v>0</v>
      </c>
      <c r="AD89" s="269">
        <v>2</v>
      </c>
      <c r="AE89" s="269">
        <v>0</v>
      </c>
      <c r="AF89" s="269">
        <v>0</v>
      </c>
      <c r="AG89" s="269">
        <v>4</v>
      </c>
      <c r="AH89" s="269">
        <v>2</v>
      </c>
      <c r="AI89" s="269">
        <v>2</v>
      </c>
      <c r="AJ89" s="281">
        <v>0.83188260388143054</v>
      </c>
      <c r="AK89" s="263" t="s">
        <v>136</v>
      </c>
      <c r="AL89" s="263">
        <v>11</v>
      </c>
      <c r="AM89" s="263" t="s">
        <v>1008</v>
      </c>
      <c r="AN89" s="275" t="s">
        <v>542</v>
      </c>
      <c r="AO89" s="282">
        <v>153</v>
      </c>
      <c r="AP89" s="282">
        <v>3</v>
      </c>
      <c r="AQ89" s="282" t="s">
        <v>1192</v>
      </c>
      <c r="AS89" s="272" t="s">
        <v>221</v>
      </c>
      <c r="AT89" s="273" t="s">
        <v>292</v>
      </c>
      <c r="AU89" s="272">
        <v>1</v>
      </c>
      <c r="AV89" s="283">
        <v>5.391382013901138E-2</v>
      </c>
      <c r="AW89" s="283">
        <v>0.39722123274603632</v>
      </c>
      <c r="AX89" s="283">
        <v>0.19919336394879683</v>
      </c>
      <c r="AY89" s="284">
        <v>13.292538461538459</v>
      </c>
      <c r="AZ89" s="284">
        <v>1.8693445739555703</v>
      </c>
      <c r="BA89" s="284">
        <v>35.323401326258377</v>
      </c>
      <c r="BB89" s="284">
        <v>1.6412919036698683</v>
      </c>
    </row>
    <row r="90" spans="23:54" ht="16.5">
      <c r="W90" s="269" t="s">
        <v>227</v>
      </c>
      <c r="X90" s="269" t="s">
        <v>311</v>
      </c>
      <c r="Y90" s="270" t="s">
        <v>311</v>
      </c>
      <c r="Z90" s="279">
        <v>9</v>
      </c>
      <c r="AA90" s="263">
        <v>12</v>
      </c>
      <c r="AB90" s="280">
        <v>0.55555555555555558</v>
      </c>
      <c r="AC90" s="269">
        <v>1</v>
      </c>
      <c r="AD90" s="269">
        <v>1</v>
      </c>
      <c r="AE90" s="269">
        <v>0</v>
      </c>
      <c r="AF90" s="269">
        <v>0</v>
      </c>
      <c r="AG90" s="269">
        <v>2</v>
      </c>
      <c r="AH90" s="269">
        <v>8</v>
      </c>
      <c r="AI90" s="269">
        <v>0</v>
      </c>
      <c r="AJ90" s="281">
        <v>0.80358969134052971</v>
      </c>
      <c r="AK90" s="263" t="s">
        <v>136</v>
      </c>
      <c r="AL90" s="263">
        <v>21</v>
      </c>
      <c r="AM90" s="263" t="s">
        <v>1087</v>
      </c>
      <c r="AN90" s="275" t="s">
        <v>544</v>
      </c>
      <c r="AO90" s="282">
        <v>163</v>
      </c>
      <c r="AP90" s="282">
        <v>4</v>
      </c>
      <c r="AQ90" s="282" t="s">
        <v>1193</v>
      </c>
      <c r="AS90" s="272" t="s">
        <v>221</v>
      </c>
      <c r="AT90" s="273" t="s">
        <v>293</v>
      </c>
      <c r="AU90" s="272">
        <v>1</v>
      </c>
      <c r="AV90" s="283">
        <v>7.4673767883378983E-2</v>
      </c>
      <c r="AW90" s="283">
        <v>0.34274687618793559</v>
      </c>
      <c r="AX90" s="283">
        <v>0.25198345141691775</v>
      </c>
      <c r="AY90" s="284">
        <v>11.874047619047619</v>
      </c>
      <c r="AZ90" s="284">
        <v>1.5471136600345852</v>
      </c>
      <c r="BA90" s="284">
        <v>43.238603644508252</v>
      </c>
      <c r="BB90" s="284">
        <v>2.33805821938132</v>
      </c>
    </row>
    <row r="91" spans="23:54" ht="16.5">
      <c r="W91" s="269" t="s">
        <v>227</v>
      </c>
      <c r="X91" s="269" t="s">
        <v>312</v>
      </c>
      <c r="Y91" s="270" t="s">
        <v>312</v>
      </c>
      <c r="Z91" s="279">
        <v>14</v>
      </c>
      <c r="AA91" s="263">
        <v>20</v>
      </c>
      <c r="AB91" s="280">
        <v>0.59523809523809523</v>
      </c>
      <c r="AC91" s="269">
        <v>1</v>
      </c>
      <c r="AD91" s="269">
        <v>1</v>
      </c>
      <c r="AE91" s="269">
        <v>3</v>
      </c>
      <c r="AF91" s="269">
        <v>7</v>
      </c>
      <c r="AG91" s="269">
        <v>7</v>
      </c>
      <c r="AH91" s="269">
        <v>1</v>
      </c>
      <c r="AI91" s="269">
        <v>0</v>
      </c>
      <c r="AJ91" s="281">
        <v>0.84815961446728672</v>
      </c>
      <c r="AK91" s="263" t="s">
        <v>136</v>
      </c>
      <c r="AL91" s="263">
        <v>2</v>
      </c>
      <c r="AM91" s="263" t="s">
        <v>445</v>
      </c>
      <c r="AN91" s="275" t="s">
        <v>545</v>
      </c>
      <c r="AO91" s="282">
        <v>144</v>
      </c>
      <c r="AP91" s="282">
        <v>2</v>
      </c>
      <c r="AQ91" s="282" t="s">
        <v>1194</v>
      </c>
      <c r="AS91" s="272" t="s">
        <v>221</v>
      </c>
      <c r="AT91" s="273" t="s">
        <v>294</v>
      </c>
      <c r="AU91" s="272">
        <v>1</v>
      </c>
      <c r="AV91" s="283">
        <v>6.9280757012897307E-2</v>
      </c>
      <c r="AW91" s="283">
        <v>0.38280144019812534</v>
      </c>
      <c r="AX91" s="283">
        <v>0.25447792565056965</v>
      </c>
      <c r="AY91" s="284">
        <v>13.328083333333334</v>
      </c>
      <c r="AZ91" s="284">
        <v>1.0506196735719719</v>
      </c>
      <c r="BA91" s="284">
        <v>28.317173654670981</v>
      </c>
      <c r="BB91" s="284">
        <v>2.2970967724125271</v>
      </c>
    </row>
    <row r="92" spans="23:54" ht="16.5">
      <c r="W92" s="269" t="s">
        <v>225</v>
      </c>
      <c r="X92" s="269" t="s">
        <v>313</v>
      </c>
      <c r="Y92" s="270" t="s">
        <v>313</v>
      </c>
      <c r="Z92" s="279">
        <v>13</v>
      </c>
      <c r="AA92" s="263">
        <v>32</v>
      </c>
      <c r="AB92" s="280">
        <v>1.0256410256410258</v>
      </c>
      <c r="AC92" s="269">
        <v>3</v>
      </c>
      <c r="AD92" s="269">
        <v>6</v>
      </c>
      <c r="AE92" s="269">
        <v>16</v>
      </c>
      <c r="AF92" s="269">
        <v>5</v>
      </c>
      <c r="AG92" s="269">
        <v>2</v>
      </c>
      <c r="AH92" s="269">
        <v>0</v>
      </c>
      <c r="AI92" s="269">
        <v>0</v>
      </c>
      <c r="AJ92" s="281">
        <v>0.92564220719195722</v>
      </c>
      <c r="AK92" s="263" t="s">
        <v>137</v>
      </c>
      <c r="AL92" s="263">
        <v>20</v>
      </c>
      <c r="AM92" s="263" t="s">
        <v>506</v>
      </c>
      <c r="AN92" s="275" t="s">
        <v>547</v>
      </c>
      <c r="AO92" s="282">
        <v>57</v>
      </c>
      <c r="AP92" s="282">
        <v>2</v>
      </c>
      <c r="AQ92" s="282" t="s">
        <v>1195</v>
      </c>
      <c r="AS92" s="272" t="s">
        <v>221</v>
      </c>
      <c r="AT92" s="273" t="s">
        <v>295</v>
      </c>
      <c r="AU92" s="272">
        <v>1</v>
      </c>
      <c r="AV92" s="283">
        <v>4.3798853187746636E-2</v>
      </c>
      <c r="AW92" s="283">
        <v>0.38061165129757574</v>
      </c>
      <c r="AX92" s="283">
        <v>0.21309768729010914</v>
      </c>
      <c r="AY92" s="284">
        <v>12.808190476190475</v>
      </c>
      <c r="AZ92" s="284">
        <v>2.2048665009489792</v>
      </c>
      <c r="BA92" s="284">
        <v>25.475665958350842</v>
      </c>
      <c r="BB92" s="284">
        <v>1.8456682142494485</v>
      </c>
    </row>
    <row r="93" spans="23:54" ht="16.5">
      <c r="W93" s="269" t="s">
        <v>225</v>
      </c>
      <c r="X93" s="269" t="s">
        <v>314</v>
      </c>
      <c r="Y93" s="270" t="s">
        <v>314</v>
      </c>
      <c r="Z93" s="279">
        <v>14</v>
      </c>
      <c r="AA93" s="263">
        <v>35</v>
      </c>
      <c r="AB93" s="280">
        <v>1.0416666666666665</v>
      </c>
      <c r="AC93" s="269">
        <v>5</v>
      </c>
      <c r="AD93" s="269">
        <v>8</v>
      </c>
      <c r="AE93" s="269">
        <v>8</v>
      </c>
      <c r="AF93" s="269">
        <v>7</v>
      </c>
      <c r="AG93" s="269">
        <v>5</v>
      </c>
      <c r="AH93" s="269">
        <v>2</v>
      </c>
      <c r="AI93" s="269">
        <v>0</v>
      </c>
      <c r="AJ93" s="281">
        <v>0.91026051514845663</v>
      </c>
      <c r="AK93" s="263" t="s">
        <v>137</v>
      </c>
      <c r="AL93" s="263">
        <v>44</v>
      </c>
      <c r="AM93" s="263" t="s">
        <v>658</v>
      </c>
      <c r="AN93" s="275" t="s">
        <v>549</v>
      </c>
      <c r="AO93" s="282">
        <v>81</v>
      </c>
      <c r="AP93" s="282">
        <v>3</v>
      </c>
      <c r="AQ93" s="282" t="s">
        <v>1196</v>
      </c>
      <c r="AS93" s="272" t="s">
        <v>221</v>
      </c>
      <c r="AT93" s="273" t="s">
        <v>296</v>
      </c>
      <c r="AU93" s="272">
        <v>1</v>
      </c>
      <c r="AV93" s="283">
        <v>5.213890440396992E-2</v>
      </c>
      <c r="AW93" s="283">
        <v>0.38813654423160504</v>
      </c>
      <c r="AX93" s="283">
        <v>0.22583204051460262</v>
      </c>
      <c r="AY93" s="284">
        <v>14.15807142857143</v>
      </c>
      <c r="AZ93" s="284">
        <v>3.8612850848771272</v>
      </c>
      <c r="BA93" s="284">
        <v>48.907643039898822</v>
      </c>
      <c r="BB93" s="284">
        <v>1.8394460198291402</v>
      </c>
    </row>
    <row r="94" spans="23:54" ht="16.5">
      <c r="W94" s="269" t="s">
        <v>225</v>
      </c>
      <c r="X94" s="269" t="s">
        <v>315</v>
      </c>
      <c r="Y94" s="270" t="s">
        <v>315</v>
      </c>
      <c r="Z94" s="279">
        <v>12</v>
      </c>
      <c r="AA94" s="263">
        <v>18</v>
      </c>
      <c r="AB94" s="280">
        <v>0.62500000000000011</v>
      </c>
      <c r="AC94" s="269">
        <v>1</v>
      </c>
      <c r="AD94" s="269">
        <v>4</v>
      </c>
      <c r="AE94" s="269">
        <v>2</v>
      </c>
      <c r="AF94" s="269">
        <v>4</v>
      </c>
      <c r="AG94" s="269">
        <v>7</v>
      </c>
      <c r="AH94" s="269">
        <v>0</v>
      </c>
      <c r="AI94" s="269">
        <v>0</v>
      </c>
      <c r="AJ94" s="281">
        <v>0.88151053934664603</v>
      </c>
      <c r="AK94" s="263" t="s">
        <v>138</v>
      </c>
      <c r="AL94" s="263">
        <v>24</v>
      </c>
      <c r="AM94" s="263" t="s">
        <v>1018</v>
      </c>
      <c r="AN94" s="275" t="s">
        <v>551</v>
      </c>
      <c r="AO94" s="282">
        <v>110</v>
      </c>
      <c r="AP94" s="282">
        <v>4</v>
      </c>
      <c r="AQ94" s="282" t="s">
        <v>1197</v>
      </c>
      <c r="AS94" s="272" t="s">
        <v>221</v>
      </c>
      <c r="AT94" s="273" t="s">
        <v>297</v>
      </c>
      <c r="AU94" s="272">
        <v>1</v>
      </c>
      <c r="AV94" s="283">
        <v>5.7076802784118495E-2</v>
      </c>
      <c r="AW94" s="283">
        <v>0.35386754028845513</v>
      </c>
      <c r="AX94" s="283">
        <v>0.2098952024767741</v>
      </c>
      <c r="AY94" s="284">
        <v>12.803111111111111</v>
      </c>
      <c r="AZ94" s="284">
        <v>1.6586161806729536</v>
      </c>
      <c r="BA94" s="284">
        <v>17.581331515133307</v>
      </c>
      <c r="BB94" s="284">
        <v>2.495623144375382</v>
      </c>
    </row>
    <row r="95" spans="23:54" ht="16.5">
      <c r="W95" s="269" t="s">
        <v>225</v>
      </c>
      <c r="X95" s="269" t="s">
        <v>316</v>
      </c>
      <c r="Y95" s="270" t="s">
        <v>316</v>
      </c>
      <c r="Z95" s="279">
        <v>10</v>
      </c>
      <c r="AA95" s="263">
        <v>13</v>
      </c>
      <c r="AB95" s="280">
        <v>0.54166666666666663</v>
      </c>
      <c r="AC95" s="269">
        <v>6</v>
      </c>
      <c r="AD95" s="269">
        <v>2</v>
      </c>
      <c r="AE95" s="269">
        <v>3</v>
      </c>
      <c r="AF95" s="269">
        <v>2</v>
      </c>
      <c r="AG95" s="269">
        <v>0</v>
      </c>
      <c r="AH95" s="269">
        <v>0</v>
      </c>
      <c r="AI95" s="269">
        <v>0</v>
      </c>
      <c r="AJ95" s="281">
        <v>1.0087534549200743</v>
      </c>
      <c r="AK95" s="263" t="s">
        <v>140</v>
      </c>
      <c r="AL95" s="263">
        <v>5</v>
      </c>
      <c r="AM95" s="263" t="s">
        <v>633</v>
      </c>
      <c r="AN95" s="275" t="s">
        <v>553</v>
      </c>
      <c r="AO95" s="282">
        <v>5</v>
      </c>
      <c r="AP95" s="282">
        <v>1</v>
      </c>
      <c r="AQ95" s="282" t="s">
        <v>1198</v>
      </c>
      <c r="AS95" s="272" t="s">
        <v>221</v>
      </c>
      <c r="AT95" s="273" t="s">
        <v>165</v>
      </c>
      <c r="AU95" s="272">
        <v>1</v>
      </c>
      <c r="AV95" s="283">
        <v>7.700120221722459E-2</v>
      </c>
      <c r="AW95" s="283">
        <v>0.38633943356701467</v>
      </c>
      <c r="AX95" s="283">
        <v>0.24308617180541264</v>
      </c>
      <c r="AY95" s="284">
        <v>10.917</v>
      </c>
      <c r="AZ95" s="284">
        <v>0.41859857383465887</v>
      </c>
      <c r="BA95" s="284">
        <v>45.836543834895146</v>
      </c>
      <c r="BB95" s="284">
        <v>2.3554642024330108</v>
      </c>
    </row>
    <row r="96" spans="23:54" ht="16.5">
      <c r="W96" s="269" t="s">
        <v>225</v>
      </c>
      <c r="X96" s="269" t="s">
        <v>317</v>
      </c>
      <c r="Y96" s="270" t="s">
        <v>317</v>
      </c>
      <c r="Z96" s="279">
        <v>5</v>
      </c>
      <c r="AA96" s="263">
        <v>11</v>
      </c>
      <c r="AB96" s="280">
        <v>0.91666666666666663</v>
      </c>
      <c r="AC96" s="269">
        <v>0</v>
      </c>
      <c r="AD96" s="269">
        <v>0</v>
      </c>
      <c r="AE96" s="269">
        <v>4</v>
      </c>
      <c r="AF96" s="269">
        <v>4</v>
      </c>
      <c r="AG96" s="269">
        <v>2</v>
      </c>
      <c r="AH96" s="269">
        <v>1</v>
      </c>
      <c r="AI96" s="269">
        <v>0</v>
      </c>
      <c r="AJ96" s="281">
        <v>0.87088222252549152</v>
      </c>
      <c r="AK96" s="263" t="s">
        <v>138</v>
      </c>
      <c r="AL96" s="263">
        <v>42</v>
      </c>
      <c r="AM96" s="263" t="s">
        <v>1088</v>
      </c>
      <c r="AN96" s="275" t="s">
        <v>554</v>
      </c>
      <c r="AO96" s="282">
        <v>128</v>
      </c>
      <c r="AP96" s="282">
        <v>5</v>
      </c>
      <c r="AQ96" s="282" t="s">
        <v>1199</v>
      </c>
      <c r="AS96" s="272" t="s">
        <v>221</v>
      </c>
      <c r="AT96" s="273" t="s">
        <v>166</v>
      </c>
      <c r="AU96" s="272">
        <v>1</v>
      </c>
      <c r="AV96" s="283">
        <v>5.734723681084624E-2</v>
      </c>
      <c r="AW96" s="283">
        <v>0.37307690390580706</v>
      </c>
      <c r="AX96" s="283">
        <v>0.22424658705077552</v>
      </c>
      <c r="AY96" s="284">
        <v>12.967111111111107</v>
      </c>
      <c r="AZ96" s="284">
        <v>2.1380090915668117</v>
      </c>
      <c r="BA96" s="284">
        <v>34.857583329380638</v>
      </c>
      <c r="BB96" s="284">
        <v>1.932779127135916</v>
      </c>
    </row>
    <row r="97" spans="23:54" ht="16.5">
      <c r="W97" s="269" t="s">
        <v>225</v>
      </c>
      <c r="X97" s="269" t="s">
        <v>318</v>
      </c>
      <c r="Y97" s="270" t="s">
        <v>318</v>
      </c>
      <c r="Z97" s="279">
        <v>2</v>
      </c>
      <c r="AA97" s="263">
        <v>3</v>
      </c>
      <c r="AB97" s="280">
        <v>0.625</v>
      </c>
      <c r="AC97" s="269">
        <v>0</v>
      </c>
      <c r="AD97" s="269">
        <v>0</v>
      </c>
      <c r="AE97" s="269">
        <v>0</v>
      </c>
      <c r="AF97" s="269">
        <v>2</v>
      </c>
      <c r="AG97" s="269">
        <v>1</v>
      </c>
      <c r="AH97" s="269">
        <v>0</v>
      </c>
      <c r="AI97" s="269">
        <v>0</v>
      </c>
      <c r="AJ97" s="281">
        <v>0.84798499070575484</v>
      </c>
      <c r="AK97" s="263" t="s">
        <v>136</v>
      </c>
      <c r="AL97" s="263">
        <v>3</v>
      </c>
      <c r="AM97" s="263" t="s">
        <v>678</v>
      </c>
      <c r="AN97" s="275" t="s">
        <v>556</v>
      </c>
      <c r="AO97" s="282">
        <v>145</v>
      </c>
      <c r="AP97" s="282">
        <v>6</v>
      </c>
      <c r="AQ97" s="282" t="s">
        <v>1200</v>
      </c>
      <c r="AS97" s="272" t="s">
        <v>207</v>
      </c>
      <c r="AT97" s="273" t="s">
        <v>298</v>
      </c>
      <c r="AU97" s="272">
        <v>1</v>
      </c>
      <c r="AV97" s="283">
        <v>5.2326895699666899E-2</v>
      </c>
      <c r="AW97" s="283">
        <v>0.42362128933659549</v>
      </c>
      <c r="AX97" s="283">
        <v>0.2605035975057351</v>
      </c>
      <c r="AY97" s="284">
        <v>15.039499999999999</v>
      </c>
      <c r="AZ97" s="284">
        <v>0.23929349248961054</v>
      </c>
      <c r="BA97" s="284">
        <v>36.242087135244653</v>
      </c>
      <c r="BB97" s="284">
        <v>2.6294773782250944</v>
      </c>
    </row>
    <row r="98" spans="23:54" ht="16.5">
      <c r="W98" s="269" t="s">
        <v>209</v>
      </c>
      <c r="X98" s="269" t="s">
        <v>319</v>
      </c>
      <c r="Y98" s="270" t="s">
        <v>319</v>
      </c>
      <c r="Z98" s="279">
        <v>22</v>
      </c>
      <c r="AA98" s="263">
        <v>40</v>
      </c>
      <c r="AB98" s="280">
        <v>0.75757575757575757</v>
      </c>
      <c r="AC98" s="269">
        <v>6</v>
      </c>
      <c r="AD98" s="269">
        <v>5</v>
      </c>
      <c r="AE98" s="269">
        <v>13</v>
      </c>
      <c r="AF98" s="269">
        <v>6</v>
      </c>
      <c r="AG98" s="269">
        <v>7</v>
      </c>
      <c r="AH98" s="269">
        <v>3</v>
      </c>
      <c r="AI98" s="269">
        <v>0</v>
      </c>
      <c r="AJ98" s="281">
        <v>0.92336937013226594</v>
      </c>
      <c r="AK98" s="263" t="s">
        <v>137</v>
      </c>
      <c r="AL98" s="263">
        <v>25</v>
      </c>
      <c r="AM98" s="263" t="s">
        <v>672</v>
      </c>
      <c r="AN98" s="275" t="s">
        <v>558</v>
      </c>
      <c r="AO98" s="282">
        <v>62</v>
      </c>
      <c r="AP98" s="282">
        <v>3</v>
      </c>
      <c r="AQ98" s="282" t="s">
        <v>1201</v>
      </c>
      <c r="AS98" s="272" t="s">
        <v>207</v>
      </c>
      <c r="AT98" s="273" t="s">
        <v>299</v>
      </c>
      <c r="AU98" s="272">
        <v>1</v>
      </c>
      <c r="AV98" s="283">
        <v>5.9768051555742871E-2</v>
      </c>
      <c r="AW98" s="283">
        <v>0.38269113657295784</v>
      </c>
      <c r="AX98" s="283">
        <v>0.24479744823139968</v>
      </c>
      <c r="AY98" s="284">
        <v>12.159600000000001</v>
      </c>
      <c r="AZ98" s="284">
        <v>0.46799512161885232</v>
      </c>
      <c r="BA98" s="284">
        <v>11.169483569303274</v>
      </c>
      <c r="BB98" s="284">
        <v>2.3218651664230592</v>
      </c>
    </row>
    <row r="99" spans="23:54" ht="16.5">
      <c r="W99" s="269" t="s">
        <v>209</v>
      </c>
      <c r="X99" s="269" t="s">
        <v>320</v>
      </c>
      <c r="Y99" s="270" t="s">
        <v>320</v>
      </c>
      <c r="Z99" s="279">
        <v>14</v>
      </c>
      <c r="AA99" s="263">
        <v>35</v>
      </c>
      <c r="AB99" s="280">
        <v>1.0416666666666665</v>
      </c>
      <c r="AC99" s="269">
        <v>9</v>
      </c>
      <c r="AD99" s="269">
        <v>6</v>
      </c>
      <c r="AE99" s="269">
        <v>10</v>
      </c>
      <c r="AF99" s="269">
        <v>7</v>
      </c>
      <c r="AG99" s="269">
        <v>3</v>
      </c>
      <c r="AH99" s="269">
        <v>0</v>
      </c>
      <c r="AI99" s="269">
        <v>0</v>
      </c>
      <c r="AJ99" s="281">
        <v>0.94585517361356197</v>
      </c>
      <c r="AK99" s="263" t="s">
        <v>137</v>
      </c>
      <c r="AL99" s="263">
        <v>3</v>
      </c>
      <c r="AM99" s="263" t="s">
        <v>517</v>
      </c>
      <c r="AN99" s="275" t="s">
        <v>559</v>
      </c>
      <c r="AO99" s="282">
        <v>40</v>
      </c>
      <c r="AP99" s="282">
        <v>2</v>
      </c>
      <c r="AQ99" s="282" t="s">
        <v>1202</v>
      </c>
      <c r="AS99" s="272" t="s">
        <v>207</v>
      </c>
      <c r="AT99" s="273" t="s">
        <v>300</v>
      </c>
      <c r="AU99" s="272">
        <v>1</v>
      </c>
      <c r="AV99" s="283">
        <v>3.9449744483962081E-2</v>
      </c>
      <c r="AW99" s="283">
        <v>0.42249972105649303</v>
      </c>
      <c r="AX99" s="283">
        <v>0.19381615121437445</v>
      </c>
      <c r="AY99" s="284">
        <v>9.1189999999999998</v>
      </c>
      <c r="AZ99" s="284">
        <v>0.47925448300281681</v>
      </c>
      <c r="BA99" s="284">
        <v>6.6249884415095268</v>
      </c>
      <c r="BB99" s="284">
        <v>1.5550116718724316</v>
      </c>
    </row>
    <row r="100" spans="23:54" ht="16.5">
      <c r="W100" s="269" t="s">
        <v>209</v>
      </c>
      <c r="X100" s="269" t="s">
        <v>321</v>
      </c>
      <c r="Y100" s="270" t="s">
        <v>321</v>
      </c>
      <c r="Z100" s="279">
        <v>10</v>
      </c>
      <c r="AA100" s="263">
        <v>25</v>
      </c>
      <c r="AB100" s="280">
        <v>1.0416666666666667</v>
      </c>
      <c r="AC100" s="269">
        <v>6</v>
      </c>
      <c r="AD100" s="269">
        <v>1</v>
      </c>
      <c r="AE100" s="269">
        <v>4</v>
      </c>
      <c r="AF100" s="269">
        <v>10</v>
      </c>
      <c r="AG100" s="269">
        <v>3</v>
      </c>
      <c r="AH100" s="269">
        <v>0</v>
      </c>
      <c r="AI100" s="269">
        <v>1</v>
      </c>
      <c r="AJ100" s="281">
        <v>0.91283289510015386</v>
      </c>
      <c r="AK100" s="263" t="s">
        <v>137</v>
      </c>
      <c r="AL100" s="263">
        <v>39</v>
      </c>
      <c r="AM100" s="263" t="s">
        <v>513</v>
      </c>
      <c r="AN100" s="275" t="s">
        <v>561</v>
      </c>
      <c r="AO100" s="282">
        <v>76</v>
      </c>
      <c r="AP100" s="282">
        <v>4</v>
      </c>
      <c r="AQ100" s="282" t="s">
        <v>1203</v>
      </c>
      <c r="AS100" s="272" t="s">
        <v>207</v>
      </c>
      <c r="AT100" s="273" t="s">
        <v>301</v>
      </c>
      <c r="AU100" s="272">
        <v>1</v>
      </c>
      <c r="AV100" s="283">
        <v>3.9473353927280741E-2</v>
      </c>
      <c r="AW100" s="283">
        <v>0.45918695475936067</v>
      </c>
      <c r="AX100" s="283">
        <v>0.17145877677005597</v>
      </c>
      <c r="AY100" s="284">
        <v>11.919500000000001</v>
      </c>
      <c r="AZ100" s="284">
        <v>0.67294489500685317</v>
      </c>
      <c r="BA100" s="284">
        <v>8.2838568765632346</v>
      </c>
      <c r="BB100" s="284">
        <v>2.1415616130439359</v>
      </c>
    </row>
    <row r="101" spans="23:54" ht="16.5">
      <c r="W101" s="269" t="s">
        <v>209</v>
      </c>
      <c r="X101" s="269" t="s">
        <v>322</v>
      </c>
      <c r="Y101" s="270" t="s">
        <v>322</v>
      </c>
      <c r="Z101" s="279">
        <v>14</v>
      </c>
      <c r="AA101" s="263">
        <v>25</v>
      </c>
      <c r="AB101" s="280">
        <v>0.74404761904761907</v>
      </c>
      <c r="AC101" s="269">
        <v>9</v>
      </c>
      <c r="AD101" s="269">
        <v>3</v>
      </c>
      <c r="AE101" s="269">
        <v>6</v>
      </c>
      <c r="AF101" s="269">
        <v>4</v>
      </c>
      <c r="AG101" s="269">
        <v>3</v>
      </c>
      <c r="AH101" s="269">
        <v>0</v>
      </c>
      <c r="AI101" s="269">
        <v>0</v>
      </c>
      <c r="AJ101" s="281">
        <v>0.96216595619138101</v>
      </c>
      <c r="AK101" s="263" t="s">
        <v>135</v>
      </c>
      <c r="AL101" s="263">
        <v>24</v>
      </c>
      <c r="AM101" s="263" t="s">
        <v>405</v>
      </c>
      <c r="AN101" s="275" t="s">
        <v>562</v>
      </c>
      <c r="AO101" s="282">
        <v>31</v>
      </c>
      <c r="AP101" s="282">
        <v>1</v>
      </c>
      <c r="AQ101" s="282" t="s">
        <v>1204</v>
      </c>
      <c r="AS101" s="272" t="s">
        <v>207</v>
      </c>
      <c r="AT101" s="273" t="s">
        <v>302</v>
      </c>
      <c r="AU101" s="272">
        <v>1</v>
      </c>
      <c r="AV101" s="283">
        <v>4.1126787682906972E-2</v>
      </c>
      <c r="AW101" s="283">
        <v>0.46715094861859635</v>
      </c>
      <c r="AX101" s="283">
        <v>0.1848548883389268</v>
      </c>
      <c r="AY101" s="284">
        <v>10.32075</v>
      </c>
      <c r="AZ101" s="284">
        <v>1.1589288468176044</v>
      </c>
      <c r="BA101" s="284">
        <v>10.820494084643574</v>
      </c>
      <c r="BB101" s="284">
        <v>2.050228208451323</v>
      </c>
    </row>
    <row r="102" spans="23:54" ht="16.5">
      <c r="W102" s="269" t="s">
        <v>209</v>
      </c>
      <c r="X102" s="269" t="s">
        <v>323</v>
      </c>
      <c r="Y102" s="270" t="s">
        <v>323</v>
      </c>
      <c r="Z102" s="279">
        <v>8</v>
      </c>
      <c r="AA102" s="263">
        <v>18</v>
      </c>
      <c r="AB102" s="280">
        <v>0.9375</v>
      </c>
      <c r="AC102" s="269">
        <v>0</v>
      </c>
      <c r="AD102" s="269">
        <v>0</v>
      </c>
      <c r="AE102" s="269">
        <v>4</v>
      </c>
      <c r="AF102" s="269">
        <v>5</v>
      </c>
      <c r="AG102" s="269">
        <v>3</v>
      </c>
      <c r="AH102" s="269">
        <v>6</v>
      </c>
      <c r="AI102" s="269">
        <v>0</v>
      </c>
      <c r="AJ102" s="281">
        <v>0.84568060488521801</v>
      </c>
      <c r="AK102" s="263" t="s">
        <v>136</v>
      </c>
      <c r="AL102" s="263">
        <v>5</v>
      </c>
      <c r="AM102" s="263" t="s">
        <v>682</v>
      </c>
      <c r="AN102" s="275" t="s">
        <v>564</v>
      </c>
      <c r="AO102" s="282">
        <v>147</v>
      </c>
      <c r="AP102" s="282">
        <v>5</v>
      </c>
      <c r="AQ102" s="282" t="s">
        <v>1205</v>
      </c>
      <c r="AS102" s="272" t="s">
        <v>207</v>
      </c>
      <c r="AT102" s="273" t="s">
        <v>303</v>
      </c>
      <c r="AU102" s="272">
        <v>1</v>
      </c>
      <c r="AV102" s="283">
        <v>6.4072666659333602E-2</v>
      </c>
      <c r="AW102" s="283">
        <v>0.42049803061579716</v>
      </c>
      <c r="AX102" s="283">
        <v>0.19508423581925852</v>
      </c>
      <c r="AY102" s="284">
        <v>15.284600000000001</v>
      </c>
      <c r="AZ102" s="284">
        <v>0.42496225637959645</v>
      </c>
      <c r="BA102" s="284">
        <v>22.250758142625433</v>
      </c>
      <c r="BB102" s="284">
        <v>2.515684608016763</v>
      </c>
    </row>
    <row r="103" spans="23:54" ht="16.5">
      <c r="W103" s="269" t="s">
        <v>206</v>
      </c>
      <c r="X103" s="269" t="s">
        <v>324</v>
      </c>
      <c r="Y103" s="270" t="s">
        <v>324</v>
      </c>
      <c r="Z103" s="279">
        <v>21</v>
      </c>
      <c r="AA103" s="263">
        <v>58</v>
      </c>
      <c r="AB103" s="280">
        <v>1.1507936507936509</v>
      </c>
      <c r="AC103" s="269">
        <v>7</v>
      </c>
      <c r="AD103" s="269">
        <v>12</v>
      </c>
      <c r="AE103" s="269">
        <v>11</v>
      </c>
      <c r="AF103" s="269">
        <v>12</v>
      </c>
      <c r="AG103" s="269">
        <v>13</v>
      </c>
      <c r="AH103" s="269">
        <v>3</v>
      </c>
      <c r="AI103" s="269">
        <v>0</v>
      </c>
      <c r="AJ103" s="281">
        <v>0.90695970370624757</v>
      </c>
      <c r="AK103" s="263" t="s">
        <v>137</v>
      </c>
      <c r="AL103" s="263">
        <v>46</v>
      </c>
      <c r="AM103" s="263" t="s">
        <v>652</v>
      </c>
      <c r="AN103" s="275" t="s">
        <v>566</v>
      </c>
      <c r="AO103" s="282">
        <v>83</v>
      </c>
      <c r="AP103" s="282">
        <v>1</v>
      </c>
      <c r="AQ103" s="282" t="s">
        <v>1206</v>
      </c>
      <c r="AS103" s="272" t="s">
        <v>207</v>
      </c>
      <c r="AT103" s="273" t="s">
        <v>166</v>
      </c>
      <c r="AU103" s="272">
        <v>1</v>
      </c>
      <c r="AV103" s="283">
        <v>5.3317180057215717E-2</v>
      </c>
      <c r="AW103" s="283">
        <v>0.41409087607641576</v>
      </c>
      <c r="AX103" s="283">
        <v>0.22028386579979198</v>
      </c>
      <c r="AY103" s="284">
        <v>12.577621621621624</v>
      </c>
      <c r="AZ103" s="284">
        <v>0.5277363372909224</v>
      </c>
      <c r="BA103" s="284">
        <v>14.763613674027775</v>
      </c>
      <c r="BB103" s="284">
        <v>2.1215573252044813</v>
      </c>
    </row>
    <row r="104" spans="23:54" ht="16.5">
      <c r="W104" s="269" t="s">
        <v>206</v>
      </c>
      <c r="X104" s="269" t="s">
        <v>325</v>
      </c>
      <c r="Y104" s="270" t="s">
        <v>325</v>
      </c>
      <c r="Z104" s="279">
        <v>40</v>
      </c>
      <c r="AA104" s="263">
        <v>92</v>
      </c>
      <c r="AB104" s="280">
        <v>0.95833333333333337</v>
      </c>
      <c r="AC104" s="269">
        <v>7</v>
      </c>
      <c r="AD104" s="269">
        <v>1</v>
      </c>
      <c r="AE104" s="269">
        <v>19</v>
      </c>
      <c r="AF104" s="269">
        <v>18</v>
      </c>
      <c r="AG104" s="269">
        <v>30</v>
      </c>
      <c r="AH104" s="269">
        <v>17</v>
      </c>
      <c r="AI104" s="269">
        <v>0</v>
      </c>
      <c r="AJ104" s="281">
        <v>0.8630544018739823</v>
      </c>
      <c r="AK104" s="263" t="s">
        <v>138</v>
      </c>
      <c r="AL104" s="263">
        <v>46</v>
      </c>
      <c r="AM104" s="263" t="s">
        <v>1089</v>
      </c>
      <c r="AN104" s="275" t="s">
        <v>567</v>
      </c>
      <c r="AO104" s="282">
        <v>132</v>
      </c>
      <c r="AP104" s="282">
        <v>2</v>
      </c>
      <c r="AQ104" s="282" t="s">
        <v>1207</v>
      </c>
      <c r="AS104" s="272" t="s">
        <v>226</v>
      </c>
      <c r="AT104" s="273" t="s">
        <v>304</v>
      </c>
      <c r="AU104" s="272">
        <v>1</v>
      </c>
      <c r="AV104" s="283">
        <v>4.5170679275899753E-2</v>
      </c>
      <c r="AW104" s="283">
        <v>0.3293965805048838</v>
      </c>
      <c r="AX104" s="283">
        <v>0.21425965158410715</v>
      </c>
      <c r="AY104" s="284">
        <v>12.827500000000001</v>
      </c>
      <c r="AZ104" s="284">
        <v>0.65605723899057378</v>
      </c>
      <c r="BA104" s="284">
        <v>30.465412505220957</v>
      </c>
      <c r="BB104" s="284">
        <v>2.6118114791221063</v>
      </c>
    </row>
    <row r="105" spans="23:54" ht="16.5">
      <c r="W105" s="269" t="s">
        <v>219</v>
      </c>
      <c r="X105" s="269" t="s">
        <v>326</v>
      </c>
      <c r="Y105" s="270" t="s">
        <v>326</v>
      </c>
      <c r="Z105" s="279">
        <v>25</v>
      </c>
      <c r="AA105" s="263">
        <v>43</v>
      </c>
      <c r="AB105" s="280">
        <v>0.71666666666666667</v>
      </c>
      <c r="AC105" s="269">
        <v>5</v>
      </c>
      <c r="AD105" s="269">
        <v>7</v>
      </c>
      <c r="AE105" s="269">
        <v>11</v>
      </c>
      <c r="AF105" s="269">
        <v>11</v>
      </c>
      <c r="AG105" s="269">
        <v>9</v>
      </c>
      <c r="AH105" s="269">
        <v>0</v>
      </c>
      <c r="AI105" s="269">
        <v>0</v>
      </c>
      <c r="AJ105" s="281">
        <v>0.91039391802611769</v>
      </c>
      <c r="AK105" s="263" t="s">
        <v>137</v>
      </c>
      <c r="AL105" s="263">
        <v>43</v>
      </c>
      <c r="AM105" s="263" t="s">
        <v>539</v>
      </c>
      <c r="AN105" s="275" t="s">
        <v>569</v>
      </c>
      <c r="AO105" s="282">
        <v>80</v>
      </c>
      <c r="AP105" s="282">
        <v>2</v>
      </c>
      <c r="AQ105" s="282" t="s">
        <v>1208</v>
      </c>
      <c r="AS105" s="272" t="s">
        <v>226</v>
      </c>
      <c r="AT105" s="273" t="s">
        <v>305</v>
      </c>
      <c r="AU105" s="272">
        <v>1</v>
      </c>
      <c r="AV105" s="283">
        <v>3.2506686770411602E-2</v>
      </c>
      <c r="AW105" s="283">
        <v>0.31484580574628168</v>
      </c>
      <c r="AX105" s="283">
        <v>0.14498791059614116</v>
      </c>
      <c r="AY105" s="284">
        <v>8.0815000000000001</v>
      </c>
      <c r="AZ105" s="284">
        <v>0.11280523936541875</v>
      </c>
      <c r="BA105" s="284">
        <v>9.6614369715323356</v>
      </c>
      <c r="BB105" s="284">
        <v>2.3937812163851038</v>
      </c>
    </row>
    <row r="106" spans="23:54" ht="16.5">
      <c r="W106" s="269" t="s">
        <v>219</v>
      </c>
      <c r="X106" s="269" t="s">
        <v>327</v>
      </c>
      <c r="Y106" s="270" t="s">
        <v>327</v>
      </c>
      <c r="Z106" s="279">
        <v>12</v>
      </c>
      <c r="AA106" s="263">
        <v>15</v>
      </c>
      <c r="AB106" s="280">
        <v>0.52083333333333337</v>
      </c>
      <c r="AC106" s="269">
        <v>1</v>
      </c>
      <c r="AD106" s="269">
        <v>2</v>
      </c>
      <c r="AE106" s="269">
        <v>5</v>
      </c>
      <c r="AF106" s="269">
        <v>4</v>
      </c>
      <c r="AG106" s="269">
        <v>3</v>
      </c>
      <c r="AH106" s="269">
        <v>0</v>
      </c>
      <c r="AI106" s="269">
        <v>0</v>
      </c>
      <c r="AJ106" s="281">
        <v>0.88861301833339512</v>
      </c>
      <c r="AK106" s="263" t="s">
        <v>138</v>
      </c>
      <c r="AL106" s="263">
        <v>15</v>
      </c>
      <c r="AM106" s="263" t="s">
        <v>617</v>
      </c>
      <c r="AN106" s="275" t="s">
        <v>571</v>
      </c>
      <c r="AO106" s="282">
        <v>101</v>
      </c>
      <c r="AP106" s="282">
        <v>3</v>
      </c>
      <c r="AQ106" s="282" t="s">
        <v>1209</v>
      </c>
      <c r="AS106" s="272" t="s">
        <v>226</v>
      </c>
      <c r="AT106" s="273" t="s">
        <v>306</v>
      </c>
      <c r="AU106" s="272">
        <v>1</v>
      </c>
      <c r="AV106" s="283">
        <v>4.2058781607850988E-2</v>
      </c>
      <c r="AW106" s="283">
        <v>0.36368630379961553</v>
      </c>
      <c r="AX106" s="283">
        <v>0.22352034322506648</v>
      </c>
      <c r="AY106" s="284">
        <v>13.93990909090909</v>
      </c>
      <c r="AZ106" s="284">
        <v>1.1661930950873034</v>
      </c>
      <c r="BA106" s="284">
        <v>37.529204459999981</v>
      </c>
      <c r="BB106" s="284">
        <v>1.8371418147694605</v>
      </c>
    </row>
    <row r="107" spans="23:54" ht="16.5">
      <c r="W107" s="269" t="s">
        <v>219</v>
      </c>
      <c r="X107" s="269" t="s">
        <v>328</v>
      </c>
      <c r="Y107" s="270" t="s">
        <v>328</v>
      </c>
      <c r="Z107" s="279">
        <v>6</v>
      </c>
      <c r="AA107" s="263">
        <v>13</v>
      </c>
      <c r="AB107" s="280">
        <v>0.9027777777777779</v>
      </c>
      <c r="AC107" s="269">
        <v>5</v>
      </c>
      <c r="AD107" s="269">
        <v>4</v>
      </c>
      <c r="AE107" s="269">
        <v>0</v>
      </c>
      <c r="AF107" s="269">
        <v>3</v>
      </c>
      <c r="AG107" s="269">
        <v>0</v>
      </c>
      <c r="AH107" s="269">
        <v>0</v>
      </c>
      <c r="AI107" s="269">
        <v>1</v>
      </c>
      <c r="AJ107" s="281">
        <v>1.0243254393165604</v>
      </c>
      <c r="AK107" s="263" t="s">
        <v>140</v>
      </c>
      <c r="AL107" s="263">
        <v>3</v>
      </c>
      <c r="AM107" s="263" t="s">
        <v>460</v>
      </c>
      <c r="AN107" s="275" t="s">
        <v>572</v>
      </c>
      <c r="AO107" s="282">
        <v>3</v>
      </c>
      <c r="AP107" s="282">
        <v>1</v>
      </c>
      <c r="AQ107" s="282" t="s">
        <v>1210</v>
      </c>
      <c r="AS107" s="272" t="s">
        <v>226</v>
      </c>
      <c r="AT107" s="273" t="s">
        <v>307</v>
      </c>
      <c r="AU107" s="272">
        <v>1</v>
      </c>
      <c r="AV107" s="283">
        <v>5.2353957859057207E-2</v>
      </c>
      <c r="AW107" s="283">
        <v>0.37754057494098547</v>
      </c>
      <c r="AX107" s="283">
        <v>0.22470300550749994</v>
      </c>
      <c r="AY107" s="284">
        <v>12.881050000000002</v>
      </c>
      <c r="AZ107" s="284">
        <v>0.98265306320230661</v>
      </c>
      <c r="BA107" s="284">
        <v>37.091396816838134</v>
      </c>
      <c r="BB107" s="284">
        <v>2.1654243624844201</v>
      </c>
    </row>
    <row r="108" spans="23:54" ht="16.5">
      <c r="W108" s="269" t="s">
        <v>212</v>
      </c>
      <c r="X108" s="269" t="s">
        <v>329</v>
      </c>
      <c r="Y108" s="270" t="s">
        <v>329</v>
      </c>
      <c r="Z108" s="279">
        <v>21</v>
      </c>
      <c r="AA108" s="263">
        <v>55</v>
      </c>
      <c r="AB108" s="280">
        <v>1.0912698412698414</v>
      </c>
      <c r="AC108" s="269">
        <v>0</v>
      </c>
      <c r="AD108" s="269">
        <v>8</v>
      </c>
      <c r="AE108" s="269">
        <v>14</v>
      </c>
      <c r="AF108" s="269">
        <v>18</v>
      </c>
      <c r="AG108" s="269">
        <v>8</v>
      </c>
      <c r="AH108" s="269">
        <v>7</v>
      </c>
      <c r="AI108" s="269">
        <v>0</v>
      </c>
      <c r="AJ108" s="281">
        <v>0.88252121113903614</v>
      </c>
      <c r="AK108" s="263" t="s">
        <v>138</v>
      </c>
      <c r="AL108" s="263">
        <v>23</v>
      </c>
      <c r="AM108" s="263" t="s">
        <v>654</v>
      </c>
      <c r="AN108" s="275" t="s">
        <v>574</v>
      </c>
      <c r="AO108" s="282">
        <v>109</v>
      </c>
      <c r="AP108" s="282">
        <v>4</v>
      </c>
      <c r="AQ108" s="282" t="s">
        <v>1211</v>
      </c>
      <c r="AS108" s="272" t="s">
        <v>226</v>
      </c>
      <c r="AT108" s="273" t="s">
        <v>308</v>
      </c>
      <c r="AU108" s="272">
        <v>1</v>
      </c>
      <c r="AV108" s="283">
        <v>2.5633585183256022E-2</v>
      </c>
      <c r="AW108" s="283">
        <v>0.38923470783275249</v>
      </c>
      <c r="AX108" s="283">
        <v>0.23255125305302532</v>
      </c>
      <c r="AY108" s="284">
        <v>15.783809523809525</v>
      </c>
      <c r="AZ108" s="284">
        <v>1.9644000466982623</v>
      </c>
      <c r="BA108" s="284">
        <v>43.673864404563844</v>
      </c>
      <c r="BB108" s="284">
        <v>1.7880894057642993</v>
      </c>
    </row>
    <row r="109" spans="23:54" ht="16.5">
      <c r="W109" s="269" t="s">
        <v>212</v>
      </c>
      <c r="X109" s="269" t="s">
        <v>330</v>
      </c>
      <c r="Y109" s="270" t="s">
        <v>330</v>
      </c>
      <c r="Z109" s="279">
        <v>7</v>
      </c>
      <c r="AA109" s="263">
        <v>17</v>
      </c>
      <c r="AB109" s="280">
        <v>1.0119047619047619</v>
      </c>
      <c r="AC109" s="269">
        <v>2</v>
      </c>
      <c r="AD109" s="269">
        <v>4</v>
      </c>
      <c r="AE109" s="269">
        <v>7</v>
      </c>
      <c r="AF109" s="269">
        <v>2</v>
      </c>
      <c r="AG109" s="269">
        <v>0</v>
      </c>
      <c r="AH109" s="269">
        <v>2</v>
      </c>
      <c r="AI109" s="269">
        <v>0</v>
      </c>
      <c r="AJ109" s="281">
        <v>0.93543080503356091</v>
      </c>
      <c r="AK109" s="263" t="s">
        <v>137</v>
      </c>
      <c r="AL109" s="263">
        <v>17</v>
      </c>
      <c r="AM109" s="263" t="s">
        <v>592</v>
      </c>
      <c r="AN109" s="275" t="s">
        <v>576</v>
      </c>
      <c r="AO109" s="282">
        <v>54</v>
      </c>
      <c r="AP109" s="282">
        <v>1</v>
      </c>
      <c r="AQ109" s="282" t="s">
        <v>574</v>
      </c>
      <c r="AS109" s="272" t="s">
        <v>226</v>
      </c>
      <c r="AT109" s="273" t="s">
        <v>165</v>
      </c>
      <c r="AU109" s="272">
        <v>1</v>
      </c>
      <c r="AV109" s="283">
        <v>6.1855738171541795E-2</v>
      </c>
      <c r="AW109" s="283">
        <v>0.35586720123216981</v>
      </c>
      <c r="AX109" s="283">
        <v>0.2486160909385676</v>
      </c>
      <c r="AY109" s="284">
        <v>13.839499999999999</v>
      </c>
      <c r="AZ109" s="284">
        <v>1.027946034595377</v>
      </c>
      <c r="BA109" s="284">
        <v>33.39356118099839</v>
      </c>
      <c r="BB109" s="284">
        <v>2.2421165998775838</v>
      </c>
    </row>
    <row r="110" spans="23:54" ht="16.5">
      <c r="W110" s="269" t="s">
        <v>212</v>
      </c>
      <c r="X110" s="269" t="s">
        <v>331</v>
      </c>
      <c r="Y110" s="270" t="s">
        <v>331</v>
      </c>
      <c r="Z110" s="279">
        <v>9</v>
      </c>
      <c r="AA110" s="263">
        <v>22</v>
      </c>
      <c r="AB110" s="280">
        <v>1.0185185185185186</v>
      </c>
      <c r="AC110" s="269">
        <v>2</v>
      </c>
      <c r="AD110" s="269">
        <v>5</v>
      </c>
      <c r="AE110" s="269">
        <v>7</v>
      </c>
      <c r="AF110" s="269">
        <v>7</v>
      </c>
      <c r="AG110" s="269">
        <v>1</v>
      </c>
      <c r="AH110" s="269">
        <v>0</v>
      </c>
      <c r="AI110" s="269">
        <v>0</v>
      </c>
      <c r="AJ110" s="281">
        <v>0.93275180263517754</v>
      </c>
      <c r="AK110" s="263" t="s">
        <v>137</v>
      </c>
      <c r="AL110" s="263">
        <v>18</v>
      </c>
      <c r="AM110" s="263" t="s">
        <v>680</v>
      </c>
      <c r="AN110" s="275" t="s">
        <v>577</v>
      </c>
      <c r="AO110" s="282">
        <v>55</v>
      </c>
      <c r="AP110" s="282">
        <v>2</v>
      </c>
      <c r="AQ110" s="282" t="s">
        <v>1212</v>
      </c>
      <c r="AS110" s="272" t="s">
        <v>226</v>
      </c>
      <c r="AT110" s="273" t="s">
        <v>166</v>
      </c>
      <c r="AU110" s="272">
        <v>1</v>
      </c>
      <c r="AV110" s="283">
        <v>4.1197374998863501E-2</v>
      </c>
      <c r="AW110" s="283">
        <v>0.36827013332133124</v>
      </c>
      <c r="AX110" s="283">
        <v>0.22062606602949453</v>
      </c>
      <c r="AY110" s="284">
        <v>13.743469696969701</v>
      </c>
      <c r="AZ110" s="284">
        <v>1.2003645875868396</v>
      </c>
      <c r="BA110" s="284">
        <v>36.215566708874917</v>
      </c>
      <c r="BB110" s="284">
        <v>2.0181502502527811</v>
      </c>
    </row>
    <row r="111" spans="23:54" ht="16.5">
      <c r="W111" s="269" t="s">
        <v>212</v>
      </c>
      <c r="X111" s="269" t="s">
        <v>332</v>
      </c>
      <c r="Y111" s="270" t="s">
        <v>332</v>
      </c>
      <c r="Z111" s="279">
        <v>6</v>
      </c>
      <c r="AA111" s="263">
        <v>15</v>
      </c>
      <c r="AB111" s="280">
        <v>1.0416666666666667</v>
      </c>
      <c r="AC111" s="269">
        <v>2</v>
      </c>
      <c r="AD111" s="269">
        <v>4</v>
      </c>
      <c r="AE111" s="269">
        <v>4</v>
      </c>
      <c r="AF111" s="269">
        <v>2</v>
      </c>
      <c r="AG111" s="269">
        <v>3</v>
      </c>
      <c r="AH111" s="269">
        <v>0</v>
      </c>
      <c r="AI111" s="269">
        <v>0</v>
      </c>
      <c r="AJ111" s="281">
        <v>0.91299985780379489</v>
      </c>
      <c r="AK111" s="263" t="s">
        <v>137</v>
      </c>
      <c r="AL111" s="263">
        <v>38</v>
      </c>
      <c r="AM111" s="263" t="s">
        <v>454</v>
      </c>
      <c r="AN111" s="275" t="s">
        <v>579</v>
      </c>
      <c r="AO111" s="282">
        <v>75</v>
      </c>
      <c r="AP111" s="282">
        <v>3</v>
      </c>
      <c r="AQ111" s="282" t="s">
        <v>1213</v>
      </c>
      <c r="AS111" s="272" t="s">
        <v>227</v>
      </c>
      <c r="AT111" s="273" t="s">
        <v>309</v>
      </c>
      <c r="AU111" s="272">
        <v>1</v>
      </c>
      <c r="AV111" s="283">
        <v>1.9546714899597809E-2</v>
      </c>
      <c r="AW111" s="283">
        <v>0.53106835593257473</v>
      </c>
      <c r="AX111" s="283">
        <v>0.17085869055141095</v>
      </c>
      <c r="AY111" s="284">
        <v>11.128666666666666</v>
      </c>
      <c r="AZ111" s="284">
        <v>0.41384457919026874</v>
      </c>
      <c r="BA111" s="284">
        <v>14.188957000809214</v>
      </c>
      <c r="BB111" s="284">
        <v>2.0914813363075218</v>
      </c>
    </row>
    <row r="112" spans="23:54" ht="16.5">
      <c r="W112" s="269" t="s">
        <v>205</v>
      </c>
      <c r="X112" s="269" t="s">
        <v>333</v>
      </c>
      <c r="Y112" s="270" t="s">
        <v>333</v>
      </c>
      <c r="Z112" s="279">
        <v>22</v>
      </c>
      <c r="AA112" s="263">
        <v>55</v>
      </c>
      <c r="AB112" s="280">
        <v>1.0416666666666667</v>
      </c>
      <c r="AC112" s="269">
        <v>14</v>
      </c>
      <c r="AD112" s="269">
        <v>13</v>
      </c>
      <c r="AE112" s="269">
        <v>12</v>
      </c>
      <c r="AF112" s="269">
        <v>12</v>
      </c>
      <c r="AG112" s="269">
        <v>3</v>
      </c>
      <c r="AH112" s="269">
        <v>1</v>
      </c>
      <c r="AI112" s="269">
        <v>0</v>
      </c>
      <c r="AJ112" s="281">
        <v>0.94097710179131999</v>
      </c>
      <c r="AK112" s="263" t="s">
        <v>137</v>
      </c>
      <c r="AL112" s="263">
        <v>8</v>
      </c>
      <c r="AM112" s="263" t="s">
        <v>434</v>
      </c>
      <c r="AN112" s="275" t="s">
        <v>581</v>
      </c>
      <c r="AO112" s="282">
        <v>45</v>
      </c>
      <c r="AP112" s="282">
        <v>3</v>
      </c>
      <c r="AQ112" s="282" t="s">
        <v>1214</v>
      </c>
      <c r="AS112" s="272" t="s">
        <v>227</v>
      </c>
      <c r="AT112" s="273" t="s">
        <v>310</v>
      </c>
      <c r="AU112" s="272">
        <v>1</v>
      </c>
      <c r="AV112" s="283">
        <v>0.21377762932673564</v>
      </c>
      <c r="AW112" s="283">
        <v>0.39661682172286877</v>
      </c>
      <c r="AX112" s="283">
        <v>0.24045886392744784</v>
      </c>
      <c r="AY112" s="284">
        <v>16.137</v>
      </c>
      <c r="AZ112" s="284">
        <v>1.3079352431200091</v>
      </c>
      <c r="BA112" s="284">
        <v>17.808041387095507</v>
      </c>
      <c r="BB112" s="284">
        <v>2.1123690306675451</v>
      </c>
    </row>
    <row r="113" spans="23:54" ht="16.5">
      <c r="W113" s="269" t="s">
        <v>205</v>
      </c>
      <c r="X113" s="269" t="s">
        <v>334</v>
      </c>
      <c r="Y113" s="270" t="s">
        <v>334</v>
      </c>
      <c r="Z113" s="279">
        <v>11</v>
      </c>
      <c r="AA113" s="263">
        <v>20</v>
      </c>
      <c r="AB113" s="280">
        <v>0.75757575757575757</v>
      </c>
      <c r="AC113" s="269">
        <v>7</v>
      </c>
      <c r="AD113" s="269">
        <v>5</v>
      </c>
      <c r="AE113" s="269">
        <v>3</v>
      </c>
      <c r="AF113" s="269">
        <v>3</v>
      </c>
      <c r="AG113" s="269">
        <v>1</v>
      </c>
      <c r="AH113" s="269">
        <v>1</v>
      </c>
      <c r="AI113" s="269">
        <v>0</v>
      </c>
      <c r="AJ113" s="281">
        <v>0.94352886736066077</v>
      </c>
      <c r="AK113" s="263" t="s">
        <v>137</v>
      </c>
      <c r="AL113" s="263">
        <v>4</v>
      </c>
      <c r="AM113" s="263" t="s">
        <v>521</v>
      </c>
      <c r="AN113" s="275" t="s">
        <v>582</v>
      </c>
      <c r="AO113" s="282">
        <v>41</v>
      </c>
      <c r="AP113" s="282">
        <v>2</v>
      </c>
      <c r="AQ113" s="282" t="s">
        <v>1215</v>
      </c>
      <c r="AS113" s="272" t="s">
        <v>227</v>
      </c>
      <c r="AT113" s="273" t="s">
        <v>311</v>
      </c>
      <c r="AU113" s="272">
        <v>1</v>
      </c>
      <c r="AV113" s="283">
        <v>2.845351787864538E-2</v>
      </c>
      <c r="AW113" s="283">
        <v>0.49949194967468674</v>
      </c>
      <c r="AX113" s="283">
        <v>0.19287518390325628</v>
      </c>
      <c r="AY113" s="284">
        <v>7.6786666666666674</v>
      </c>
      <c r="AZ113" s="284">
        <v>29.968789597666451</v>
      </c>
      <c r="BA113" s="284">
        <v>62.194026085206389</v>
      </c>
      <c r="BB113" s="284">
        <v>2.031255002318197</v>
      </c>
    </row>
    <row r="114" spans="23:54" ht="16.5">
      <c r="W114" s="269" t="s">
        <v>205</v>
      </c>
      <c r="X114" s="269" t="s">
        <v>335</v>
      </c>
      <c r="Y114" s="270" t="s">
        <v>335</v>
      </c>
      <c r="Z114" s="279">
        <v>11</v>
      </c>
      <c r="AA114" s="263">
        <v>27</v>
      </c>
      <c r="AB114" s="280">
        <v>1.0227272727272727</v>
      </c>
      <c r="AC114" s="269">
        <v>1</v>
      </c>
      <c r="AD114" s="269">
        <v>2</v>
      </c>
      <c r="AE114" s="269">
        <v>10</v>
      </c>
      <c r="AF114" s="269">
        <v>10</v>
      </c>
      <c r="AG114" s="269">
        <v>4</v>
      </c>
      <c r="AH114" s="269">
        <v>0</v>
      </c>
      <c r="AI114" s="269">
        <v>0</v>
      </c>
      <c r="AJ114" s="281">
        <v>0.8898254756302646</v>
      </c>
      <c r="AK114" s="263" t="s">
        <v>138</v>
      </c>
      <c r="AL114" s="263">
        <v>12</v>
      </c>
      <c r="AM114" s="263" t="s">
        <v>615</v>
      </c>
      <c r="AN114" s="275" t="s">
        <v>583</v>
      </c>
      <c r="AO114" s="282">
        <v>98</v>
      </c>
      <c r="AP114" s="282">
        <v>4</v>
      </c>
      <c r="AQ114" s="282" t="s">
        <v>1216</v>
      </c>
      <c r="AS114" s="272" t="s">
        <v>227</v>
      </c>
      <c r="AT114" s="273" t="s">
        <v>312</v>
      </c>
      <c r="AU114" s="272">
        <v>1</v>
      </c>
      <c r="AV114" s="283">
        <v>3.2349332292687306E-2</v>
      </c>
      <c r="AW114" s="283">
        <v>0.49056198346973295</v>
      </c>
      <c r="AX114" s="283">
        <v>0.227446136669639</v>
      </c>
      <c r="AY114" s="284">
        <v>10.926846153846157</v>
      </c>
      <c r="AZ114" s="284">
        <v>1.0536339756956925</v>
      </c>
      <c r="BA114" s="284">
        <v>13.268217071185877</v>
      </c>
      <c r="BB114" s="284">
        <v>2.0783329625749034</v>
      </c>
    </row>
    <row r="115" spans="23:54" ht="16.5">
      <c r="W115" s="269" t="s">
        <v>205</v>
      </c>
      <c r="X115" s="269" t="s">
        <v>336</v>
      </c>
      <c r="Y115" s="270" t="s">
        <v>336</v>
      </c>
      <c r="Z115" s="279">
        <v>8</v>
      </c>
      <c r="AA115" s="263">
        <v>17</v>
      </c>
      <c r="AB115" s="280">
        <v>0.88541666666666674</v>
      </c>
      <c r="AC115" s="269">
        <v>7</v>
      </c>
      <c r="AD115" s="269">
        <v>3</v>
      </c>
      <c r="AE115" s="269">
        <v>7</v>
      </c>
      <c r="AF115" s="269">
        <v>0</v>
      </c>
      <c r="AG115" s="269">
        <v>0</v>
      </c>
      <c r="AH115" s="269">
        <v>0</v>
      </c>
      <c r="AI115" s="269">
        <v>0</v>
      </c>
      <c r="AJ115" s="281">
        <v>0.97400491252493882</v>
      </c>
      <c r="AK115" s="263" t="s">
        <v>135</v>
      </c>
      <c r="AL115" s="263">
        <v>17</v>
      </c>
      <c r="AM115" s="263" t="s">
        <v>597</v>
      </c>
      <c r="AN115" s="275" t="s">
        <v>585</v>
      </c>
      <c r="AO115" s="282">
        <v>24</v>
      </c>
      <c r="AP115" s="282">
        <v>1</v>
      </c>
      <c r="AQ115" s="282" t="s">
        <v>1217</v>
      </c>
      <c r="AS115" s="272" t="s">
        <v>227</v>
      </c>
      <c r="AT115" s="273" t="s">
        <v>166</v>
      </c>
      <c r="AU115" s="272">
        <v>1</v>
      </c>
      <c r="AV115" s="283">
        <v>3.4716453499018814E-2</v>
      </c>
      <c r="AW115" s="283">
        <v>0.49484422575403403</v>
      </c>
      <c r="AX115" s="283">
        <v>0.21346867625766422</v>
      </c>
      <c r="AY115" s="284">
        <v>10.730400000000001</v>
      </c>
      <c r="AZ115" s="284">
        <v>6.2511979909337345</v>
      </c>
      <c r="BA115" s="284">
        <v>22.428088749446811</v>
      </c>
      <c r="BB115" s="284">
        <v>2.0554093654867969</v>
      </c>
    </row>
    <row r="116" spans="23:54" ht="16.5">
      <c r="W116" s="269" t="s">
        <v>214</v>
      </c>
      <c r="X116" s="269" t="s">
        <v>337</v>
      </c>
      <c r="Y116" s="270" t="s">
        <v>337</v>
      </c>
      <c r="Z116" s="279">
        <v>18</v>
      </c>
      <c r="AA116" s="263">
        <v>30</v>
      </c>
      <c r="AB116" s="280">
        <v>0.69444444444444453</v>
      </c>
      <c r="AC116" s="269">
        <v>8</v>
      </c>
      <c r="AD116" s="269">
        <v>11</v>
      </c>
      <c r="AE116" s="269">
        <v>4</v>
      </c>
      <c r="AF116" s="269">
        <v>5</v>
      </c>
      <c r="AG116" s="269">
        <v>2</v>
      </c>
      <c r="AH116" s="269">
        <v>0</v>
      </c>
      <c r="AI116" s="269">
        <v>0</v>
      </c>
      <c r="AJ116" s="281">
        <v>0.95205535169042044</v>
      </c>
      <c r="AK116" s="263" t="s">
        <v>135</v>
      </c>
      <c r="AL116" s="263">
        <v>30</v>
      </c>
      <c r="AM116" s="263" t="s">
        <v>656</v>
      </c>
      <c r="AN116" s="275" t="s">
        <v>586</v>
      </c>
      <c r="AO116" s="282">
        <v>37</v>
      </c>
      <c r="AP116" s="282">
        <v>2</v>
      </c>
      <c r="AQ116" s="282" t="s">
        <v>1218</v>
      </c>
      <c r="AS116" s="272" t="s">
        <v>225</v>
      </c>
      <c r="AT116" s="273" t="s">
        <v>313</v>
      </c>
      <c r="AU116" s="272">
        <v>1</v>
      </c>
      <c r="AV116" s="283">
        <v>5.3071825582395045E-2</v>
      </c>
      <c r="AW116" s="283">
        <v>0.38175869525273143</v>
      </c>
      <c r="AX116" s="283">
        <v>0.23485230028618237</v>
      </c>
      <c r="AY116" s="284">
        <v>10.47425</v>
      </c>
      <c r="AZ116" s="284">
        <v>0.84172393063032258</v>
      </c>
      <c r="BA116" s="284">
        <v>10.078039886919107</v>
      </c>
      <c r="BB116" s="284">
        <v>2.411769064773416</v>
      </c>
    </row>
    <row r="117" spans="23:54" ht="16.5">
      <c r="W117" s="269" t="s">
        <v>214</v>
      </c>
      <c r="X117" s="269" t="s">
        <v>338</v>
      </c>
      <c r="Y117" s="270" t="s">
        <v>338</v>
      </c>
      <c r="Z117" s="279">
        <v>10</v>
      </c>
      <c r="AA117" s="263">
        <v>25</v>
      </c>
      <c r="AB117" s="280">
        <v>1.0416666666666667</v>
      </c>
      <c r="AC117" s="269">
        <v>5</v>
      </c>
      <c r="AD117" s="269">
        <v>4</v>
      </c>
      <c r="AE117" s="269">
        <v>10</v>
      </c>
      <c r="AF117" s="269">
        <v>6</v>
      </c>
      <c r="AG117" s="269">
        <v>0</v>
      </c>
      <c r="AH117" s="269">
        <v>0</v>
      </c>
      <c r="AI117" s="269">
        <v>0</v>
      </c>
      <c r="AJ117" s="281">
        <v>0.93877387090273035</v>
      </c>
      <c r="AK117" s="263" t="s">
        <v>137</v>
      </c>
      <c r="AL117" s="263">
        <v>12</v>
      </c>
      <c r="AM117" s="263" t="s">
        <v>436</v>
      </c>
      <c r="AN117" s="275" t="s">
        <v>588</v>
      </c>
      <c r="AO117" s="282">
        <v>49</v>
      </c>
      <c r="AP117" s="282">
        <v>4</v>
      </c>
      <c r="AQ117" s="282" t="s">
        <v>1219</v>
      </c>
      <c r="AS117" s="272" t="s">
        <v>225</v>
      </c>
      <c r="AT117" s="273" t="s">
        <v>314</v>
      </c>
      <c r="AU117" s="272">
        <v>1</v>
      </c>
      <c r="AV117" s="283">
        <v>3.1855110789943346E-2</v>
      </c>
      <c r="AW117" s="283">
        <v>0.4162521554715225</v>
      </c>
      <c r="AX117" s="283">
        <v>0.18057250535642022</v>
      </c>
      <c r="AY117" s="284">
        <v>10.143600000000001</v>
      </c>
      <c r="AZ117" s="284">
        <v>0.75301929360933451</v>
      </c>
      <c r="BA117" s="284">
        <v>13.097971955507818</v>
      </c>
      <c r="BB117" s="284">
        <v>2.346673826656259</v>
      </c>
    </row>
    <row r="118" spans="23:54" ht="16.5">
      <c r="W118" s="269" t="s">
        <v>214</v>
      </c>
      <c r="X118" s="269" t="s">
        <v>339</v>
      </c>
      <c r="Y118" s="270" t="s">
        <v>339</v>
      </c>
      <c r="Z118" s="279">
        <v>18</v>
      </c>
      <c r="AA118" s="263">
        <v>34</v>
      </c>
      <c r="AB118" s="280">
        <v>0.78703703703703709</v>
      </c>
      <c r="AC118" s="269">
        <v>6</v>
      </c>
      <c r="AD118" s="269">
        <v>5</v>
      </c>
      <c r="AE118" s="269">
        <v>16</v>
      </c>
      <c r="AF118" s="269">
        <v>6</v>
      </c>
      <c r="AG118" s="269">
        <v>1</v>
      </c>
      <c r="AH118" s="269">
        <v>0</v>
      </c>
      <c r="AI118" s="269">
        <v>0</v>
      </c>
      <c r="AJ118" s="281">
        <v>0.94741737456282604</v>
      </c>
      <c r="AK118" s="263" t="s">
        <v>137</v>
      </c>
      <c r="AL118" s="263">
        <v>1</v>
      </c>
      <c r="AM118" s="263" t="s">
        <v>557</v>
      </c>
      <c r="AN118" s="275" t="s">
        <v>589</v>
      </c>
      <c r="AO118" s="282">
        <v>38</v>
      </c>
      <c r="AP118" s="282">
        <v>3</v>
      </c>
      <c r="AQ118" s="282" t="s">
        <v>1220</v>
      </c>
      <c r="AS118" s="272" t="s">
        <v>225</v>
      </c>
      <c r="AT118" s="273" t="s">
        <v>315</v>
      </c>
      <c r="AU118" s="272">
        <v>1</v>
      </c>
      <c r="AV118" s="283">
        <v>4.5516210886937324E-2</v>
      </c>
      <c r="AW118" s="283">
        <v>0.40637748996046991</v>
      </c>
      <c r="AX118" s="283">
        <v>0.16705578531687229</v>
      </c>
      <c r="AY118" s="284">
        <v>11.791666666666666</v>
      </c>
      <c r="AZ118" s="284">
        <v>0.42363162109050029</v>
      </c>
      <c r="BA118" s="284">
        <v>7.391256967973729</v>
      </c>
      <c r="BB118" s="284">
        <v>2.0170729401055727</v>
      </c>
    </row>
    <row r="119" spans="23:54" ht="16.5">
      <c r="W119" s="269" t="s">
        <v>214</v>
      </c>
      <c r="X119" s="269" t="s">
        <v>340</v>
      </c>
      <c r="Y119" s="270" t="s">
        <v>340</v>
      </c>
      <c r="Z119" s="279">
        <v>6</v>
      </c>
      <c r="AA119" s="263">
        <v>14</v>
      </c>
      <c r="AB119" s="280">
        <v>0.97222222222222232</v>
      </c>
      <c r="AC119" s="269">
        <v>0</v>
      </c>
      <c r="AD119" s="269">
        <v>1</v>
      </c>
      <c r="AE119" s="269">
        <v>4</v>
      </c>
      <c r="AF119" s="269">
        <v>6</v>
      </c>
      <c r="AG119" s="269">
        <v>2</v>
      </c>
      <c r="AH119" s="269">
        <v>1</v>
      </c>
      <c r="AI119" s="269">
        <v>0</v>
      </c>
      <c r="AJ119" s="281">
        <v>0.88335567900061318</v>
      </c>
      <c r="AK119" s="263" t="s">
        <v>138</v>
      </c>
      <c r="AL119" s="263">
        <v>22</v>
      </c>
      <c r="AM119" s="263" t="s">
        <v>609</v>
      </c>
      <c r="AN119" s="275" t="s">
        <v>591</v>
      </c>
      <c r="AO119" s="282">
        <v>108</v>
      </c>
      <c r="AP119" s="282">
        <v>6</v>
      </c>
      <c r="AQ119" s="282" t="s">
        <v>1221</v>
      </c>
      <c r="AS119" s="272" t="s">
        <v>225</v>
      </c>
      <c r="AT119" s="273" t="s">
        <v>316</v>
      </c>
      <c r="AU119" s="272">
        <v>1</v>
      </c>
      <c r="AV119" s="283">
        <v>1.2897457576182688E-2</v>
      </c>
      <c r="AW119" s="283">
        <v>0.5552981096061631</v>
      </c>
      <c r="AX119" s="283">
        <v>0.22543024504536407</v>
      </c>
      <c r="AY119" s="284">
        <v>13.734</v>
      </c>
      <c r="AZ119" s="284">
        <v>1.7470004086973072</v>
      </c>
      <c r="BA119" s="284">
        <v>19.250600657376097</v>
      </c>
      <c r="BB119" s="284">
        <v>2.0508553870661355</v>
      </c>
    </row>
    <row r="120" spans="23:54" ht="16.5">
      <c r="W120" s="269" t="s">
        <v>214</v>
      </c>
      <c r="X120" s="269" t="s">
        <v>341</v>
      </c>
      <c r="Y120" s="270" t="s">
        <v>341</v>
      </c>
      <c r="Z120" s="279">
        <v>15</v>
      </c>
      <c r="AA120" s="263">
        <v>32</v>
      </c>
      <c r="AB120" s="280">
        <v>0.88888888888888884</v>
      </c>
      <c r="AC120" s="269">
        <v>3</v>
      </c>
      <c r="AD120" s="269">
        <v>6</v>
      </c>
      <c r="AE120" s="269">
        <v>11</v>
      </c>
      <c r="AF120" s="269">
        <v>8</v>
      </c>
      <c r="AG120" s="269">
        <v>4</v>
      </c>
      <c r="AH120" s="269">
        <v>0</v>
      </c>
      <c r="AI120" s="269">
        <v>0</v>
      </c>
      <c r="AJ120" s="281">
        <v>0.92403601875167618</v>
      </c>
      <c r="AK120" s="263" t="s">
        <v>137</v>
      </c>
      <c r="AL120" s="263">
        <v>24</v>
      </c>
      <c r="AM120" s="263" t="s">
        <v>523</v>
      </c>
      <c r="AN120" s="275" t="s">
        <v>593</v>
      </c>
      <c r="AO120" s="282">
        <v>61</v>
      </c>
      <c r="AP120" s="282">
        <v>5</v>
      </c>
      <c r="AQ120" s="282" t="s">
        <v>1222</v>
      </c>
      <c r="AS120" s="272" t="s">
        <v>225</v>
      </c>
      <c r="AT120" s="273" t="s">
        <v>317</v>
      </c>
      <c r="AU120" s="272">
        <v>1</v>
      </c>
      <c r="AV120" s="283">
        <v>4.711065357922696E-2</v>
      </c>
      <c r="AW120" s="283">
        <v>0.44255381605454586</v>
      </c>
      <c r="AX120" s="283">
        <v>0.38493002306902369</v>
      </c>
      <c r="AY120" s="284">
        <v>10.046250000000001</v>
      </c>
      <c r="AZ120" s="284">
        <v>8.0333222205709293E-2</v>
      </c>
      <c r="BA120" s="284">
        <v>0.40166611102854644</v>
      </c>
      <c r="BB120" s="284">
        <v>3.3470791609996118</v>
      </c>
    </row>
    <row r="121" spans="23:54" ht="16.5">
      <c r="W121" s="269" t="s">
        <v>214</v>
      </c>
      <c r="X121" s="269" t="s">
        <v>342</v>
      </c>
      <c r="Y121" s="270" t="s">
        <v>342</v>
      </c>
      <c r="Z121" s="279">
        <v>4</v>
      </c>
      <c r="AA121" s="263">
        <v>12</v>
      </c>
      <c r="AB121" s="280">
        <v>1.25</v>
      </c>
      <c r="AC121" s="269">
        <v>10</v>
      </c>
      <c r="AD121" s="269">
        <v>1</v>
      </c>
      <c r="AE121" s="269">
        <v>1</v>
      </c>
      <c r="AF121" s="269">
        <v>0</v>
      </c>
      <c r="AG121" s="269">
        <v>0</v>
      </c>
      <c r="AH121" s="269">
        <v>0</v>
      </c>
      <c r="AI121" s="269">
        <v>0</v>
      </c>
      <c r="AJ121" s="281">
        <v>1.0283949254688272</v>
      </c>
      <c r="AK121" s="263" t="s">
        <v>140</v>
      </c>
      <c r="AL121" s="263">
        <v>2</v>
      </c>
      <c r="AM121" s="263" t="s">
        <v>432</v>
      </c>
      <c r="AN121" s="275" t="s">
        <v>594</v>
      </c>
      <c r="AO121" s="282">
        <v>2</v>
      </c>
      <c r="AP121" s="282">
        <v>1</v>
      </c>
      <c r="AQ121" s="282" t="s">
        <v>1223</v>
      </c>
      <c r="AS121" s="272" t="s">
        <v>225</v>
      </c>
      <c r="AT121" s="273" t="s">
        <v>318</v>
      </c>
      <c r="AU121" s="272">
        <v>1</v>
      </c>
      <c r="AV121" s="283">
        <v>5.1880316612041545E-2</v>
      </c>
      <c r="AW121" s="283">
        <v>0.41372398360713519</v>
      </c>
      <c r="AX121" s="283">
        <v>0.22013112137494512</v>
      </c>
      <c r="AY121" s="284">
        <v>7.2</v>
      </c>
      <c r="AZ121" s="284">
        <v>7.1086476224417161E-2</v>
      </c>
      <c r="BA121" s="284">
        <v>23.316364201608827</v>
      </c>
      <c r="BB121" s="284">
        <v>2.5626680527858809</v>
      </c>
    </row>
    <row r="122" spans="23:54" ht="16.5">
      <c r="W122" s="269" t="s">
        <v>217</v>
      </c>
      <c r="X122" s="269" t="s">
        <v>343</v>
      </c>
      <c r="Y122" s="270" t="s">
        <v>343</v>
      </c>
      <c r="Z122" s="279">
        <v>16</v>
      </c>
      <c r="AA122" s="263">
        <v>45</v>
      </c>
      <c r="AB122" s="280">
        <v>1.171875</v>
      </c>
      <c r="AC122" s="269">
        <v>5</v>
      </c>
      <c r="AD122" s="269">
        <v>5</v>
      </c>
      <c r="AE122" s="269">
        <v>11</v>
      </c>
      <c r="AF122" s="269">
        <v>14</v>
      </c>
      <c r="AG122" s="269">
        <v>4</v>
      </c>
      <c r="AH122" s="269">
        <v>6</v>
      </c>
      <c r="AI122" s="269">
        <v>0</v>
      </c>
      <c r="AJ122" s="281">
        <v>0.88425758072955962</v>
      </c>
      <c r="AK122" s="263" t="s">
        <v>138</v>
      </c>
      <c r="AL122" s="263">
        <v>20</v>
      </c>
      <c r="AM122" s="263" t="s">
        <v>619</v>
      </c>
      <c r="AN122" s="275" t="s">
        <v>596</v>
      </c>
      <c r="AO122" s="282">
        <v>106</v>
      </c>
      <c r="AP122" s="282">
        <v>6</v>
      </c>
      <c r="AQ122" s="282" t="s">
        <v>1224</v>
      </c>
      <c r="AS122" s="272" t="s">
        <v>225</v>
      </c>
      <c r="AT122" s="273" t="s">
        <v>166</v>
      </c>
      <c r="AU122" s="272">
        <v>1</v>
      </c>
      <c r="AV122" s="283">
        <v>4.144163073170163E-2</v>
      </c>
      <c r="AW122" s="283">
        <v>0.41850599719517023</v>
      </c>
      <c r="AX122" s="283">
        <v>0.21628460949815453</v>
      </c>
      <c r="AY122" s="284">
        <v>10.767718749999998</v>
      </c>
      <c r="AZ122" s="284">
        <v>0.69028206871696896</v>
      </c>
      <c r="BA122" s="284">
        <v>10.863455507676889</v>
      </c>
      <c r="BB122" s="284">
        <v>2.3676337393819513</v>
      </c>
    </row>
    <row r="123" spans="23:54" ht="16.5">
      <c r="W123" s="269" t="s">
        <v>217</v>
      </c>
      <c r="X123" s="269" t="s">
        <v>344</v>
      </c>
      <c r="Y123" s="270" t="s">
        <v>344</v>
      </c>
      <c r="Z123" s="279">
        <v>10</v>
      </c>
      <c r="AA123" s="263">
        <v>20</v>
      </c>
      <c r="AB123" s="280">
        <v>0.83333333333333337</v>
      </c>
      <c r="AC123" s="269">
        <v>1</v>
      </c>
      <c r="AD123" s="269">
        <v>3</v>
      </c>
      <c r="AE123" s="269">
        <v>6</v>
      </c>
      <c r="AF123" s="269">
        <v>5</v>
      </c>
      <c r="AG123" s="269">
        <v>3</v>
      </c>
      <c r="AH123" s="269">
        <v>1</v>
      </c>
      <c r="AI123" s="269">
        <v>1</v>
      </c>
      <c r="AJ123" s="281">
        <v>0.91743717196305075</v>
      </c>
      <c r="AK123" s="263" t="s">
        <v>137</v>
      </c>
      <c r="AL123" s="263">
        <v>31</v>
      </c>
      <c r="AM123" s="263" t="s">
        <v>595</v>
      </c>
      <c r="AN123" s="275" t="s">
        <v>598</v>
      </c>
      <c r="AO123" s="282">
        <v>68</v>
      </c>
      <c r="AP123" s="282">
        <v>4</v>
      </c>
      <c r="AQ123" s="282" t="s">
        <v>1225</v>
      </c>
      <c r="AS123" s="272" t="s">
        <v>209</v>
      </c>
      <c r="AT123" s="273" t="s">
        <v>319</v>
      </c>
      <c r="AU123" s="272">
        <v>1</v>
      </c>
      <c r="AV123" s="283">
        <v>4.5501938391325526E-2</v>
      </c>
      <c r="AW123" s="283">
        <v>0.50425017710522779</v>
      </c>
      <c r="AX123" s="283">
        <v>0.17491083653356107</v>
      </c>
      <c r="AY123" s="284">
        <v>21.505705882352938</v>
      </c>
      <c r="AZ123" s="284">
        <v>2.4561630297856603</v>
      </c>
      <c r="BA123" s="284">
        <v>35.345284661381058</v>
      </c>
      <c r="BB123" s="284">
        <v>1.6041574363231759</v>
      </c>
    </row>
    <row r="124" spans="23:54" ht="16.5">
      <c r="W124" s="269" t="s">
        <v>217</v>
      </c>
      <c r="X124" s="269" t="s">
        <v>345</v>
      </c>
      <c r="Y124" s="270" t="s">
        <v>345</v>
      </c>
      <c r="Z124" s="279">
        <v>5</v>
      </c>
      <c r="AA124" s="263">
        <v>8</v>
      </c>
      <c r="AB124" s="280">
        <v>0.66666666666666663</v>
      </c>
      <c r="AC124" s="269">
        <v>4</v>
      </c>
      <c r="AD124" s="269">
        <v>0</v>
      </c>
      <c r="AE124" s="269">
        <v>2</v>
      </c>
      <c r="AF124" s="269">
        <v>0</v>
      </c>
      <c r="AG124" s="269">
        <v>2</v>
      </c>
      <c r="AH124" s="269">
        <v>0</v>
      </c>
      <c r="AI124" s="269">
        <v>0</v>
      </c>
      <c r="AJ124" s="281">
        <v>0.96410985960867124</v>
      </c>
      <c r="AK124" s="263" t="s">
        <v>135</v>
      </c>
      <c r="AL124" s="263">
        <v>21</v>
      </c>
      <c r="AM124" s="263" t="s">
        <v>546</v>
      </c>
      <c r="AN124" s="275" t="s">
        <v>600</v>
      </c>
      <c r="AO124" s="282">
        <v>28</v>
      </c>
      <c r="AP124" s="282">
        <v>2</v>
      </c>
      <c r="AQ124" s="282" t="s">
        <v>1226</v>
      </c>
      <c r="AS124" s="272" t="s">
        <v>209</v>
      </c>
      <c r="AT124" s="273" t="s">
        <v>320</v>
      </c>
      <c r="AU124" s="272">
        <v>1</v>
      </c>
      <c r="AV124" s="283">
        <v>5.4515235835271826E-2</v>
      </c>
      <c r="AW124" s="283">
        <v>0.48920723466938004</v>
      </c>
      <c r="AX124" s="283">
        <v>0.15797927453864521</v>
      </c>
      <c r="AY124" s="284">
        <v>16.988636363636367</v>
      </c>
      <c r="AZ124" s="284">
        <v>2.3487545665086231</v>
      </c>
      <c r="BA124" s="284">
        <v>49.433624642724425</v>
      </c>
      <c r="BB124" s="284">
        <v>1.782655306917881</v>
      </c>
    </row>
    <row r="125" spans="23:54" ht="16.5">
      <c r="W125" s="269" t="s">
        <v>217</v>
      </c>
      <c r="X125" s="269" t="s">
        <v>346</v>
      </c>
      <c r="Y125" s="270" t="s">
        <v>346</v>
      </c>
      <c r="Z125" s="279">
        <v>1</v>
      </c>
      <c r="AA125" s="263">
        <v>4</v>
      </c>
      <c r="AB125" s="280">
        <v>1.6666666666666667</v>
      </c>
      <c r="AC125" s="269">
        <v>1</v>
      </c>
      <c r="AD125" s="269">
        <v>0</v>
      </c>
      <c r="AE125" s="269">
        <v>2</v>
      </c>
      <c r="AF125" s="269">
        <v>1</v>
      </c>
      <c r="AG125" s="269">
        <v>0</v>
      </c>
      <c r="AH125" s="269">
        <v>0</v>
      </c>
      <c r="AI125" s="269">
        <v>0</v>
      </c>
      <c r="AJ125" s="281">
        <v>0.92423076923076919</v>
      </c>
      <c r="AK125" s="263" t="s">
        <v>137</v>
      </c>
      <c r="AL125" s="263">
        <v>23</v>
      </c>
      <c r="AM125" s="263" t="s">
        <v>660</v>
      </c>
      <c r="AN125" s="275" t="s">
        <v>602</v>
      </c>
      <c r="AO125" s="282">
        <v>60</v>
      </c>
      <c r="AP125" s="282">
        <v>3</v>
      </c>
      <c r="AQ125" s="282" t="s">
        <v>1227</v>
      </c>
      <c r="AS125" s="272" t="s">
        <v>209</v>
      </c>
      <c r="AT125" s="273" t="s">
        <v>321</v>
      </c>
      <c r="AU125" s="272">
        <v>1</v>
      </c>
      <c r="AV125" s="283">
        <v>5.9190545812375296E-2</v>
      </c>
      <c r="AW125" s="283">
        <v>0.49703017894328061</v>
      </c>
      <c r="AX125" s="283">
        <v>0.1696457256783577</v>
      </c>
      <c r="AY125" s="284">
        <v>18.993857142857141</v>
      </c>
      <c r="AZ125" s="284">
        <v>0.49328087112543961</v>
      </c>
      <c r="BA125" s="284">
        <v>21.575676363138793</v>
      </c>
      <c r="BB125" s="284">
        <v>1.616469016329164</v>
      </c>
    </row>
    <row r="126" spans="23:54" ht="16.5">
      <c r="W126" s="269" t="s">
        <v>217</v>
      </c>
      <c r="X126" s="269" t="s">
        <v>347</v>
      </c>
      <c r="Y126" s="270" t="s">
        <v>347</v>
      </c>
      <c r="Z126" s="279">
        <v>3</v>
      </c>
      <c r="AA126" s="263">
        <v>10</v>
      </c>
      <c r="AB126" s="280">
        <v>1.3888888888888891</v>
      </c>
      <c r="AC126" s="269">
        <v>1</v>
      </c>
      <c r="AD126" s="269">
        <v>1</v>
      </c>
      <c r="AE126" s="269">
        <v>1</v>
      </c>
      <c r="AF126" s="269">
        <v>3</v>
      </c>
      <c r="AG126" s="269">
        <v>3</v>
      </c>
      <c r="AH126" s="269">
        <v>1</v>
      </c>
      <c r="AI126" s="269">
        <v>0</v>
      </c>
      <c r="AJ126" s="281">
        <v>0.89435298906196758</v>
      </c>
      <c r="AK126" s="263" t="s">
        <v>138</v>
      </c>
      <c r="AL126" s="263">
        <v>7</v>
      </c>
      <c r="AM126" s="263" t="s">
        <v>687</v>
      </c>
      <c r="AN126" s="275" t="s">
        <v>604</v>
      </c>
      <c r="AO126" s="282">
        <v>93</v>
      </c>
      <c r="AP126" s="282">
        <v>5</v>
      </c>
      <c r="AQ126" s="282" t="s">
        <v>1228</v>
      </c>
      <c r="AS126" s="272" t="s">
        <v>209</v>
      </c>
      <c r="AT126" s="273" t="s">
        <v>322</v>
      </c>
      <c r="AU126" s="272">
        <v>1</v>
      </c>
      <c r="AV126" s="283">
        <v>5.6594597719307013E-2</v>
      </c>
      <c r="AW126" s="283">
        <v>0.53010672196370123</v>
      </c>
      <c r="AX126" s="283">
        <v>0.14718619403685831</v>
      </c>
      <c r="AY126" s="284">
        <v>20.586000000000002</v>
      </c>
      <c r="AZ126" s="284">
        <v>0.6366184863185913</v>
      </c>
      <c r="BA126" s="284">
        <v>13.725494565028828</v>
      </c>
      <c r="BB126" s="284">
        <v>1.6087355762440845</v>
      </c>
    </row>
    <row r="127" spans="23:54" ht="16.5">
      <c r="W127" s="269" t="s">
        <v>217</v>
      </c>
      <c r="X127" s="269" t="s">
        <v>393</v>
      </c>
      <c r="Y127" s="270" t="s">
        <v>393</v>
      </c>
      <c r="Z127" s="279">
        <v>1</v>
      </c>
      <c r="AA127" s="263">
        <v>2</v>
      </c>
      <c r="AB127" s="280">
        <v>0.83333333333333337</v>
      </c>
      <c r="AC127" s="269">
        <v>0</v>
      </c>
      <c r="AD127" s="269">
        <v>0</v>
      </c>
      <c r="AE127" s="269">
        <v>0</v>
      </c>
      <c r="AF127" s="269">
        <v>0</v>
      </c>
      <c r="AG127" s="269">
        <v>0</v>
      </c>
      <c r="AH127" s="269">
        <v>2</v>
      </c>
      <c r="AI127" s="269">
        <v>0</v>
      </c>
      <c r="AJ127" s="281">
        <v>0</v>
      </c>
      <c r="AK127" s="263" t="s">
        <v>396</v>
      </c>
      <c r="AL127" s="263">
        <v>1</v>
      </c>
      <c r="AM127" s="263" t="s">
        <v>1090</v>
      </c>
      <c r="AN127" s="275" t="s">
        <v>606</v>
      </c>
      <c r="AO127" s="282">
        <v>171</v>
      </c>
      <c r="AP127" s="282">
        <v>7</v>
      </c>
      <c r="AQ127" s="282" t="s">
        <v>1229</v>
      </c>
      <c r="AS127" s="272" t="s">
        <v>209</v>
      </c>
      <c r="AT127" s="273" t="s">
        <v>323</v>
      </c>
      <c r="AU127" s="272">
        <v>1</v>
      </c>
      <c r="AV127" s="283">
        <v>3.8589477769231023E-2</v>
      </c>
      <c r="AW127" s="283">
        <v>0.47656771807005538</v>
      </c>
      <c r="AX127" s="283">
        <v>0.15761297730673685</v>
      </c>
      <c r="AY127" s="284">
        <v>17.43075</v>
      </c>
      <c r="AZ127" s="284">
        <v>1.7793074478563731</v>
      </c>
      <c r="BA127" s="284">
        <v>27.495109008429225</v>
      </c>
      <c r="BB127" s="284">
        <v>1.6352766781906241</v>
      </c>
    </row>
    <row r="128" spans="23:54" ht="16.5">
      <c r="W128" s="269" t="s">
        <v>217</v>
      </c>
      <c r="X128" s="269" t="s">
        <v>399</v>
      </c>
      <c r="Y128" s="270" t="s">
        <v>399</v>
      </c>
      <c r="Z128" s="279">
        <v>1</v>
      </c>
      <c r="AA128" s="263">
        <v>3</v>
      </c>
      <c r="AB128" s="280">
        <v>1.25</v>
      </c>
      <c r="AC128" s="269">
        <v>1</v>
      </c>
      <c r="AD128" s="269">
        <v>1</v>
      </c>
      <c r="AE128" s="269">
        <v>0</v>
      </c>
      <c r="AF128" s="269">
        <v>1</v>
      </c>
      <c r="AG128" s="269">
        <v>0</v>
      </c>
      <c r="AH128" s="269">
        <v>0</v>
      </c>
      <c r="AI128" s="269">
        <v>0</v>
      </c>
      <c r="AJ128" s="281">
        <v>0.98085714285714276</v>
      </c>
      <c r="AK128" s="263" t="s">
        <v>135</v>
      </c>
      <c r="AL128" s="263">
        <v>12</v>
      </c>
      <c r="AM128" s="263" t="s">
        <v>526</v>
      </c>
      <c r="AN128" s="275" t="s">
        <v>608</v>
      </c>
      <c r="AO128" s="282">
        <v>19</v>
      </c>
      <c r="AP128" s="282">
        <v>1</v>
      </c>
      <c r="AQ128" s="282" t="s">
        <v>1230</v>
      </c>
      <c r="AS128" s="272" t="s">
        <v>209</v>
      </c>
      <c r="AT128" s="273" t="s">
        <v>165</v>
      </c>
      <c r="AU128" s="272">
        <v>1</v>
      </c>
      <c r="AV128" s="283">
        <v>0.1288168314816231</v>
      </c>
      <c r="AW128" s="283">
        <v>0.51493048434639477</v>
      </c>
      <c r="AX128" s="283">
        <v>0.14127170217723545</v>
      </c>
      <c r="AY128" s="284">
        <v>16.240000000000002</v>
      </c>
      <c r="AZ128" s="284">
        <v>2.9813833251689297</v>
      </c>
      <c r="BA128" s="284">
        <v>33.024553755717378</v>
      </c>
      <c r="BB128" s="284">
        <v>1.7059837085377589</v>
      </c>
    </row>
    <row r="129" spans="23:54" ht="16.5">
      <c r="W129" s="269" t="s">
        <v>228</v>
      </c>
      <c r="X129" s="269" t="s">
        <v>348</v>
      </c>
      <c r="Y129" s="270" t="s">
        <v>348</v>
      </c>
      <c r="Z129" s="279">
        <v>20</v>
      </c>
      <c r="AA129" s="263">
        <v>44</v>
      </c>
      <c r="AB129" s="280">
        <v>0.91666666666666663</v>
      </c>
      <c r="AC129" s="269">
        <v>0</v>
      </c>
      <c r="AD129" s="269">
        <v>0</v>
      </c>
      <c r="AE129" s="269">
        <v>0</v>
      </c>
      <c r="AF129" s="269">
        <v>3</v>
      </c>
      <c r="AG129" s="269">
        <v>10</v>
      </c>
      <c r="AH129" s="269">
        <v>31</v>
      </c>
      <c r="AI129" s="269">
        <v>0</v>
      </c>
      <c r="AJ129" s="281">
        <v>0.77584076396217927</v>
      </c>
      <c r="AK129" s="263" t="s">
        <v>139</v>
      </c>
      <c r="AL129" s="263">
        <v>5</v>
      </c>
      <c r="AM129" s="263" t="s">
        <v>1091</v>
      </c>
      <c r="AN129" s="275" t="s">
        <v>610</v>
      </c>
      <c r="AO129" s="282">
        <v>168</v>
      </c>
      <c r="AP129" s="282">
        <v>2</v>
      </c>
      <c r="AQ129" s="282" t="s">
        <v>1231</v>
      </c>
      <c r="AS129" s="272" t="s">
        <v>209</v>
      </c>
      <c r="AT129" s="273" t="s">
        <v>166</v>
      </c>
      <c r="AU129" s="272">
        <v>1</v>
      </c>
      <c r="AV129" s="283">
        <v>5.2281653476100018E-2</v>
      </c>
      <c r="AW129" s="283">
        <v>0.50188845848997832</v>
      </c>
      <c r="AX129" s="283">
        <v>0.16446806024258009</v>
      </c>
      <c r="AY129" s="284">
        <v>19.411125000000002</v>
      </c>
      <c r="AZ129" s="284">
        <v>1.9697088686123025</v>
      </c>
      <c r="BA129" s="284">
        <v>34.964023316362983</v>
      </c>
      <c r="BB129" s="284">
        <v>1.6200035645275037</v>
      </c>
    </row>
    <row r="130" spans="23:54" ht="16.5">
      <c r="W130" s="269" t="s">
        <v>228</v>
      </c>
      <c r="X130" s="269" t="s">
        <v>253</v>
      </c>
      <c r="Y130" s="270" t="s">
        <v>253</v>
      </c>
      <c r="Z130" s="279">
        <v>4</v>
      </c>
      <c r="AA130" s="263">
        <v>10</v>
      </c>
      <c r="AB130" s="280">
        <v>1.0416666666666667</v>
      </c>
      <c r="AC130" s="269">
        <v>0</v>
      </c>
      <c r="AD130" s="269">
        <v>0</v>
      </c>
      <c r="AE130" s="269">
        <v>0</v>
      </c>
      <c r="AF130" s="269">
        <v>6</v>
      </c>
      <c r="AG130" s="269">
        <v>4</v>
      </c>
      <c r="AH130" s="269">
        <v>0</v>
      </c>
      <c r="AI130" s="269">
        <v>0</v>
      </c>
      <c r="AJ130" s="281">
        <v>0.84343202508651127</v>
      </c>
      <c r="AK130" s="263" t="s">
        <v>136</v>
      </c>
      <c r="AL130" s="263">
        <v>6</v>
      </c>
      <c r="AM130" s="263" t="s">
        <v>1017</v>
      </c>
      <c r="AN130" s="275" t="s">
        <v>612</v>
      </c>
      <c r="AO130" s="282">
        <v>148</v>
      </c>
      <c r="AP130" s="282">
        <v>1</v>
      </c>
      <c r="AQ130" s="282" t="s">
        <v>1232</v>
      </c>
      <c r="AS130" s="272" t="s">
        <v>206</v>
      </c>
      <c r="AT130" s="273" t="s">
        <v>324</v>
      </c>
      <c r="AU130" s="272">
        <v>1</v>
      </c>
      <c r="AV130" s="283">
        <v>4.9640163813918829E-2</v>
      </c>
      <c r="AW130" s="283">
        <v>0.39110795456163489</v>
      </c>
      <c r="AX130" s="283">
        <v>0.18186659537150454</v>
      </c>
      <c r="AY130" s="284">
        <v>14.346052631578949</v>
      </c>
      <c r="AZ130" s="284">
        <v>1.599560187649175</v>
      </c>
      <c r="BA130" s="284">
        <v>49.285583059572772</v>
      </c>
      <c r="BB130" s="284">
        <v>2.0658605757195008</v>
      </c>
    </row>
    <row r="131" spans="23:54" ht="16.5">
      <c r="W131" s="269" t="s">
        <v>228</v>
      </c>
      <c r="X131" s="269" t="s">
        <v>349</v>
      </c>
      <c r="Y131" s="270" t="s">
        <v>349</v>
      </c>
      <c r="Z131" s="279">
        <v>19</v>
      </c>
      <c r="AA131" s="263">
        <v>49</v>
      </c>
      <c r="AB131" s="280">
        <v>1.0745614035087718</v>
      </c>
      <c r="AC131" s="269">
        <v>0</v>
      </c>
      <c r="AD131" s="269">
        <v>0</v>
      </c>
      <c r="AE131" s="269">
        <v>1</v>
      </c>
      <c r="AF131" s="269">
        <v>1</v>
      </c>
      <c r="AG131" s="269">
        <v>7</v>
      </c>
      <c r="AH131" s="269">
        <v>40</v>
      </c>
      <c r="AI131" s="269">
        <v>0</v>
      </c>
      <c r="AJ131" s="281">
        <v>0.76628421591515039</v>
      </c>
      <c r="AK131" s="263" t="s">
        <v>139</v>
      </c>
      <c r="AL131" s="263">
        <v>7</v>
      </c>
      <c r="AM131" s="263" t="s">
        <v>1092</v>
      </c>
      <c r="AN131" s="275" t="s">
        <v>614</v>
      </c>
      <c r="AO131" s="282">
        <v>170</v>
      </c>
      <c r="AP131" s="282">
        <v>3</v>
      </c>
      <c r="AQ131" s="282" t="s">
        <v>1233</v>
      </c>
      <c r="AS131" s="272" t="s">
        <v>206</v>
      </c>
      <c r="AT131" s="273" t="s">
        <v>325</v>
      </c>
      <c r="AU131" s="272">
        <v>1</v>
      </c>
      <c r="AV131" s="283">
        <v>3.7953908378146758E-2</v>
      </c>
      <c r="AW131" s="283">
        <v>0.44084813422683605</v>
      </c>
      <c r="AX131" s="283">
        <v>0.21194822273428926</v>
      </c>
      <c r="AY131" s="284">
        <v>15.677857142857146</v>
      </c>
      <c r="AZ131" s="284">
        <v>3.2106268733597867</v>
      </c>
      <c r="BA131" s="284">
        <v>47.674807799401776</v>
      </c>
      <c r="BB131" s="284">
        <v>1.7264003977086162</v>
      </c>
    </row>
    <row r="132" spans="23:54" ht="16.5">
      <c r="W132" s="269" t="s">
        <v>230</v>
      </c>
      <c r="X132" s="269" t="s">
        <v>350</v>
      </c>
      <c r="Y132" s="270" t="s">
        <v>350</v>
      </c>
      <c r="Z132" s="279">
        <v>14</v>
      </c>
      <c r="AA132" s="263">
        <v>31</v>
      </c>
      <c r="AB132" s="280">
        <v>0.92261904761904756</v>
      </c>
      <c r="AC132" s="269">
        <v>1</v>
      </c>
      <c r="AD132" s="269">
        <v>2</v>
      </c>
      <c r="AE132" s="269">
        <v>2</v>
      </c>
      <c r="AF132" s="269">
        <v>6</v>
      </c>
      <c r="AG132" s="269">
        <v>5</v>
      </c>
      <c r="AH132" s="269">
        <v>15</v>
      </c>
      <c r="AI132" s="269">
        <v>0</v>
      </c>
      <c r="AJ132" s="281">
        <v>0.8185152068642596</v>
      </c>
      <c r="AK132" s="263" t="s">
        <v>136</v>
      </c>
      <c r="AL132" s="263">
        <v>17</v>
      </c>
      <c r="AM132" s="263" t="s">
        <v>1093</v>
      </c>
      <c r="AN132" s="275" t="s">
        <v>616</v>
      </c>
      <c r="AO132" s="282">
        <v>159</v>
      </c>
      <c r="AP132" s="282">
        <v>2</v>
      </c>
      <c r="AQ132" s="282" t="s">
        <v>1234</v>
      </c>
      <c r="AS132" s="272" t="s">
        <v>206</v>
      </c>
      <c r="AT132" s="273" t="s">
        <v>166</v>
      </c>
      <c r="AU132" s="272">
        <v>1</v>
      </c>
      <c r="AV132" s="283">
        <v>4.1766808348811919E-2</v>
      </c>
      <c r="AW132" s="283">
        <v>0.42461929765650197</v>
      </c>
      <c r="AX132" s="283">
        <v>0.20088566674542882</v>
      </c>
      <c r="AY132" s="284">
        <v>15.209259259259261</v>
      </c>
      <c r="AZ132" s="284">
        <v>2.6181550899179609</v>
      </c>
      <c r="BA132" s="284">
        <v>48.267172410737871</v>
      </c>
      <c r="BB132" s="284">
        <v>1.8094563791853695</v>
      </c>
    </row>
    <row r="133" spans="23:54" ht="16.5">
      <c r="W133" s="269" t="s">
        <v>230</v>
      </c>
      <c r="X133" s="269" t="s">
        <v>351</v>
      </c>
      <c r="Y133" s="270" t="s">
        <v>351</v>
      </c>
      <c r="Z133" s="279">
        <v>9</v>
      </c>
      <c r="AA133" s="263">
        <v>21</v>
      </c>
      <c r="AB133" s="280">
        <v>0.97222222222222232</v>
      </c>
      <c r="AC133" s="269">
        <v>1</v>
      </c>
      <c r="AD133" s="269">
        <v>0</v>
      </c>
      <c r="AE133" s="269">
        <v>1</v>
      </c>
      <c r="AF133" s="269">
        <v>4</v>
      </c>
      <c r="AG133" s="269">
        <v>5</v>
      </c>
      <c r="AH133" s="269">
        <v>9</v>
      </c>
      <c r="AI133" s="269">
        <v>1</v>
      </c>
      <c r="AJ133" s="281">
        <v>0.79341619820244891</v>
      </c>
      <c r="AK133" s="263" t="s">
        <v>139</v>
      </c>
      <c r="AL133" s="263">
        <v>3</v>
      </c>
      <c r="AM133" s="263" t="s">
        <v>1028</v>
      </c>
      <c r="AN133" s="275" t="s">
        <v>618</v>
      </c>
      <c r="AO133" s="282">
        <v>166</v>
      </c>
      <c r="AP133" s="282">
        <v>5</v>
      </c>
      <c r="AQ133" s="282" t="s">
        <v>1235</v>
      </c>
      <c r="AS133" s="272" t="s">
        <v>219</v>
      </c>
      <c r="AT133" s="273" t="s">
        <v>326</v>
      </c>
      <c r="AU133" s="272">
        <v>1</v>
      </c>
      <c r="AV133" s="283">
        <v>5.0592245553319273E-2</v>
      </c>
      <c r="AW133" s="283">
        <v>0.46409047049415675</v>
      </c>
      <c r="AX133" s="283">
        <v>0.16619706830221573</v>
      </c>
      <c r="AY133" s="284">
        <v>16.152266666666666</v>
      </c>
      <c r="AZ133" s="284">
        <v>2.2688931866242501</v>
      </c>
      <c r="BA133" s="284">
        <v>16.95888452063426</v>
      </c>
      <c r="BB133" s="284">
        <v>1.7625644521764845</v>
      </c>
    </row>
    <row r="134" spans="23:54" ht="16.5">
      <c r="W134" s="269" t="s">
        <v>230</v>
      </c>
      <c r="X134" s="269" t="s">
        <v>352</v>
      </c>
      <c r="Y134" s="270" t="s">
        <v>352</v>
      </c>
      <c r="Z134" s="279">
        <v>9</v>
      </c>
      <c r="AA134" s="263">
        <v>21</v>
      </c>
      <c r="AB134" s="280">
        <v>0.97222222222222232</v>
      </c>
      <c r="AC134" s="269">
        <v>0</v>
      </c>
      <c r="AD134" s="269">
        <v>1</v>
      </c>
      <c r="AE134" s="269">
        <v>3</v>
      </c>
      <c r="AF134" s="269">
        <v>1</v>
      </c>
      <c r="AG134" s="269">
        <v>3</v>
      </c>
      <c r="AH134" s="269">
        <v>13</v>
      </c>
      <c r="AI134" s="269">
        <v>0</v>
      </c>
      <c r="AJ134" s="281">
        <v>0.79498339581939148</v>
      </c>
      <c r="AK134" s="263" t="s">
        <v>139</v>
      </c>
      <c r="AL134" s="263">
        <v>2</v>
      </c>
      <c r="AM134" s="263" t="s">
        <v>1026</v>
      </c>
      <c r="AN134" s="275" t="s">
        <v>620</v>
      </c>
      <c r="AO134" s="282">
        <v>165</v>
      </c>
      <c r="AP134" s="282">
        <v>4</v>
      </c>
      <c r="AQ134" s="282" t="s">
        <v>1236</v>
      </c>
      <c r="AS134" s="272" t="s">
        <v>219</v>
      </c>
      <c r="AT134" s="273" t="s">
        <v>327</v>
      </c>
      <c r="AU134" s="272">
        <v>1</v>
      </c>
      <c r="AV134" s="283">
        <v>5.0178395100197018E-2</v>
      </c>
      <c r="AW134" s="283">
        <v>0.4751485339976651</v>
      </c>
      <c r="AX134" s="283">
        <v>0.14659432428553248</v>
      </c>
      <c r="AY134" s="284">
        <v>15.370142857142858</v>
      </c>
      <c r="AZ134" s="284">
        <v>0.73172081661293942</v>
      </c>
      <c r="BA134" s="284">
        <v>13.058402265707841</v>
      </c>
      <c r="BB134" s="284">
        <v>1.6491022179647989</v>
      </c>
    </row>
    <row r="135" spans="23:54" ht="16.5">
      <c r="W135" s="269" t="s">
        <v>230</v>
      </c>
      <c r="X135" s="269" t="s">
        <v>353</v>
      </c>
      <c r="Y135" s="270" t="s">
        <v>353</v>
      </c>
      <c r="Z135" s="279">
        <v>5</v>
      </c>
      <c r="AA135" s="263">
        <v>12</v>
      </c>
      <c r="AB135" s="280">
        <v>1</v>
      </c>
      <c r="AC135" s="269">
        <v>0</v>
      </c>
      <c r="AD135" s="269">
        <v>0</v>
      </c>
      <c r="AE135" s="269">
        <v>1</v>
      </c>
      <c r="AF135" s="269">
        <v>2</v>
      </c>
      <c r="AG135" s="269">
        <v>3</v>
      </c>
      <c r="AH135" s="269">
        <v>6</v>
      </c>
      <c r="AI135" s="269">
        <v>0</v>
      </c>
      <c r="AJ135" s="281">
        <v>0.80609957120187092</v>
      </c>
      <c r="AK135" s="263" t="s">
        <v>136</v>
      </c>
      <c r="AL135" s="263">
        <v>19</v>
      </c>
      <c r="AM135" s="263" t="s">
        <v>1094</v>
      </c>
      <c r="AN135" s="275" t="s">
        <v>622</v>
      </c>
      <c r="AO135" s="282">
        <v>161</v>
      </c>
      <c r="AP135" s="282">
        <v>3</v>
      </c>
      <c r="AQ135" s="282" t="s">
        <v>1237</v>
      </c>
      <c r="AS135" s="272" t="s">
        <v>219</v>
      </c>
      <c r="AT135" s="273" t="s">
        <v>328</v>
      </c>
      <c r="AU135" s="272">
        <v>1</v>
      </c>
      <c r="AV135" s="283">
        <v>7.8515160556204916E-2</v>
      </c>
      <c r="AW135" s="283">
        <v>0.39950360469328133</v>
      </c>
      <c r="AX135" s="283">
        <v>0.14910403851297138</v>
      </c>
      <c r="AY135" s="284">
        <v>14.4925</v>
      </c>
      <c r="AZ135" s="284">
        <v>0.33431398769724524</v>
      </c>
      <c r="BA135" s="284">
        <v>24.449496300258534</v>
      </c>
      <c r="BB135" s="284">
        <v>2.299525672860339</v>
      </c>
    </row>
    <row r="136" spans="23:54" ht="16.5">
      <c r="W136" s="269" t="s">
        <v>230</v>
      </c>
      <c r="X136" s="269" t="s">
        <v>354</v>
      </c>
      <c r="Y136" s="270" t="s">
        <v>354</v>
      </c>
      <c r="Z136" s="279">
        <v>3</v>
      </c>
      <c r="AA136" s="263">
        <v>8</v>
      </c>
      <c r="AB136" s="280">
        <v>1.1111111111111112</v>
      </c>
      <c r="AC136" s="269">
        <v>0</v>
      </c>
      <c r="AD136" s="269">
        <v>0</v>
      </c>
      <c r="AE136" s="269">
        <v>3</v>
      </c>
      <c r="AF136" s="269">
        <v>2</v>
      </c>
      <c r="AG136" s="269">
        <v>2</v>
      </c>
      <c r="AH136" s="269">
        <v>1</v>
      </c>
      <c r="AI136" s="269">
        <v>0</v>
      </c>
      <c r="AJ136" s="281">
        <v>0.87188149254510239</v>
      </c>
      <c r="AK136" s="263" t="s">
        <v>138</v>
      </c>
      <c r="AL136" s="263">
        <v>40</v>
      </c>
      <c r="AM136" s="263" t="s">
        <v>1095</v>
      </c>
      <c r="AN136" s="275" t="s">
        <v>623</v>
      </c>
      <c r="AO136" s="282">
        <v>126</v>
      </c>
      <c r="AP136" s="282">
        <v>1</v>
      </c>
      <c r="AQ136" s="282" t="s">
        <v>1238</v>
      </c>
      <c r="AS136" s="272" t="s">
        <v>219</v>
      </c>
      <c r="AT136" s="273" t="s">
        <v>165</v>
      </c>
      <c r="AU136" s="272">
        <v>1</v>
      </c>
      <c r="AV136" s="283">
        <v>0.12442665182243</v>
      </c>
      <c r="AW136" s="283">
        <v>0.61317780130608679</v>
      </c>
      <c r="AX136" s="283">
        <v>0.1712104773117262</v>
      </c>
      <c r="AY136" s="284">
        <v>20.370999999999999</v>
      </c>
      <c r="AZ136" s="284">
        <v>0.19237132282216426</v>
      </c>
      <c r="BA136" s="284">
        <v>37.833026821692307</v>
      </c>
      <c r="BB136" s="284">
        <v>1.6767310988157931</v>
      </c>
    </row>
    <row r="137" spans="23:54" ht="16.5">
      <c r="W137" s="269" t="s">
        <v>202</v>
      </c>
      <c r="X137" s="269" t="s">
        <v>355</v>
      </c>
      <c r="Y137" s="270" t="s">
        <v>355</v>
      </c>
      <c r="Z137" s="279">
        <v>13</v>
      </c>
      <c r="AA137" s="263">
        <v>33</v>
      </c>
      <c r="AB137" s="280">
        <v>1.0576923076923077</v>
      </c>
      <c r="AC137" s="269">
        <v>6</v>
      </c>
      <c r="AD137" s="269">
        <v>10</v>
      </c>
      <c r="AE137" s="269">
        <v>11</v>
      </c>
      <c r="AF137" s="269">
        <v>5</v>
      </c>
      <c r="AG137" s="269">
        <v>1</v>
      </c>
      <c r="AH137" s="269">
        <v>0</v>
      </c>
      <c r="AI137" s="269">
        <v>0</v>
      </c>
      <c r="AJ137" s="281">
        <v>0.95644524957794352</v>
      </c>
      <c r="AK137" s="263" t="s">
        <v>135</v>
      </c>
      <c r="AL137" s="263">
        <v>26</v>
      </c>
      <c r="AM137" s="263" t="s">
        <v>565</v>
      </c>
      <c r="AN137" s="275" t="s">
        <v>624</v>
      </c>
      <c r="AO137" s="282">
        <v>33</v>
      </c>
      <c r="AP137" s="282">
        <v>2</v>
      </c>
      <c r="AQ137" s="282" t="s">
        <v>1239</v>
      </c>
      <c r="AS137" s="272" t="s">
        <v>219</v>
      </c>
      <c r="AT137" s="273" t="s">
        <v>166</v>
      </c>
      <c r="AU137" s="272">
        <v>1</v>
      </c>
      <c r="AV137" s="283">
        <v>5.5107810323247616E-2</v>
      </c>
      <c r="AW137" s="283">
        <v>0.46960841926835983</v>
      </c>
      <c r="AX137" s="283">
        <v>0.159924813681768</v>
      </c>
      <c r="AY137" s="284">
        <v>15.969239999999999</v>
      </c>
      <c r="AZ137" s="284">
        <v>1.670121669347967</v>
      </c>
      <c r="BA137" s="284">
        <v>17.021131944484438</v>
      </c>
      <c r="BB137" s="284">
        <v>1.732404614095995</v>
      </c>
    </row>
    <row r="138" spans="23:54" ht="16.5">
      <c r="W138" s="269" t="s">
        <v>202</v>
      </c>
      <c r="X138" s="269" t="s">
        <v>356</v>
      </c>
      <c r="Y138" s="270" t="s">
        <v>356</v>
      </c>
      <c r="Z138" s="279">
        <v>12</v>
      </c>
      <c r="AA138" s="263">
        <v>29</v>
      </c>
      <c r="AB138" s="280">
        <v>1.0069444444444446</v>
      </c>
      <c r="AC138" s="269">
        <v>5</v>
      </c>
      <c r="AD138" s="269">
        <v>10</v>
      </c>
      <c r="AE138" s="269">
        <v>3</v>
      </c>
      <c r="AF138" s="269">
        <v>7</v>
      </c>
      <c r="AG138" s="269">
        <v>3</v>
      </c>
      <c r="AH138" s="269">
        <v>1</v>
      </c>
      <c r="AI138" s="269">
        <v>0</v>
      </c>
      <c r="AJ138" s="281">
        <v>0.9388596696009377</v>
      </c>
      <c r="AK138" s="263" t="s">
        <v>137</v>
      </c>
      <c r="AL138" s="263">
        <v>11</v>
      </c>
      <c r="AM138" s="263" t="s">
        <v>535</v>
      </c>
      <c r="AN138" s="275" t="s">
        <v>626</v>
      </c>
      <c r="AO138" s="282">
        <v>48</v>
      </c>
      <c r="AP138" s="282">
        <v>4</v>
      </c>
      <c r="AQ138" s="282" t="s">
        <v>1240</v>
      </c>
      <c r="AS138" s="272" t="s">
        <v>212</v>
      </c>
      <c r="AT138" s="273" t="s">
        <v>329</v>
      </c>
      <c r="AU138" s="272">
        <v>1</v>
      </c>
      <c r="AV138" s="283">
        <v>5.3398743988600644E-2</v>
      </c>
      <c r="AW138" s="283">
        <v>0.37974206531252608</v>
      </c>
      <c r="AX138" s="283">
        <v>0.1977670806607579</v>
      </c>
      <c r="AY138" s="284">
        <v>13.944571428571434</v>
      </c>
      <c r="AZ138" s="284">
        <v>2.4732414577936077</v>
      </c>
      <c r="BA138" s="284">
        <v>50.358200337749658</v>
      </c>
      <c r="BB138" s="284">
        <v>1.7532257425871574</v>
      </c>
    </row>
    <row r="139" spans="23:54" ht="16.5">
      <c r="W139" s="269" t="s">
        <v>202</v>
      </c>
      <c r="X139" s="269" t="s">
        <v>357</v>
      </c>
      <c r="Y139" s="270" t="s">
        <v>357</v>
      </c>
      <c r="Z139" s="279">
        <v>13</v>
      </c>
      <c r="AA139" s="263">
        <v>32</v>
      </c>
      <c r="AB139" s="280">
        <v>1.0256410256410258</v>
      </c>
      <c r="AC139" s="269">
        <v>4</v>
      </c>
      <c r="AD139" s="269">
        <v>2</v>
      </c>
      <c r="AE139" s="269">
        <v>8</v>
      </c>
      <c r="AF139" s="269">
        <v>15</v>
      </c>
      <c r="AG139" s="269">
        <v>3</v>
      </c>
      <c r="AH139" s="269">
        <v>0</v>
      </c>
      <c r="AI139" s="269">
        <v>0</v>
      </c>
      <c r="AJ139" s="281">
        <v>0.92481219583878349</v>
      </c>
      <c r="AK139" s="263" t="s">
        <v>137</v>
      </c>
      <c r="AL139" s="263">
        <v>21</v>
      </c>
      <c r="AM139" s="263" t="s">
        <v>548</v>
      </c>
      <c r="AN139" s="275" t="s">
        <v>628</v>
      </c>
      <c r="AO139" s="282">
        <v>58</v>
      </c>
      <c r="AP139" s="282">
        <v>5</v>
      </c>
      <c r="AQ139" s="282" t="s">
        <v>632</v>
      </c>
      <c r="AS139" s="272" t="s">
        <v>212</v>
      </c>
      <c r="AT139" s="273" t="s">
        <v>330</v>
      </c>
      <c r="AU139" s="272">
        <v>1</v>
      </c>
      <c r="AV139" s="283">
        <v>3.1746312955770052E-2</v>
      </c>
      <c r="AW139" s="283">
        <v>0.4799538912005073</v>
      </c>
      <c r="AX139" s="283">
        <v>0.23356254260326248</v>
      </c>
      <c r="AY139" s="284">
        <v>12.744166666666667</v>
      </c>
      <c r="AZ139" s="284">
        <v>6.6137297893908311</v>
      </c>
      <c r="BA139" s="284">
        <v>27.136300967426976</v>
      </c>
      <c r="BB139" s="284">
        <v>1.743769988537901</v>
      </c>
    </row>
    <row r="140" spans="23:54" ht="16.5">
      <c r="W140" s="269" t="s">
        <v>202</v>
      </c>
      <c r="X140" s="269" t="s">
        <v>358</v>
      </c>
      <c r="Y140" s="270" t="s">
        <v>358</v>
      </c>
      <c r="Z140" s="279">
        <v>13</v>
      </c>
      <c r="AA140" s="263">
        <v>32</v>
      </c>
      <c r="AB140" s="280">
        <v>1.0256410256410258</v>
      </c>
      <c r="AC140" s="269">
        <v>8</v>
      </c>
      <c r="AD140" s="269">
        <v>4</v>
      </c>
      <c r="AE140" s="269">
        <v>5</v>
      </c>
      <c r="AF140" s="269">
        <v>5</v>
      </c>
      <c r="AG140" s="269">
        <v>9</v>
      </c>
      <c r="AH140" s="269">
        <v>1</v>
      </c>
      <c r="AI140" s="269">
        <v>0</v>
      </c>
      <c r="AJ140" s="281">
        <v>0.91524959664991623</v>
      </c>
      <c r="AK140" s="263" t="s">
        <v>137</v>
      </c>
      <c r="AL140" s="263">
        <v>33</v>
      </c>
      <c r="AM140" s="263" t="s">
        <v>509</v>
      </c>
      <c r="AN140" s="275" t="s">
        <v>630</v>
      </c>
      <c r="AO140" s="282">
        <v>70</v>
      </c>
      <c r="AP140" s="282">
        <v>6</v>
      </c>
      <c r="AQ140" s="282" t="s">
        <v>1241</v>
      </c>
      <c r="AS140" s="272" t="s">
        <v>212</v>
      </c>
      <c r="AT140" s="273" t="s">
        <v>331</v>
      </c>
      <c r="AU140" s="272">
        <v>1</v>
      </c>
      <c r="AV140" s="283">
        <v>4.1163958918510837E-2</v>
      </c>
      <c r="AW140" s="283">
        <v>0.45387585747384868</v>
      </c>
      <c r="AX140" s="283">
        <v>0.15582916592149049</v>
      </c>
      <c r="AY140" s="284">
        <v>12.607749999999999</v>
      </c>
      <c r="AZ140" s="284">
        <v>2.4306495542991504</v>
      </c>
      <c r="BA140" s="284">
        <v>22.094381453207323</v>
      </c>
      <c r="BB140" s="284">
        <v>1.7407182612621928</v>
      </c>
    </row>
    <row r="141" spans="23:54" ht="16.5">
      <c r="W141" s="269" t="s">
        <v>202</v>
      </c>
      <c r="X141" s="269" t="s">
        <v>359</v>
      </c>
      <c r="Y141" s="270" t="s">
        <v>359</v>
      </c>
      <c r="Z141" s="279">
        <v>12</v>
      </c>
      <c r="AA141" s="263">
        <v>31</v>
      </c>
      <c r="AB141" s="280">
        <v>1.0763888888888891</v>
      </c>
      <c r="AC141" s="269">
        <v>7</v>
      </c>
      <c r="AD141" s="269">
        <v>3</v>
      </c>
      <c r="AE141" s="269">
        <v>10</v>
      </c>
      <c r="AF141" s="269">
        <v>7</v>
      </c>
      <c r="AG141" s="269">
        <v>4</v>
      </c>
      <c r="AH141" s="269">
        <v>0</v>
      </c>
      <c r="AI141" s="269">
        <v>0</v>
      </c>
      <c r="AJ141" s="281">
        <v>0.94087918485662381</v>
      </c>
      <c r="AK141" s="263" t="s">
        <v>137</v>
      </c>
      <c r="AL141" s="263">
        <v>9</v>
      </c>
      <c r="AM141" s="263" t="s">
        <v>407</v>
      </c>
      <c r="AN141" s="275" t="s">
        <v>632</v>
      </c>
      <c r="AO141" s="282">
        <v>46</v>
      </c>
      <c r="AP141" s="282">
        <v>3</v>
      </c>
      <c r="AQ141" s="282" t="s">
        <v>1242</v>
      </c>
      <c r="AS141" s="272" t="s">
        <v>212</v>
      </c>
      <c r="AT141" s="273" t="s">
        <v>332</v>
      </c>
      <c r="AU141" s="272">
        <v>1</v>
      </c>
      <c r="AV141" s="283">
        <v>3.8429368113613166E-2</v>
      </c>
      <c r="AW141" s="283">
        <v>0.44419916088186123</v>
      </c>
      <c r="AX141" s="283">
        <v>0.19555741541721872</v>
      </c>
      <c r="AY141" s="284">
        <v>7.6119999999999992</v>
      </c>
      <c r="AZ141" s="284">
        <v>0.33592684856945548</v>
      </c>
      <c r="BA141" s="284">
        <v>6.9044964768472008</v>
      </c>
      <c r="BB141" s="284">
        <v>2.2234597379538505</v>
      </c>
    </row>
    <row r="142" spans="23:54" ht="16.5">
      <c r="W142" s="269" t="s">
        <v>202</v>
      </c>
      <c r="X142" s="269" t="s">
        <v>394</v>
      </c>
      <c r="Y142" s="270" t="s">
        <v>394</v>
      </c>
      <c r="Z142" s="279">
        <v>6</v>
      </c>
      <c r="AA142" s="263">
        <v>14</v>
      </c>
      <c r="AB142" s="280">
        <v>0.97222222222222232</v>
      </c>
      <c r="AC142" s="269">
        <v>4</v>
      </c>
      <c r="AD142" s="269">
        <v>5</v>
      </c>
      <c r="AE142" s="269">
        <v>4</v>
      </c>
      <c r="AF142" s="269">
        <v>1</v>
      </c>
      <c r="AG142" s="269">
        <v>0</v>
      </c>
      <c r="AH142" s="269">
        <v>0</v>
      </c>
      <c r="AI142" s="269">
        <v>0</v>
      </c>
      <c r="AJ142" s="281">
        <v>0.97918973279014454</v>
      </c>
      <c r="AK142" s="263" t="s">
        <v>135</v>
      </c>
      <c r="AL142" s="263">
        <v>14</v>
      </c>
      <c r="AM142" s="263" t="s">
        <v>501</v>
      </c>
      <c r="AN142" s="275" t="s">
        <v>634</v>
      </c>
      <c r="AO142" s="282">
        <v>21</v>
      </c>
      <c r="AP142" s="282">
        <v>1</v>
      </c>
      <c r="AQ142" s="282" t="s">
        <v>1243</v>
      </c>
      <c r="AS142" s="272" t="s">
        <v>212</v>
      </c>
      <c r="AT142" s="273" t="s">
        <v>165</v>
      </c>
      <c r="AU142" s="272">
        <v>1</v>
      </c>
      <c r="AV142" s="283">
        <v>7.8150694128293161E-2</v>
      </c>
      <c r="AW142" s="283">
        <v>0.40481067218374567</v>
      </c>
      <c r="AX142" s="283">
        <v>0.20314664044840414</v>
      </c>
      <c r="AY142" s="284">
        <v>15.662000000000001</v>
      </c>
      <c r="AZ142" s="284">
        <v>2.6562452065997593</v>
      </c>
      <c r="BA142" s="284">
        <v>49.907480360620831</v>
      </c>
      <c r="BB142" s="284">
        <v>2.0315693867546298</v>
      </c>
    </row>
    <row r="143" spans="23:54" ht="16.5">
      <c r="W143" s="269" t="s">
        <v>222</v>
      </c>
      <c r="X143" s="269" t="s">
        <v>360</v>
      </c>
      <c r="Y143" s="270" t="s">
        <v>360</v>
      </c>
      <c r="Z143" s="279">
        <v>35</v>
      </c>
      <c r="AA143" s="263">
        <v>83</v>
      </c>
      <c r="AB143" s="280">
        <v>0.98809523809523814</v>
      </c>
      <c r="AC143" s="269">
        <v>4</v>
      </c>
      <c r="AD143" s="269">
        <v>1</v>
      </c>
      <c r="AE143" s="269">
        <v>13</v>
      </c>
      <c r="AF143" s="269">
        <v>26</v>
      </c>
      <c r="AG143" s="269">
        <v>25</v>
      </c>
      <c r="AH143" s="269">
        <v>14</v>
      </c>
      <c r="AI143" s="269">
        <v>0</v>
      </c>
      <c r="AJ143" s="281">
        <v>0.85959036568684388</v>
      </c>
      <c r="AK143" s="263" t="s">
        <v>138</v>
      </c>
      <c r="AL143" s="263">
        <v>49</v>
      </c>
      <c r="AM143" s="263" t="s">
        <v>1096</v>
      </c>
      <c r="AN143" s="275" t="s">
        <v>635</v>
      </c>
      <c r="AO143" s="282">
        <v>135</v>
      </c>
      <c r="AP143" s="282">
        <v>3</v>
      </c>
      <c r="AQ143" s="282" t="s">
        <v>1244</v>
      </c>
      <c r="AS143" s="272" t="s">
        <v>212</v>
      </c>
      <c r="AT143" s="273" t="s">
        <v>166</v>
      </c>
      <c r="AU143" s="272">
        <v>1</v>
      </c>
      <c r="AV143" s="283">
        <v>4.5400501429335778E-2</v>
      </c>
      <c r="AW143" s="283">
        <v>0.42203860139799132</v>
      </c>
      <c r="AX143" s="283">
        <v>0.19555727079582466</v>
      </c>
      <c r="AY143" s="284">
        <v>12.791386363636366</v>
      </c>
      <c r="AZ143" s="284">
        <v>2.7704864805327722</v>
      </c>
      <c r="BA143" s="284">
        <v>37.220149098886061</v>
      </c>
      <c r="BB143" s="284">
        <v>1.8025798211869086</v>
      </c>
    </row>
    <row r="144" spans="23:54" ht="16.5">
      <c r="W144" s="269" t="s">
        <v>222</v>
      </c>
      <c r="X144" s="269" t="s">
        <v>361</v>
      </c>
      <c r="Y144" s="270" t="s">
        <v>361</v>
      </c>
      <c r="Z144" s="279">
        <v>9</v>
      </c>
      <c r="AA144" s="263">
        <v>21</v>
      </c>
      <c r="AB144" s="280">
        <v>0.97222222222222232</v>
      </c>
      <c r="AC144" s="269">
        <v>3</v>
      </c>
      <c r="AD144" s="269">
        <v>4</v>
      </c>
      <c r="AE144" s="269">
        <v>4</v>
      </c>
      <c r="AF144" s="269">
        <v>7</v>
      </c>
      <c r="AG144" s="269">
        <v>2</v>
      </c>
      <c r="AH144" s="269">
        <v>1</v>
      </c>
      <c r="AI144" s="269">
        <v>0</v>
      </c>
      <c r="AJ144" s="281">
        <v>0.91039545836054714</v>
      </c>
      <c r="AK144" s="263" t="s">
        <v>137</v>
      </c>
      <c r="AL144" s="263">
        <v>42</v>
      </c>
      <c r="AM144" s="263" t="s">
        <v>667</v>
      </c>
      <c r="AN144" s="275" t="s">
        <v>636</v>
      </c>
      <c r="AO144" s="282">
        <v>79</v>
      </c>
      <c r="AP144" s="282">
        <v>1</v>
      </c>
      <c r="AQ144" s="282" t="s">
        <v>1245</v>
      </c>
      <c r="AS144" s="272" t="s">
        <v>205</v>
      </c>
      <c r="AT144" s="273" t="s">
        <v>333</v>
      </c>
      <c r="AU144" s="272">
        <v>1</v>
      </c>
      <c r="AV144" s="283">
        <v>4.6093432011173052E-2</v>
      </c>
      <c r="AW144" s="283">
        <v>0.39834262285193178</v>
      </c>
      <c r="AX144" s="283">
        <v>0.18144216019233239</v>
      </c>
      <c r="AY144" s="284">
        <v>14.861500000000003</v>
      </c>
      <c r="AZ144" s="284">
        <v>2.8379335488657516</v>
      </c>
      <c r="BA144" s="284">
        <v>52.626268556296338</v>
      </c>
      <c r="BB144" s="284">
        <v>1.9979524144783263</v>
      </c>
    </row>
    <row r="145" spans="23:54" ht="16.5">
      <c r="W145" s="269" t="s">
        <v>222</v>
      </c>
      <c r="X145" s="269" t="s">
        <v>362</v>
      </c>
      <c r="Y145" s="270" t="s">
        <v>362</v>
      </c>
      <c r="Z145" s="279">
        <v>10</v>
      </c>
      <c r="AA145" s="263">
        <v>26</v>
      </c>
      <c r="AB145" s="280">
        <v>1.0833333333333333</v>
      </c>
      <c r="AC145" s="269">
        <v>4</v>
      </c>
      <c r="AD145" s="269">
        <v>4</v>
      </c>
      <c r="AE145" s="269">
        <v>4</v>
      </c>
      <c r="AF145" s="269">
        <v>3</v>
      </c>
      <c r="AG145" s="269">
        <v>6</v>
      </c>
      <c r="AH145" s="269">
        <v>5</v>
      </c>
      <c r="AI145" s="269">
        <v>0</v>
      </c>
      <c r="AJ145" s="281">
        <v>0.88500331544288557</v>
      </c>
      <c r="AK145" s="263" t="s">
        <v>138</v>
      </c>
      <c r="AL145" s="263">
        <v>19</v>
      </c>
      <c r="AM145" s="263" t="s">
        <v>613</v>
      </c>
      <c r="AN145" s="275" t="s">
        <v>638</v>
      </c>
      <c r="AO145" s="282">
        <v>105</v>
      </c>
      <c r="AP145" s="282">
        <v>2</v>
      </c>
      <c r="AQ145" s="282" t="s">
        <v>1246</v>
      </c>
      <c r="AS145" s="272" t="s">
        <v>205</v>
      </c>
      <c r="AT145" s="273" t="s">
        <v>334</v>
      </c>
      <c r="AU145" s="272">
        <v>1</v>
      </c>
      <c r="AV145" s="283">
        <v>5.5668528773537534E-2</v>
      </c>
      <c r="AW145" s="283">
        <v>0.43006627302564793</v>
      </c>
      <c r="AX145" s="283">
        <v>0.18769873329373007</v>
      </c>
      <c r="AY145" s="284">
        <v>12.843333333333334</v>
      </c>
      <c r="AZ145" s="284">
        <v>1.4267923743486903</v>
      </c>
      <c r="BA145" s="284">
        <v>20.31416625219747</v>
      </c>
      <c r="BB145" s="284">
        <v>2.0340970169745187</v>
      </c>
    </row>
    <row r="146" spans="23:54" ht="16.5">
      <c r="W146" s="269" t="s">
        <v>204</v>
      </c>
      <c r="X146" s="269" t="s">
        <v>363</v>
      </c>
      <c r="Y146" s="270" t="s">
        <v>363</v>
      </c>
      <c r="Z146" s="279">
        <v>20</v>
      </c>
      <c r="AA146" s="263">
        <v>48</v>
      </c>
      <c r="AB146" s="280">
        <v>1</v>
      </c>
      <c r="AC146" s="269">
        <v>7</v>
      </c>
      <c r="AD146" s="269">
        <v>7</v>
      </c>
      <c r="AE146" s="269">
        <v>11</v>
      </c>
      <c r="AF146" s="269">
        <v>15</v>
      </c>
      <c r="AG146" s="269">
        <v>5</v>
      </c>
      <c r="AH146" s="269">
        <v>3</v>
      </c>
      <c r="AI146" s="269">
        <v>0</v>
      </c>
      <c r="AJ146" s="281">
        <v>0.921045412365467</v>
      </c>
      <c r="AK146" s="263" t="s">
        <v>137</v>
      </c>
      <c r="AL146" s="263">
        <v>27</v>
      </c>
      <c r="AM146" s="263" t="s">
        <v>418</v>
      </c>
      <c r="AN146" s="275" t="s">
        <v>639</v>
      </c>
      <c r="AO146" s="282">
        <v>64</v>
      </c>
      <c r="AP146" s="282">
        <v>1</v>
      </c>
      <c r="AQ146" s="282" t="s">
        <v>1247</v>
      </c>
      <c r="AS146" s="272" t="s">
        <v>205</v>
      </c>
      <c r="AT146" s="273" t="s">
        <v>335</v>
      </c>
      <c r="AU146" s="272">
        <v>1</v>
      </c>
      <c r="AV146" s="283">
        <v>7.528783385539542E-2</v>
      </c>
      <c r="AW146" s="283">
        <v>0.37697635753547887</v>
      </c>
      <c r="AX146" s="283">
        <v>0.22236692580751286</v>
      </c>
      <c r="AY146" s="284">
        <v>12.437000000000001</v>
      </c>
      <c r="AZ146" s="284">
        <v>16.574081030124788</v>
      </c>
      <c r="BA146" s="284">
        <v>57.922087594240509</v>
      </c>
      <c r="BB146" s="284">
        <v>2.4970776092810869</v>
      </c>
    </row>
    <row r="147" spans="23:54" ht="16.5">
      <c r="W147" s="269" t="s">
        <v>204</v>
      </c>
      <c r="X147" s="269" t="s">
        <v>364</v>
      </c>
      <c r="Y147" s="270" t="s">
        <v>364</v>
      </c>
      <c r="Z147" s="279">
        <v>14</v>
      </c>
      <c r="AA147" s="263">
        <v>39</v>
      </c>
      <c r="AB147" s="280">
        <v>1.1607142857142856</v>
      </c>
      <c r="AC147" s="269">
        <v>1</v>
      </c>
      <c r="AD147" s="269">
        <v>4</v>
      </c>
      <c r="AE147" s="269">
        <v>5</v>
      </c>
      <c r="AF147" s="269">
        <v>16</v>
      </c>
      <c r="AG147" s="269">
        <v>8</v>
      </c>
      <c r="AH147" s="269">
        <v>5</v>
      </c>
      <c r="AI147" s="269">
        <v>0</v>
      </c>
      <c r="AJ147" s="281">
        <v>0.87269968276402543</v>
      </c>
      <c r="AK147" s="263" t="s">
        <v>138</v>
      </c>
      <c r="AL147" s="263">
        <v>39</v>
      </c>
      <c r="AM147" s="263" t="s">
        <v>1097</v>
      </c>
      <c r="AN147" s="275" t="s">
        <v>641</v>
      </c>
      <c r="AO147" s="282">
        <v>125</v>
      </c>
      <c r="AP147" s="282">
        <v>2</v>
      </c>
      <c r="AQ147" s="282" t="s">
        <v>1248</v>
      </c>
      <c r="AS147" s="272" t="s">
        <v>205</v>
      </c>
      <c r="AT147" s="273" t="s">
        <v>336</v>
      </c>
      <c r="AU147" s="272">
        <v>1</v>
      </c>
      <c r="AV147" s="283">
        <v>5.064528083499175E-2</v>
      </c>
      <c r="AW147" s="283">
        <v>0.44066433005358108</v>
      </c>
      <c r="AX147" s="283">
        <v>0.19761694199132057</v>
      </c>
      <c r="AY147" s="284">
        <v>13.329875000000001</v>
      </c>
      <c r="AZ147" s="284">
        <v>1.5003980410803177</v>
      </c>
      <c r="BA147" s="284">
        <v>36.169272777397467</v>
      </c>
      <c r="BB147" s="284">
        <v>2.2952981855852199</v>
      </c>
    </row>
    <row r="148" spans="23:54" ht="16.5">
      <c r="W148" s="269" t="s">
        <v>204</v>
      </c>
      <c r="X148" s="269" t="s">
        <v>365</v>
      </c>
      <c r="Y148" s="270" t="s">
        <v>365</v>
      </c>
      <c r="Z148" s="279">
        <v>10</v>
      </c>
      <c r="AA148" s="263">
        <v>27</v>
      </c>
      <c r="AB148" s="280">
        <v>1.125</v>
      </c>
      <c r="AC148" s="269">
        <v>0</v>
      </c>
      <c r="AD148" s="269">
        <v>2</v>
      </c>
      <c r="AE148" s="269">
        <v>4</v>
      </c>
      <c r="AF148" s="269">
        <v>6</v>
      </c>
      <c r="AG148" s="269">
        <v>10</v>
      </c>
      <c r="AH148" s="269">
        <v>5</v>
      </c>
      <c r="AI148" s="269">
        <v>0</v>
      </c>
      <c r="AJ148" s="281">
        <v>0.85492902724329412</v>
      </c>
      <c r="AK148" s="263" t="s">
        <v>138</v>
      </c>
      <c r="AL148" s="263">
        <v>53</v>
      </c>
      <c r="AM148" s="263" t="s">
        <v>1098</v>
      </c>
      <c r="AN148" s="275" t="s">
        <v>642</v>
      </c>
      <c r="AO148" s="282">
        <v>139</v>
      </c>
      <c r="AP148" s="282">
        <v>3</v>
      </c>
      <c r="AQ148" s="282" t="s">
        <v>1249</v>
      </c>
      <c r="AS148" s="272" t="s">
        <v>205</v>
      </c>
      <c r="AT148" s="273" t="s">
        <v>166</v>
      </c>
      <c r="AU148" s="272">
        <v>1</v>
      </c>
      <c r="AV148" s="283">
        <v>5.4828237222044968E-2</v>
      </c>
      <c r="AW148" s="283">
        <v>0.40777101704359775</v>
      </c>
      <c r="AX148" s="283">
        <v>0.19333927527109684</v>
      </c>
      <c r="AY148" s="284">
        <v>13.698489361702133</v>
      </c>
      <c r="AZ148" s="284">
        <v>5.1381181865553236</v>
      </c>
      <c r="BA148" s="284">
        <v>44.676065790634944</v>
      </c>
      <c r="BB148" s="284">
        <v>2.1056171949687608</v>
      </c>
    </row>
    <row r="149" spans="23:54" ht="16.5">
      <c r="W149" s="269" t="s">
        <v>204</v>
      </c>
      <c r="X149" s="269" t="s">
        <v>366</v>
      </c>
      <c r="Y149" s="270" t="s">
        <v>366</v>
      </c>
      <c r="Z149" s="279">
        <v>6</v>
      </c>
      <c r="AA149" s="263">
        <v>16</v>
      </c>
      <c r="AB149" s="280">
        <v>1.1111111111111112</v>
      </c>
      <c r="AC149" s="269">
        <v>1</v>
      </c>
      <c r="AD149" s="269">
        <v>0</v>
      </c>
      <c r="AE149" s="269">
        <v>2</v>
      </c>
      <c r="AF149" s="269">
        <v>2</v>
      </c>
      <c r="AG149" s="269">
        <v>7</v>
      </c>
      <c r="AH149" s="269">
        <v>4</v>
      </c>
      <c r="AI149" s="269">
        <v>0</v>
      </c>
      <c r="AJ149" s="281">
        <v>0.83503426029018812</v>
      </c>
      <c r="AK149" s="263" t="s">
        <v>136</v>
      </c>
      <c r="AL149" s="263">
        <v>9</v>
      </c>
      <c r="AM149" s="263" t="s">
        <v>1024</v>
      </c>
      <c r="AN149" s="275" t="s">
        <v>644</v>
      </c>
      <c r="AO149" s="282">
        <v>151</v>
      </c>
      <c r="AP149" s="282">
        <v>4</v>
      </c>
      <c r="AQ149" s="282" t="s">
        <v>1250</v>
      </c>
      <c r="AS149" s="272" t="s">
        <v>214</v>
      </c>
      <c r="AT149" s="273" t="s">
        <v>337</v>
      </c>
      <c r="AU149" s="272">
        <v>1</v>
      </c>
      <c r="AV149" s="283">
        <v>2.1112041841699944E-2</v>
      </c>
      <c r="AW149" s="283">
        <v>0.50991583775357641</v>
      </c>
      <c r="AX149" s="283">
        <v>0.18645969008227101</v>
      </c>
      <c r="AY149" s="284">
        <v>20.241000000000003</v>
      </c>
      <c r="AZ149" s="284">
        <v>3.9900070553408682</v>
      </c>
      <c r="BA149" s="284">
        <v>62.190577987380053</v>
      </c>
      <c r="BB149" s="284">
        <v>1.7642536970085194</v>
      </c>
    </row>
    <row r="150" spans="23:54" ht="16.5">
      <c r="W150" s="269" t="s">
        <v>210</v>
      </c>
      <c r="X150" s="269" t="s">
        <v>367</v>
      </c>
      <c r="Y150" s="270" t="s">
        <v>367</v>
      </c>
      <c r="Z150" s="279">
        <v>8</v>
      </c>
      <c r="AA150" s="263">
        <v>37</v>
      </c>
      <c r="AB150" s="280">
        <v>1.9270833333333335</v>
      </c>
      <c r="AC150" s="269">
        <v>4</v>
      </c>
      <c r="AD150" s="269">
        <v>5</v>
      </c>
      <c r="AE150" s="269">
        <v>7</v>
      </c>
      <c r="AF150" s="269">
        <v>14</v>
      </c>
      <c r="AG150" s="269">
        <v>5</v>
      </c>
      <c r="AH150" s="269">
        <v>2</v>
      </c>
      <c r="AI150" s="269">
        <v>0</v>
      </c>
      <c r="AJ150" s="281">
        <v>0.87712595460321374</v>
      </c>
      <c r="AK150" s="263" t="s">
        <v>138</v>
      </c>
      <c r="AL150" s="263">
        <v>34</v>
      </c>
      <c r="AM150" s="263" t="s">
        <v>1016</v>
      </c>
      <c r="AN150" s="275" t="s">
        <v>646</v>
      </c>
      <c r="AO150" s="282">
        <v>120</v>
      </c>
      <c r="AP150" s="282">
        <v>4</v>
      </c>
      <c r="AQ150" s="282" t="s">
        <v>1251</v>
      </c>
      <c r="AS150" s="272" t="s">
        <v>214</v>
      </c>
      <c r="AT150" s="273" t="s">
        <v>338</v>
      </c>
      <c r="AU150" s="272">
        <v>1</v>
      </c>
      <c r="AV150" s="283">
        <v>3.2486319162481542E-2</v>
      </c>
      <c r="AW150" s="283">
        <v>0.3763570423341982</v>
      </c>
      <c r="AX150" s="283">
        <v>0.12776666096487294</v>
      </c>
      <c r="AY150" s="284">
        <v>24.686875000000001</v>
      </c>
      <c r="AZ150" s="284">
        <v>0.88794155668723629</v>
      </c>
      <c r="BA150" s="284">
        <v>18.529526886291922</v>
      </c>
      <c r="BB150" s="284">
        <v>2.5656673981921978</v>
      </c>
    </row>
    <row r="151" spans="23:54" ht="16.5">
      <c r="W151" s="269" t="s">
        <v>210</v>
      </c>
      <c r="X151" s="269" t="s">
        <v>368</v>
      </c>
      <c r="Y151" s="270" t="s">
        <v>368</v>
      </c>
      <c r="Z151" s="279">
        <v>21</v>
      </c>
      <c r="AA151" s="263">
        <v>22</v>
      </c>
      <c r="AB151" s="280">
        <v>0.43650793650793651</v>
      </c>
      <c r="AC151" s="269">
        <v>5</v>
      </c>
      <c r="AD151" s="269">
        <v>7</v>
      </c>
      <c r="AE151" s="269">
        <v>5</v>
      </c>
      <c r="AF151" s="269">
        <v>3</v>
      </c>
      <c r="AG151" s="269">
        <v>2</v>
      </c>
      <c r="AH151" s="269">
        <v>0</v>
      </c>
      <c r="AI151" s="269">
        <v>0</v>
      </c>
      <c r="AJ151" s="281">
        <v>0.94233737333971734</v>
      </c>
      <c r="AK151" s="263" t="s">
        <v>137</v>
      </c>
      <c r="AL151" s="263">
        <v>6</v>
      </c>
      <c r="AM151" s="263" t="s">
        <v>555</v>
      </c>
      <c r="AN151" s="275" t="s">
        <v>647</v>
      </c>
      <c r="AO151" s="282">
        <v>43</v>
      </c>
      <c r="AP151" s="282">
        <v>2</v>
      </c>
      <c r="AQ151" s="282" t="s">
        <v>1252</v>
      </c>
      <c r="AS151" s="272" t="s">
        <v>214</v>
      </c>
      <c r="AT151" s="273" t="s">
        <v>339</v>
      </c>
      <c r="AU151" s="272">
        <v>1</v>
      </c>
      <c r="AV151" s="283">
        <v>5.10783420370561E-2</v>
      </c>
      <c r="AW151" s="283">
        <v>0.51169263737478254</v>
      </c>
      <c r="AX151" s="283">
        <v>0.19172472504899521</v>
      </c>
      <c r="AY151" s="284">
        <v>20.794399999999996</v>
      </c>
      <c r="AZ151" s="284">
        <v>4.3441202595885997</v>
      </c>
      <c r="BA151" s="284">
        <v>73.080333784486854</v>
      </c>
      <c r="BB151" s="284">
        <v>1.6666000469891316</v>
      </c>
    </row>
    <row r="152" spans="23:54" ht="16.5">
      <c r="W152" s="269" t="s">
        <v>210</v>
      </c>
      <c r="X152" s="269" t="s">
        <v>369</v>
      </c>
      <c r="Y152" s="270" t="s">
        <v>369</v>
      </c>
      <c r="Z152" s="279">
        <v>8</v>
      </c>
      <c r="AA152" s="263">
        <v>16</v>
      </c>
      <c r="AB152" s="280">
        <v>0.83333333333333337</v>
      </c>
      <c r="AC152" s="269">
        <v>3</v>
      </c>
      <c r="AD152" s="269">
        <v>5</v>
      </c>
      <c r="AE152" s="269">
        <v>1</v>
      </c>
      <c r="AF152" s="269">
        <v>7</v>
      </c>
      <c r="AG152" s="269">
        <v>0</v>
      </c>
      <c r="AH152" s="269">
        <v>0</v>
      </c>
      <c r="AI152" s="269">
        <v>0</v>
      </c>
      <c r="AJ152" s="281">
        <v>0.92991339874635603</v>
      </c>
      <c r="AK152" s="263" t="s">
        <v>137</v>
      </c>
      <c r="AL152" s="263">
        <v>19</v>
      </c>
      <c r="AM152" s="263" t="s">
        <v>494</v>
      </c>
      <c r="AN152" s="275" t="s">
        <v>649</v>
      </c>
      <c r="AO152" s="282">
        <v>56</v>
      </c>
      <c r="AP152" s="282">
        <v>3</v>
      </c>
      <c r="AQ152" s="282" t="s">
        <v>1253</v>
      </c>
      <c r="AS152" s="272" t="s">
        <v>214</v>
      </c>
      <c r="AT152" s="273" t="s">
        <v>340</v>
      </c>
      <c r="AU152" s="272">
        <v>1</v>
      </c>
      <c r="AV152" s="283">
        <v>1.4097577751066319E-2</v>
      </c>
      <c r="AW152" s="283">
        <v>0.52063025450680822</v>
      </c>
      <c r="AX152" s="283">
        <v>0.26261025849341896</v>
      </c>
      <c r="AY152" s="284">
        <v>13.751200000000001</v>
      </c>
      <c r="AZ152" s="284">
        <v>1.5399421820051287</v>
      </c>
      <c r="BA152" s="284">
        <v>37.860708675924911</v>
      </c>
      <c r="BB152" s="284">
        <v>2.0664782921108644</v>
      </c>
    </row>
    <row r="153" spans="23:54" ht="16.5">
      <c r="W153" s="269" t="s">
        <v>210</v>
      </c>
      <c r="X153" s="269" t="s">
        <v>370</v>
      </c>
      <c r="Y153" s="270" t="s">
        <v>370</v>
      </c>
      <c r="Z153" s="279">
        <v>5</v>
      </c>
      <c r="AA153" s="263">
        <v>11</v>
      </c>
      <c r="AB153" s="280">
        <v>0.91666666666666663</v>
      </c>
      <c r="AC153" s="269">
        <v>5</v>
      </c>
      <c r="AD153" s="269">
        <v>1</v>
      </c>
      <c r="AE153" s="269">
        <v>0</v>
      </c>
      <c r="AF153" s="269">
        <v>3</v>
      </c>
      <c r="AG153" s="269">
        <v>1</v>
      </c>
      <c r="AH153" s="269">
        <v>1</v>
      </c>
      <c r="AI153" s="269">
        <v>0</v>
      </c>
      <c r="AJ153" s="281">
        <v>0.96223547830758471</v>
      </c>
      <c r="AK153" s="263" t="s">
        <v>135</v>
      </c>
      <c r="AL153" s="263">
        <v>23</v>
      </c>
      <c r="AM153" s="263" t="s">
        <v>640</v>
      </c>
      <c r="AN153" s="275" t="s">
        <v>651</v>
      </c>
      <c r="AO153" s="282">
        <v>30</v>
      </c>
      <c r="AP153" s="282">
        <v>1</v>
      </c>
      <c r="AQ153" s="282" t="s">
        <v>1254</v>
      </c>
      <c r="AS153" s="272" t="s">
        <v>214</v>
      </c>
      <c r="AT153" s="273" t="s">
        <v>341</v>
      </c>
      <c r="AU153" s="272">
        <v>1</v>
      </c>
      <c r="AV153" s="283">
        <v>3.4976162411495128E-2</v>
      </c>
      <c r="AW153" s="283">
        <v>0.47814820658656843</v>
      </c>
      <c r="AX153" s="283">
        <v>0.20179182734691251</v>
      </c>
      <c r="AY153" s="284">
        <v>17.100454545454546</v>
      </c>
      <c r="AZ153" s="284">
        <v>3.7389293009720896</v>
      </c>
      <c r="BA153" s="284">
        <v>79.770831748076347</v>
      </c>
      <c r="BB153" s="284">
        <v>1.9424218927074786</v>
      </c>
    </row>
    <row r="154" spans="23:54" ht="16.5">
      <c r="W154" s="269" t="s">
        <v>220</v>
      </c>
      <c r="X154" s="269" t="s">
        <v>371</v>
      </c>
      <c r="Y154" s="270" t="s">
        <v>371</v>
      </c>
      <c r="Z154" s="279">
        <v>10</v>
      </c>
      <c r="AA154" s="263">
        <v>12</v>
      </c>
      <c r="AB154" s="280">
        <v>0.5</v>
      </c>
      <c r="AC154" s="269">
        <v>4</v>
      </c>
      <c r="AD154" s="269">
        <v>1</v>
      </c>
      <c r="AE154" s="269">
        <v>1</v>
      </c>
      <c r="AF154" s="269">
        <v>1</v>
      </c>
      <c r="AG154" s="269">
        <v>0</v>
      </c>
      <c r="AH154" s="269">
        <v>5</v>
      </c>
      <c r="AI154" s="269">
        <v>0</v>
      </c>
      <c r="AJ154" s="281">
        <v>0.89289577384008889</v>
      </c>
      <c r="AK154" s="263" t="s">
        <v>138</v>
      </c>
      <c r="AL154" s="263">
        <v>11</v>
      </c>
      <c r="AM154" s="263" t="s">
        <v>450</v>
      </c>
      <c r="AN154" s="275" t="s">
        <v>653</v>
      </c>
      <c r="AO154" s="282">
        <v>97</v>
      </c>
      <c r="AP154" s="282">
        <v>6</v>
      </c>
      <c r="AQ154" s="282" t="s">
        <v>1255</v>
      </c>
      <c r="AS154" s="272" t="s">
        <v>214</v>
      </c>
      <c r="AT154" s="273" t="s">
        <v>342</v>
      </c>
      <c r="AU154" s="272">
        <v>1</v>
      </c>
      <c r="AV154" s="283">
        <v>4.7818568691874785E-2</v>
      </c>
      <c r="AW154" s="283">
        <v>0.55901391801210409</v>
      </c>
      <c r="AX154" s="283">
        <v>0.21876745734794811</v>
      </c>
      <c r="AY154" s="284">
        <v>22.86</v>
      </c>
      <c r="AZ154" s="284">
        <v>2.602670894859072</v>
      </c>
      <c r="BA154" s="284">
        <v>40.336926927197304</v>
      </c>
      <c r="BB154" s="284">
        <v>1.595845454729707</v>
      </c>
    </row>
    <row r="155" spans="23:54" ht="16.5">
      <c r="W155" s="269" t="s">
        <v>220</v>
      </c>
      <c r="X155" s="269" t="s">
        <v>372</v>
      </c>
      <c r="Y155" s="270" t="s">
        <v>372</v>
      </c>
      <c r="Z155" s="279">
        <v>6</v>
      </c>
      <c r="AA155" s="263">
        <v>14</v>
      </c>
      <c r="AB155" s="280">
        <v>0.97222222222222232</v>
      </c>
      <c r="AC155" s="269">
        <v>0</v>
      </c>
      <c r="AD155" s="269">
        <v>0</v>
      </c>
      <c r="AE155" s="269">
        <v>3</v>
      </c>
      <c r="AF155" s="269">
        <v>7</v>
      </c>
      <c r="AG155" s="269">
        <v>3</v>
      </c>
      <c r="AH155" s="269">
        <v>1</v>
      </c>
      <c r="AI155" s="269">
        <v>0</v>
      </c>
      <c r="AJ155" s="281">
        <v>0.86690644117119131</v>
      </c>
      <c r="AK155" s="263" t="s">
        <v>138</v>
      </c>
      <c r="AL155" s="263">
        <v>45</v>
      </c>
      <c r="AM155" s="263" t="s">
        <v>1099</v>
      </c>
      <c r="AN155" s="275" t="s">
        <v>655</v>
      </c>
      <c r="AO155" s="282">
        <v>131</v>
      </c>
      <c r="AP155" s="282">
        <v>9</v>
      </c>
      <c r="AQ155" s="282" t="s">
        <v>1256</v>
      </c>
      <c r="AS155" s="272" t="s">
        <v>214</v>
      </c>
      <c r="AT155" s="273" t="s">
        <v>166</v>
      </c>
      <c r="AU155" s="272">
        <v>1</v>
      </c>
      <c r="AV155" s="283">
        <v>3.4218541623707036E-2</v>
      </c>
      <c r="AW155" s="283">
        <v>0.48263023565352881</v>
      </c>
      <c r="AX155" s="283">
        <v>0.17658649573730359</v>
      </c>
      <c r="AY155" s="284">
        <v>19.848891304347827</v>
      </c>
      <c r="AZ155" s="284">
        <v>2.6893624829701213</v>
      </c>
      <c r="BA155" s="284">
        <v>49.605180046621157</v>
      </c>
      <c r="BB155" s="284">
        <v>1.9709564947031954</v>
      </c>
    </row>
    <row r="156" spans="23:54" ht="16.5">
      <c r="W156" s="269" t="s">
        <v>220</v>
      </c>
      <c r="X156" s="269" t="s">
        <v>373</v>
      </c>
      <c r="Y156" s="270" t="s">
        <v>373</v>
      </c>
      <c r="Z156" s="279">
        <v>7</v>
      </c>
      <c r="AA156" s="263">
        <v>15</v>
      </c>
      <c r="AB156" s="280">
        <v>0.89285714285714279</v>
      </c>
      <c r="AC156" s="269">
        <v>3</v>
      </c>
      <c r="AD156" s="269">
        <v>3</v>
      </c>
      <c r="AE156" s="269">
        <v>5</v>
      </c>
      <c r="AF156" s="269">
        <v>1</v>
      </c>
      <c r="AG156" s="269">
        <v>3</v>
      </c>
      <c r="AH156" s="269">
        <v>0</v>
      </c>
      <c r="AI156" s="269">
        <v>0</v>
      </c>
      <c r="AJ156" s="281">
        <v>0.94699430304675225</v>
      </c>
      <c r="AK156" s="263" t="s">
        <v>137</v>
      </c>
      <c r="AL156" s="263">
        <v>2</v>
      </c>
      <c r="AM156" s="263" t="s">
        <v>529</v>
      </c>
      <c r="AN156" s="275" t="s">
        <v>657</v>
      </c>
      <c r="AO156" s="282">
        <v>39</v>
      </c>
      <c r="AP156" s="282">
        <v>3</v>
      </c>
      <c r="AQ156" s="282" t="s">
        <v>1257</v>
      </c>
      <c r="AS156" s="272" t="s">
        <v>217</v>
      </c>
      <c r="AT156" s="273" t="s">
        <v>343</v>
      </c>
      <c r="AU156" s="272">
        <v>1</v>
      </c>
      <c r="AV156" s="283">
        <v>3.9169445209928377E-2</v>
      </c>
      <c r="AW156" s="283">
        <v>0.30114782065440471</v>
      </c>
      <c r="AX156" s="283">
        <v>0.16010430531054443</v>
      </c>
      <c r="AY156" s="284">
        <v>16.282999999999998</v>
      </c>
      <c r="AZ156" s="284">
        <v>14.761969531685933</v>
      </c>
      <c r="BA156" s="284">
        <v>21.456220615591278</v>
      </c>
      <c r="BB156" s="284">
        <v>2.3286515226946851</v>
      </c>
    </row>
    <row r="157" spans="23:54" ht="16.5">
      <c r="W157" s="269" t="s">
        <v>220</v>
      </c>
      <c r="X157" s="269" t="s">
        <v>374</v>
      </c>
      <c r="Y157" s="270" t="s">
        <v>374</v>
      </c>
      <c r="Z157" s="279">
        <v>10</v>
      </c>
      <c r="AA157" s="263">
        <v>17</v>
      </c>
      <c r="AB157" s="280">
        <v>0.70833333333333337</v>
      </c>
      <c r="AC157" s="269">
        <v>1</v>
      </c>
      <c r="AD157" s="269">
        <v>3</v>
      </c>
      <c r="AE157" s="269">
        <v>5</v>
      </c>
      <c r="AF157" s="269">
        <v>2</v>
      </c>
      <c r="AG157" s="269">
        <v>1</v>
      </c>
      <c r="AH157" s="269">
        <v>5</v>
      </c>
      <c r="AI157" s="269">
        <v>0</v>
      </c>
      <c r="AJ157" s="281">
        <v>0.87982507045388847</v>
      </c>
      <c r="AK157" s="263" t="s">
        <v>138</v>
      </c>
      <c r="AL157" s="263">
        <v>27</v>
      </c>
      <c r="AM157" s="263" t="s">
        <v>1007</v>
      </c>
      <c r="AN157" s="275" t="s">
        <v>659</v>
      </c>
      <c r="AO157" s="282">
        <v>113</v>
      </c>
      <c r="AP157" s="282">
        <v>7</v>
      </c>
      <c r="AQ157" s="282" t="s">
        <v>1258</v>
      </c>
      <c r="AS157" s="272" t="s">
        <v>217</v>
      </c>
      <c r="AT157" s="273" t="s">
        <v>344</v>
      </c>
      <c r="AU157" s="272">
        <v>1</v>
      </c>
      <c r="AV157" s="283">
        <v>4.4320851669646319E-2</v>
      </c>
      <c r="AW157" s="283">
        <v>0.29889218130421552</v>
      </c>
      <c r="AX157" s="283">
        <v>0.13431626630404986</v>
      </c>
      <c r="AY157" s="284">
        <v>15.828428571428573</v>
      </c>
      <c r="AZ157" s="284">
        <v>0.72392680843807977</v>
      </c>
      <c r="BA157" s="284">
        <v>24.671982498345479</v>
      </c>
      <c r="BB157" s="284">
        <v>2.1821826655192891</v>
      </c>
    </row>
    <row r="158" spans="23:54" ht="16.5">
      <c r="W158" s="269" t="s">
        <v>220</v>
      </c>
      <c r="X158" s="269" t="s">
        <v>375</v>
      </c>
      <c r="Y158" s="270" t="s">
        <v>375</v>
      </c>
      <c r="Z158" s="279">
        <v>10</v>
      </c>
      <c r="AA158" s="263">
        <v>21</v>
      </c>
      <c r="AB158" s="280">
        <v>0.875</v>
      </c>
      <c r="AC158" s="269">
        <v>2</v>
      </c>
      <c r="AD158" s="269">
        <v>3</v>
      </c>
      <c r="AE158" s="269">
        <v>5</v>
      </c>
      <c r="AF158" s="269">
        <v>5</v>
      </c>
      <c r="AG158" s="269">
        <v>4</v>
      </c>
      <c r="AH158" s="269">
        <v>2</v>
      </c>
      <c r="AI158" s="269">
        <v>0</v>
      </c>
      <c r="AJ158" s="281">
        <v>0.89649361037010555</v>
      </c>
      <c r="AK158" s="263" t="s">
        <v>138</v>
      </c>
      <c r="AL158" s="263">
        <v>4</v>
      </c>
      <c r="AM158" s="263" t="s">
        <v>669</v>
      </c>
      <c r="AN158" s="275" t="s">
        <v>661</v>
      </c>
      <c r="AO158" s="282">
        <v>90</v>
      </c>
      <c r="AP158" s="282">
        <v>5</v>
      </c>
      <c r="AQ158" s="282" t="s">
        <v>1259</v>
      </c>
      <c r="AS158" s="272" t="s">
        <v>217</v>
      </c>
      <c r="AT158" s="273" t="s">
        <v>345</v>
      </c>
      <c r="AU158" s="272">
        <v>1</v>
      </c>
      <c r="AV158" s="283">
        <v>5.0915998072857654E-2</v>
      </c>
      <c r="AW158" s="283">
        <v>0.26213197978528846</v>
      </c>
      <c r="AX158" s="283">
        <v>0.11421118888137066</v>
      </c>
      <c r="AY158" s="284">
        <v>24.459000000000003</v>
      </c>
      <c r="AZ158" s="284">
        <v>0.9720101181393247</v>
      </c>
      <c r="BA158" s="284">
        <v>51.644112589389998</v>
      </c>
      <c r="BB158" s="284">
        <v>2.2543651382770844</v>
      </c>
    </row>
    <row r="159" spans="23:54" ht="16.5">
      <c r="W159" s="269" t="s">
        <v>220</v>
      </c>
      <c r="X159" s="269" t="s">
        <v>376</v>
      </c>
      <c r="Y159" s="270" t="s">
        <v>376</v>
      </c>
      <c r="Z159" s="279">
        <v>5</v>
      </c>
      <c r="AA159" s="263">
        <v>14</v>
      </c>
      <c r="AB159" s="280">
        <v>1.1666666666666667</v>
      </c>
      <c r="AC159" s="269">
        <v>7</v>
      </c>
      <c r="AD159" s="269">
        <v>3</v>
      </c>
      <c r="AE159" s="269">
        <v>1</v>
      </c>
      <c r="AF159" s="269">
        <v>2</v>
      </c>
      <c r="AG159" s="269">
        <v>0</v>
      </c>
      <c r="AH159" s="269">
        <v>1</v>
      </c>
      <c r="AI159" s="269">
        <v>0</v>
      </c>
      <c r="AJ159" s="281">
        <v>0.98552637547967814</v>
      </c>
      <c r="AK159" s="263" t="s">
        <v>135</v>
      </c>
      <c r="AL159" s="263">
        <v>8</v>
      </c>
      <c r="AM159" s="263" t="s">
        <v>650</v>
      </c>
      <c r="AN159" s="275" t="s">
        <v>662</v>
      </c>
      <c r="AO159" s="282">
        <v>15</v>
      </c>
      <c r="AP159" s="282">
        <v>2</v>
      </c>
      <c r="AQ159" s="282" t="s">
        <v>1260</v>
      </c>
      <c r="AS159" s="272" t="s">
        <v>217</v>
      </c>
      <c r="AT159" s="273" t="s">
        <v>346</v>
      </c>
      <c r="AU159" s="272">
        <v>1</v>
      </c>
      <c r="AV159" s="283">
        <v>4.1720869086564527E-2</v>
      </c>
      <c r="AW159" s="283">
        <v>0.21187383670207979</v>
      </c>
      <c r="AX159" s="283">
        <v>0.1256774485963004</v>
      </c>
      <c r="AY159" s="284">
        <v>12.798</v>
      </c>
      <c r="AZ159" s="284">
        <v>1.5458480762152569E-2</v>
      </c>
      <c r="BA159" s="284">
        <v>4.1892482865433465</v>
      </c>
      <c r="BB159" s="284">
        <v>2.0212509811077393</v>
      </c>
    </row>
    <row r="160" spans="23:54" ht="16.5">
      <c r="W160" s="269" t="s">
        <v>220</v>
      </c>
      <c r="X160" s="269" t="s">
        <v>377</v>
      </c>
      <c r="Y160" s="270" t="s">
        <v>377</v>
      </c>
      <c r="Z160" s="279">
        <v>2</v>
      </c>
      <c r="AA160" s="263">
        <v>7</v>
      </c>
      <c r="AB160" s="280">
        <v>1.4583333333333335</v>
      </c>
      <c r="AC160" s="269">
        <v>2</v>
      </c>
      <c r="AD160" s="269">
        <v>3</v>
      </c>
      <c r="AE160" s="269">
        <v>1</v>
      </c>
      <c r="AF160" s="269">
        <v>1</v>
      </c>
      <c r="AG160" s="269">
        <v>0</v>
      </c>
      <c r="AH160" s="269">
        <v>0</v>
      </c>
      <c r="AI160" s="269">
        <v>0</v>
      </c>
      <c r="AJ160" s="281">
        <v>0.98809170996615137</v>
      </c>
      <c r="AK160" s="263" t="s">
        <v>135</v>
      </c>
      <c r="AL160" s="263">
        <v>7</v>
      </c>
      <c r="AM160" s="263" t="s">
        <v>627</v>
      </c>
      <c r="AN160" s="275" t="s">
        <v>664</v>
      </c>
      <c r="AO160" s="282">
        <v>14</v>
      </c>
      <c r="AP160" s="282">
        <v>1</v>
      </c>
      <c r="AQ160" s="282" t="s">
        <v>1261</v>
      </c>
      <c r="AS160" s="272" t="s">
        <v>217</v>
      </c>
      <c r="AT160" s="273" t="s">
        <v>347</v>
      </c>
      <c r="AU160" s="272">
        <v>1</v>
      </c>
      <c r="AV160" s="283">
        <v>2.3022884525730914E-2</v>
      </c>
      <c r="AW160" s="283">
        <v>0.38520397648002463</v>
      </c>
      <c r="AX160" s="283">
        <v>0.21960406701949456</v>
      </c>
      <c r="AY160" s="284">
        <v>10.705</v>
      </c>
      <c r="AZ160" s="284">
        <v>1.9329940563421937</v>
      </c>
      <c r="BA160" s="284">
        <v>27.39072505610665</v>
      </c>
      <c r="BB160" s="284">
        <v>2.5306857093867094</v>
      </c>
    </row>
    <row r="161" spans="23:54" ht="16.5">
      <c r="W161" s="269" t="s">
        <v>220</v>
      </c>
      <c r="X161" s="269" t="s">
        <v>378</v>
      </c>
      <c r="Y161" s="270" t="s">
        <v>378</v>
      </c>
      <c r="Z161" s="279">
        <v>2</v>
      </c>
      <c r="AA161" s="263">
        <v>2</v>
      </c>
      <c r="AB161" s="280">
        <v>0.41666666666666669</v>
      </c>
      <c r="AC161" s="269">
        <v>0</v>
      </c>
      <c r="AD161" s="269">
        <v>0</v>
      </c>
      <c r="AE161" s="269">
        <v>0</v>
      </c>
      <c r="AF161" s="269">
        <v>0</v>
      </c>
      <c r="AG161" s="269">
        <v>0</v>
      </c>
      <c r="AH161" s="269">
        <v>0</v>
      </c>
      <c r="AI161" s="269">
        <v>2</v>
      </c>
      <c r="AJ161" s="281">
        <v>0.86690909090909085</v>
      </c>
      <c r="AK161" s="263" t="s">
        <v>138</v>
      </c>
      <c r="AL161" s="263">
        <v>44</v>
      </c>
      <c r="AM161" s="263" t="s">
        <v>1100</v>
      </c>
      <c r="AN161" s="275" t="s">
        <v>666</v>
      </c>
      <c r="AO161" s="282">
        <v>130</v>
      </c>
      <c r="AP161" s="282">
        <v>8</v>
      </c>
      <c r="AQ161" s="282" t="s">
        <v>1262</v>
      </c>
      <c r="AS161" s="272" t="s">
        <v>217</v>
      </c>
      <c r="AT161" s="273" t="s">
        <v>166</v>
      </c>
      <c r="AU161" s="272">
        <v>1</v>
      </c>
      <c r="AV161" s="283">
        <v>4.028090910948575E-2</v>
      </c>
      <c r="AW161" s="283">
        <v>0.30128980025125296</v>
      </c>
      <c r="AX161" s="283">
        <v>0.150147044848917</v>
      </c>
      <c r="AY161" s="284">
        <v>16.221708333333329</v>
      </c>
      <c r="AZ161" s="284">
        <v>7.4848808415882422</v>
      </c>
      <c r="BA161" s="284">
        <v>25.724040913946155</v>
      </c>
      <c r="BB161" s="284">
        <v>2.2561611729832642</v>
      </c>
    </row>
    <row r="162" spans="23:54" ht="16.5">
      <c r="W162" s="269" t="s">
        <v>220</v>
      </c>
      <c r="X162" s="269" t="s">
        <v>379</v>
      </c>
      <c r="Y162" s="270" t="s">
        <v>379</v>
      </c>
      <c r="Z162" s="279">
        <v>1</v>
      </c>
      <c r="AA162" s="263">
        <v>3</v>
      </c>
      <c r="AB162" s="280">
        <v>1.25</v>
      </c>
      <c r="AC162" s="269">
        <v>0</v>
      </c>
      <c r="AD162" s="269">
        <v>0</v>
      </c>
      <c r="AE162" s="269">
        <v>2</v>
      </c>
      <c r="AF162" s="269">
        <v>0</v>
      </c>
      <c r="AG162" s="269">
        <v>1</v>
      </c>
      <c r="AH162" s="269">
        <v>0</v>
      </c>
      <c r="AI162" s="269">
        <v>0</v>
      </c>
      <c r="AJ162" s="281">
        <v>0.85961538461538456</v>
      </c>
      <c r="AK162" s="263" t="s">
        <v>138</v>
      </c>
      <c r="AL162" s="263">
        <v>48</v>
      </c>
      <c r="AM162" s="263" t="s">
        <v>1101</v>
      </c>
      <c r="AN162" s="275" t="s">
        <v>668</v>
      </c>
      <c r="AO162" s="282">
        <v>134</v>
      </c>
      <c r="AP162" s="282">
        <v>10</v>
      </c>
      <c r="AQ162" s="282" t="s">
        <v>1263</v>
      </c>
      <c r="AS162" s="272" t="s">
        <v>228</v>
      </c>
      <c r="AT162" s="273" t="s">
        <v>348</v>
      </c>
      <c r="AU162" s="272">
        <v>1</v>
      </c>
      <c r="AV162" s="283">
        <v>1.4821971044832991E-2</v>
      </c>
      <c r="AW162" s="283">
        <v>0.35695831050432547</v>
      </c>
      <c r="AX162" s="283">
        <v>0.15827285132676608</v>
      </c>
      <c r="AY162" s="284">
        <v>9.3113499999999991</v>
      </c>
      <c r="AZ162" s="284">
        <v>0.28944592987812928</v>
      </c>
      <c r="BA162" s="284">
        <v>4.0681466408145859</v>
      </c>
      <c r="BB162" s="284">
        <v>2.1871131062806697</v>
      </c>
    </row>
    <row r="163" spans="23:54" ht="16.5">
      <c r="W163" s="269" t="s">
        <v>220</v>
      </c>
      <c r="X163" s="269" t="s">
        <v>380</v>
      </c>
      <c r="Y163" s="270" t="s">
        <v>380</v>
      </c>
      <c r="Z163" s="279">
        <v>4</v>
      </c>
      <c r="AA163" s="263">
        <v>9</v>
      </c>
      <c r="AB163" s="280">
        <v>0.9375</v>
      </c>
      <c r="AC163" s="269">
        <v>3</v>
      </c>
      <c r="AD163" s="269">
        <v>1</v>
      </c>
      <c r="AE163" s="269">
        <v>1</v>
      </c>
      <c r="AF163" s="269">
        <v>3</v>
      </c>
      <c r="AG163" s="269">
        <v>1</v>
      </c>
      <c r="AH163" s="269">
        <v>0</v>
      </c>
      <c r="AI163" s="269">
        <v>0</v>
      </c>
      <c r="AJ163" s="281">
        <v>0.93547960304963973</v>
      </c>
      <c r="AK163" s="263" t="s">
        <v>137</v>
      </c>
      <c r="AL163" s="263">
        <v>16</v>
      </c>
      <c r="AM163" s="263" t="s">
        <v>587</v>
      </c>
      <c r="AN163" s="275" t="s">
        <v>670</v>
      </c>
      <c r="AO163" s="282">
        <v>53</v>
      </c>
      <c r="AP163" s="282">
        <v>4</v>
      </c>
      <c r="AQ163" s="282" t="s">
        <v>1264</v>
      </c>
      <c r="AS163" s="272" t="s">
        <v>228</v>
      </c>
      <c r="AT163" s="273" t="s">
        <v>253</v>
      </c>
      <c r="AU163" s="272">
        <v>1</v>
      </c>
      <c r="AV163" s="283">
        <v>1.5528901319996494E-2</v>
      </c>
      <c r="AW163" s="283">
        <v>0.25859138326924103</v>
      </c>
      <c r="AX163" s="283">
        <v>0.12184779578726</v>
      </c>
      <c r="AY163" s="284">
        <v>18.048999999999999</v>
      </c>
      <c r="AZ163" s="284">
        <v>0.12497209824334359</v>
      </c>
      <c r="BA163" s="284">
        <v>5.9014601948245584</v>
      </c>
      <c r="BB163" s="284">
        <v>2.4818214846922597</v>
      </c>
    </row>
    <row r="164" spans="23:54" ht="16.5">
      <c r="W164" s="269" t="s">
        <v>229</v>
      </c>
      <c r="X164" s="269" t="s">
        <v>381</v>
      </c>
      <c r="Y164" s="270" t="s">
        <v>381</v>
      </c>
      <c r="Z164" s="279">
        <v>22</v>
      </c>
      <c r="AA164" s="263">
        <v>54</v>
      </c>
      <c r="AB164" s="280">
        <v>1.0227272727272727</v>
      </c>
      <c r="AC164" s="269">
        <v>21</v>
      </c>
      <c r="AD164" s="269">
        <v>13</v>
      </c>
      <c r="AE164" s="269">
        <v>12</v>
      </c>
      <c r="AF164" s="269">
        <v>5</v>
      </c>
      <c r="AG164" s="269">
        <v>3</v>
      </c>
      <c r="AH164" s="269">
        <v>0</v>
      </c>
      <c r="AI164" s="269">
        <v>0</v>
      </c>
      <c r="AJ164" s="281">
        <v>0.96368720299322264</v>
      </c>
      <c r="AK164" s="263" t="s">
        <v>135</v>
      </c>
      <c r="AL164" s="263">
        <v>22</v>
      </c>
      <c r="AM164" s="263" t="s">
        <v>467</v>
      </c>
      <c r="AN164" s="275" t="s">
        <v>671</v>
      </c>
      <c r="AO164" s="282">
        <v>29</v>
      </c>
      <c r="AP164" s="282">
        <v>3</v>
      </c>
      <c r="AQ164" s="282" t="s">
        <v>1265</v>
      </c>
      <c r="AS164" s="272" t="s">
        <v>228</v>
      </c>
      <c r="AT164" s="273" t="s">
        <v>349</v>
      </c>
      <c r="AU164" s="272">
        <v>1</v>
      </c>
      <c r="AV164" s="283">
        <v>1.7860828607643538E-2</v>
      </c>
      <c r="AW164" s="283">
        <v>0.34507577113443183</v>
      </c>
      <c r="AX164" s="283">
        <v>0.1265912769718181</v>
      </c>
      <c r="AY164" s="284">
        <v>8.7676666666666652</v>
      </c>
      <c r="AZ164" s="284">
        <v>8.6051472261809883E-2</v>
      </c>
      <c r="BA164" s="284">
        <v>3.045265990598494</v>
      </c>
      <c r="BB164" s="284">
        <v>2.4715565249786642</v>
      </c>
    </row>
    <row r="165" spans="23:54" ht="16.5">
      <c r="W165" s="269" t="s">
        <v>229</v>
      </c>
      <c r="X165" s="269" t="s">
        <v>382</v>
      </c>
      <c r="Y165" s="270" t="s">
        <v>382</v>
      </c>
      <c r="Z165" s="279">
        <v>11</v>
      </c>
      <c r="AA165" s="263">
        <v>22</v>
      </c>
      <c r="AB165" s="280">
        <v>0.83333333333333337</v>
      </c>
      <c r="AC165" s="269">
        <v>2</v>
      </c>
      <c r="AD165" s="269">
        <v>3</v>
      </c>
      <c r="AE165" s="269">
        <v>2</v>
      </c>
      <c r="AF165" s="269">
        <v>8</v>
      </c>
      <c r="AG165" s="269">
        <v>5</v>
      </c>
      <c r="AH165" s="269">
        <v>2</v>
      </c>
      <c r="AI165" s="269">
        <v>0</v>
      </c>
      <c r="AJ165" s="281">
        <v>0.87886711430213549</v>
      </c>
      <c r="AK165" s="263" t="s">
        <v>138</v>
      </c>
      <c r="AL165" s="263">
        <v>30</v>
      </c>
      <c r="AM165" s="263" t="s">
        <v>1011</v>
      </c>
      <c r="AN165" s="275" t="s">
        <v>673</v>
      </c>
      <c r="AO165" s="282">
        <v>116</v>
      </c>
      <c r="AP165" s="282">
        <v>8</v>
      </c>
      <c r="AQ165" s="282" t="s">
        <v>1266</v>
      </c>
      <c r="AS165" s="272" t="s">
        <v>228</v>
      </c>
      <c r="AT165" s="273" t="s">
        <v>166</v>
      </c>
      <c r="AU165" s="272">
        <v>1</v>
      </c>
      <c r="AV165" s="283">
        <v>1.6218760408971647E-2</v>
      </c>
      <c r="AW165" s="283">
        <v>0.34176808950325083</v>
      </c>
      <c r="AX165" s="283">
        <v>0.1386054918686796</v>
      </c>
      <c r="AY165" s="284">
        <v>9.9104999999999972</v>
      </c>
      <c r="AZ165" s="284">
        <v>0.17612208627618822</v>
      </c>
      <c r="BA165" s="284">
        <v>3.9944748170507545</v>
      </c>
      <c r="BB165" s="284">
        <v>2.3439006339503594</v>
      </c>
    </row>
    <row r="166" spans="23:54" ht="16.5">
      <c r="W166" s="269" t="s">
        <v>229</v>
      </c>
      <c r="X166" s="269" t="s">
        <v>383</v>
      </c>
      <c r="Y166" s="270" t="s">
        <v>383</v>
      </c>
      <c r="Z166" s="279">
        <v>1</v>
      </c>
      <c r="AA166" s="263">
        <v>1</v>
      </c>
      <c r="AB166" s="280">
        <v>0.41666666666666669</v>
      </c>
      <c r="AC166" s="269">
        <v>0</v>
      </c>
      <c r="AD166" s="269">
        <v>0</v>
      </c>
      <c r="AE166" s="269">
        <v>0</v>
      </c>
      <c r="AF166" s="269">
        <v>0</v>
      </c>
      <c r="AG166" s="269">
        <v>1</v>
      </c>
      <c r="AH166" s="269">
        <v>0</v>
      </c>
      <c r="AI166" s="269">
        <v>0</v>
      </c>
      <c r="AJ166" s="281">
        <v>0.83448275862068966</v>
      </c>
      <c r="AK166" s="263" t="s">
        <v>136</v>
      </c>
      <c r="AL166" s="263">
        <v>10</v>
      </c>
      <c r="AM166" s="263" t="s">
        <v>1025</v>
      </c>
      <c r="AN166" s="275" t="s">
        <v>675</v>
      </c>
      <c r="AO166" s="282">
        <v>152</v>
      </c>
      <c r="AP166" s="282">
        <v>9</v>
      </c>
      <c r="AQ166" s="282" t="s">
        <v>1267</v>
      </c>
      <c r="AS166" s="272" t="s">
        <v>230</v>
      </c>
      <c r="AT166" s="273" t="s">
        <v>350</v>
      </c>
      <c r="AU166" s="272">
        <v>1</v>
      </c>
      <c r="AV166" s="283">
        <v>1.7696039683063814E-2</v>
      </c>
      <c r="AW166" s="283">
        <v>0.35879102647149785</v>
      </c>
      <c r="AX166" s="283">
        <v>0.17277898434604499</v>
      </c>
      <c r="AY166" s="284">
        <v>10.301692307692308</v>
      </c>
      <c r="AZ166" s="284">
        <v>0.45272953707253832</v>
      </c>
      <c r="BA166" s="284">
        <v>27.176561194326101</v>
      </c>
      <c r="BB166" s="284">
        <v>2.7758111696462797</v>
      </c>
    </row>
    <row r="167" spans="23:54" ht="16.5">
      <c r="W167" s="269" t="s">
        <v>229</v>
      </c>
      <c r="X167" s="269" t="s">
        <v>384</v>
      </c>
      <c r="Y167" s="270" t="s">
        <v>384</v>
      </c>
      <c r="Z167" s="279">
        <v>5</v>
      </c>
      <c r="AA167" s="263">
        <v>4</v>
      </c>
      <c r="AB167" s="280">
        <v>0.33333333333333331</v>
      </c>
      <c r="AC167" s="269">
        <v>0</v>
      </c>
      <c r="AD167" s="269">
        <v>0</v>
      </c>
      <c r="AE167" s="269">
        <v>0</v>
      </c>
      <c r="AF167" s="269">
        <v>0</v>
      </c>
      <c r="AG167" s="269">
        <v>3</v>
      </c>
      <c r="AH167" s="269">
        <v>1</v>
      </c>
      <c r="AI167" s="269">
        <v>0</v>
      </c>
      <c r="AJ167" s="281">
        <v>0.80600979516217586</v>
      </c>
      <c r="AK167" s="263" t="s">
        <v>136</v>
      </c>
      <c r="AL167" s="263">
        <v>20</v>
      </c>
      <c r="AM167" s="263" t="s">
        <v>1102</v>
      </c>
      <c r="AN167" s="275" t="s">
        <v>677</v>
      </c>
      <c r="AO167" s="282">
        <v>162</v>
      </c>
      <c r="AP167" s="282">
        <v>10</v>
      </c>
      <c r="AQ167" s="282" t="s">
        <v>1268</v>
      </c>
      <c r="AS167" s="272" t="s">
        <v>230</v>
      </c>
      <c r="AT167" s="273" t="s">
        <v>351</v>
      </c>
      <c r="AU167" s="272">
        <v>1</v>
      </c>
      <c r="AV167" s="283">
        <v>2.4091610164346206E-2</v>
      </c>
      <c r="AW167" s="283">
        <v>0.33832158102636545</v>
      </c>
      <c r="AX167" s="283">
        <v>0.16896801782748636</v>
      </c>
      <c r="AY167" s="284">
        <v>7.011222222222222</v>
      </c>
      <c r="AZ167" s="284">
        <v>0.1974050097763497</v>
      </c>
      <c r="BA167" s="284">
        <v>26.33489535827195</v>
      </c>
      <c r="BB167" s="284">
        <v>2.6495862952920466</v>
      </c>
    </row>
    <row r="168" spans="23:54" ht="16.5">
      <c r="W168" s="269" t="s">
        <v>229</v>
      </c>
      <c r="X168" s="269" t="s">
        <v>385</v>
      </c>
      <c r="Y168" s="270" t="s">
        <v>385</v>
      </c>
      <c r="Z168" s="279">
        <v>5</v>
      </c>
      <c r="AA168" s="263">
        <v>3</v>
      </c>
      <c r="AB168" s="280">
        <v>0.25</v>
      </c>
      <c r="AC168" s="269">
        <v>0</v>
      </c>
      <c r="AD168" s="269">
        <v>0</v>
      </c>
      <c r="AE168" s="269">
        <v>0</v>
      </c>
      <c r="AF168" s="269">
        <v>0</v>
      </c>
      <c r="AG168" s="269">
        <v>1</v>
      </c>
      <c r="AH168" s="269">
        <v>2</v>
      </c>
      <c r="AI168" s="269">
        <v>0</v>
      </c>
      <c r="AJ168" s="281">
        <v>0.78616001999976681</v>
      </c>
      <c r="AK168" s="263" t="s">
        <v>139</v>
      </c>
      <c r="AL168" s="263">
        <v>4</v>
      </c>
      <c r="AM168" s="263" t="s">
        <v>1020</v>
      </c>
      <c r="AN168" s="275" t="s">
        <v>679</v>
      </c>
      <c r="AO168" s="282">
        <v>167</v>
      </c>
      <c r="AP168" s="282">
        <v>11</v>
      </c>
      <c r="AQ168" s="282" t="s">
        <v>1269</v>
      </c>
      <c r="AS168" s="272" t="s">
        <v>230</v>
      </c>
      <c r="AT168" s="273" t="s">
        <v>352</v>
      </c>
      <c r="AU168" s="272">
        <v>1</v>
      </c>
      <c r="AV168" s="283">
        <v>2.2160010880569323E-2</v>
      </c>
      <c r="AW168" s="283">
        <v>0.33769996855218476</v>
      </c>
      <c r="AX168" s="283">
        <v>0.11440003677907724</v>
      </c>
      <c r="AY168" s="284">
        <v>4.8878888888888889</v>
      </c>
      <c r="AZ168" s="284">
        <v>10.124115404388505</v>
      </c>
      <c r="BA168" s="284">
        <v>25.955896195166627</v>
      </c>
      <c r="BB168" s="284">
        <v>2.8452851302096493</v>
      </c>
    </row>
    <row r="169" spans="23:54" ht="16.5">
      <c r="W169" s="269" t="s">
        <v>229</v>
      </c>
      <c r="X169" s="269" t="s">
        <v>386</v>
      </c>
      <c r="Y169" s="270" t="s">
        <v>386</v>
      </c>
      <c r="Z169" s="279">
        <v>6</v>
      </c>
      <c r="AA169" s="263">
        <v>13</v>
      </c>
      <c r="AB169" s="280">
        <v>0.9027777777777779</v>
      </c>
      <c r="AC169" s="269">
        <v>9</v>
      </c>
      <c r="AD169" s="269">
        <v>1</v>
      </c>
      <c r="AE169" s="269">
        <v>2</v>
      </c>
      <c r="AF169" s="269">
        <v>1</v>
      </c>
      <c r="AG169" s="269">
        <v>0</v>
      </c>
      <c r="AH169" s="269">
        <v>0</v>
      </c>
      <c r="AI169" s="269">
        <v>0</v>
      </c>
      <c r="AJ169" s="281">
        <v>0.95973662964240081</v>
      </c>
      <c r="AK169" s="263" t="s">
        <v>135</v>
      </c>
      <c r="AL169" s="263">
        <v>25</v>
      </c>
      <c r="AM169" s="263" t="s">
        <v>603</v>
      </c>
      <c r="AN169" s="275" t="s">
        <v>681</v>
      </c>
      <c r="AO169" s="282">
        <v>32</v>
      </c>
      <c r="AP169" s="282">
        <v>4</v>
      </c>
      <c r="AQ169" s="282" t="s">
        <v>1270</v>
      </c>
      <c r="AS169" s="272" t="s">
        <v>230</v>
      </c>
      <c r="AT169" s="273" t="s">
        <v>353</v>
      </c>
      <c r="AU169" s="272">
        <v>1</v>
      </c>
      <c r="AV169" s="283">
        <v>1.3916730541426741E-2</v>
      </c>
      <c r="AW169" s="283">
        <v>0.30611376118530831</v>
      </c>
      <c r="AX169" s="283">
        <v>0.11119158949086307</v>
      </c>
      <c r="AY169" s="284">
        <v>4.5326000000000004</v>
      </c>
      <c r="AZ169" s="284">
        <v>9.9278204902556316E-2</v>
      </c>
      <c r="BA169" s="284">
        <v>12.126123598812235</v>
      </c>
      <c r="BB169" s="284">
        <v>3.3272081133957672</v>
      </c>
    </row>
    <row r="170" spans="23:54" ht="16.5">
      <c r="W170" s="269" t="s">
        <v>229</v>
      </c>
      <c r="X170" s="269" t="s">
        <v>387</v>
      </c>
      <c r="Y170" s="270" t="s">
        <v>387</v>
      </c>
      <c r="Z170" s="279">
        <v>1</v>
      </c>
      <c r="AA170" s="263">
        <v>5</v>
      </c>
      <c r="AB170" s="280">
        <v>2.0833333333333335</v>
      </c>
      <c r="AC170" s="269">
        <v>1</v>
      </c>
      <c r="AD170" s="269">
        <v>0</v>
      </c>
      <c r="AE170" s="269">
        <v>2</v>
      </c>
      <c r="AF170" s="269">
        <v>1</v>
      </c>
      <c r="AG170" s="269">
        <v>1</v>
      </c>
      <c r="AH170" s="269">
        <v>0</v>
      </c>
      <c r="AI170" s="269">
        <v>0</v>
      </c>
      <c r="AJ170" s="281">
        <v>0.90100000000000002</v>
      </c>
      <c r="AK170" s="263" t="s">
        <v>137</v>
      </c>
      <c r="AL170" s="263">
        <v>49</v>
      </c>
      <c r="AM170" s="263" t="s">
        <v>531</v>
      </c>
      <c r="AN170" s="275" t="s">
        <v>683</v>
      </c>
      <c r="AO170" s="282">
        <v>86</v>
      </c>
      <c r="AP170" s="282">
        <v>6</v>
      </c>
      <c r="AQ170" s="282" t="s">
        <v>1271</v>
      </c>
      <c r="AS170" s="272" t="s">
        <v>230</v>
      </c>
      <c r="AT170" s="273" t="s">
        <v>354</v>
      </c>
      <c r="AU170" s="272">
        <v>1</v>
      </c>
      <c r="AV170" s="283">
        <v>1.5686309412797046E-2</v>
      </c>
      <c r="AW170" s="283">
        <v>0.32690746341136717</v>
      </c>
      <c r="AX170" s="283">
        <v>8.4217937993772141E-2</v>
      </c>
      <c r="AY170" s="284">
        <v>4.2476666666666665</v>
      </c>
      <c r="AZ170" s="284">
        <v>0.11861681407573542</v>
      </c>
      <c r="BA170" s="284">
        <v>6.595094862610889</v>
      </c>
      <c r="BB170" s="284">
        <v>3.01950778183777</v>
      </c>
    </row>
    <row r="171" spans="23:54" ht="16.5">
      <c r="W171" s="269" t="s">
        <v>229</v>
      </c>
      <c r="X171" s="269" t="s">
        <v>388</v>
      </c>
      <c r="Y171" s="270" t="s">
        <v>388</v>
      </c>
      <c r="Z171" s="279">
        <v>3</v>
      </c>
      <c r="AA171" s="263">
        <v>6</v>
      </c>
      <c r="AB171" s="280">
        <v>0.83333333333333337</v>
      </c>
      <c r="AC171" s="269">
        <v>4</v>
      </c>
      <c r="AD171" s="269">
        <v>0</v>
      </c>
      <c r="AE171" s="269">
        <v>1</v>
      </c>
      <c r="AF171" s="269">
        <v>0</v>
      </c>
      <c r="AG171" s="269">
        <v>1</v>
      </c>
      <c r="AH171" s="269">
        <v>0</v>
      </c>
      <c r="AI171" s="269">
        <v>0</v>
      </c>
      <c r="AJ171" s="281">
        <v>0.99055228277422747</v>
      </c>
      <c r="AK171" s="263" t="s">
        <v>135</v>
      </c>
      <c r="AL171" s="263">
        <v>4</v>
      </c>
      <c r="AM171" s="263" t="s">
        <v>663</v>
      </c>
      <c r="AN171" s="275" t="s">
        <v>684</v>
      </c>
      <c r="AO171" s="282">
        <v>11</v>
      </c>
      <c r="AP171" s="282">
        <v>1</v>
      </c>
      <c r="AQ171" s="282" t="s">
        <v>1272</v>
      </c>
      <c r="AS171" s="272" t="s">
        <v>230</v>
      </c>
      <c r="AT171" s="273" t="s">
        <v>165</v>
      </c>
      <c r="AU171" s="272">
        <v>1</v>
      </c>
      <c r="AV171" s="283">
        <v>0.10702644666802977</v>
      </c>
      <c r="AW171" s="283">
        <v>0.29164367559949683</v>
      </c>
      <c r="AX171" s="283">
        <v>0.10713660750741921</v>
      </c>
      <c r="AY171" s="284">
        <v>5.2389999999999999</v>
      </c>
      <c r="AZ171" s="284">
        <v>0.11904067500824357</v>
      </c>
      <c r="BA171" s="284">
        <v>17.379938551203562</v>
      </c>
      <c r="BB171" s="284">
        <v>2.5622498901956958</v>
      </c>
    </row>
    <row r="172" spans="23:54" ht="16.5">
      <c r="W172" s="269" t="s">
        <v>229</v>
      </c>
      <c r="X172" s="269" t="s">
        <v>389</v>
      </c>
      <c r="Y172" s="270" t="s">
        <v>389</v>
      </c>
      <c r="Z172" s="279">
        <v>9</v>
      </c>
      <c r="AA172" s="263">
        <v>22</v>
      </c>
      <c r="AB172" s="280">
        <v>1.0185185185185186</v>
      </c>
      <c r="AC172" s="269">
        <v>8</v>
      </c>
      <c r="AD172" s="269">
        <v>5</v>
      </c>
      <c r="AE172" s="269">
        <v>2</v>
      </c>
      <c r="AF172" s="269">
        <v>4</v>
      </c>
      <c r="AG172" s="269">
        <v>2</v>
      </c>
      <c r="AH172" s="269">
        <v>0</v>
      </c>
      <c r="AI172" s="269">
        <v>1</v>
      </c>
      <c r="AJ172" s="281">
        <v>0.97302783900884415</v>
      </c>
      <c r="AK172" s="263" t="s">
        <v>135</v>
      </c>
      <c r="AL172" s="263">
        <v>18</v>
      </c>
      <c r="AM172" s="263" t="s">
        <v>458</v>
      </c>
      <c r="AN172" s="275" t="s">
        <v>686</v>
      </c>
      <c r="AO172" s="282">
        <v>25</v>
      </c>
      <c r="AP172" s="282">
        <v>2</v>
      </c>
      <c r="AQ172" s="282" t="s">
        <v>1273</v>
      </c>
      <c r="AS172" s="272" t="s">
        <v>230</v>
      </c>
      <c r="AT172" s="273" t="s">
        <v>166</v>
      </c>
      <c r="AU172" s="272">
        <v>1</v>
      </c>
      <c r="AV172" s="283">
        <v>2.057269067290602E-2</v>
      </c>
      <c r="AW172" s="283">
        <v>0.34374580940378929</v>
      </c>
      <c r="AX172" s="283">
        <v>0.15275624107351268</v>
      </c>
      <c r="AY172" s="284">
        <v>7.0414749999999984</v>
      </c>
      <c r="AZ172" s="284">
        <v>1.7757821677976517</v>
      </c>
      <c r="BA172" s="284">
        <v>24.354279991276986</v>
      </c>
      <c r="BB172" s="284">
        <v>2.8330940223239724</v>
      </c>
    </row>
    <row r="173" spans="23:54" ht="16.5">
      <c r="W173" s="269" t="s">
        <v>229</v>
      </c>
      <c r="X173" s="269" t="s">
        <v>390</v>
      </c>
      <c r="Y173" s="270" t="s">
        <v>390</v>
      </c>
      <c r="Z173" s="279">
        <v>9</v>
      </c>
      <c r="AA173" s="263">
        <v>22</v>
      </c>
      <c r="AB173" s="280">
        <v>1.0185185185185186</v>
      </c>
      <c r="AC173" s="269">
        <v>0</v>
      </c>
      <c r="AD173" s="269">
        <v>4</v>
      </c>
      <c r="AE173" s="269">
        <v>5</v>
      </c>
      <c r="AF173" s="269">
        <v>9</v>
      </c>
      <c r="AG173" s="269">
        <v>4</v>
      </c>
      <c r="AH173" s="269">
        <v>0</v>
      </c>
      <c r="AI173" s="269">
        <v>0</v>
      </c>
      <c r="AJ173" s="281">
        <v>0.88826641351781643</v>
      </c>
      <c r="AK173" s="263" t="s">
        <v>138</v>
      </c>
      <c r="AL173" s="263">
        <v>16</v>
      </c>
      <c r="AM173" s="263" t="s">
        <v>537</v>
      </c>
      <c r="AN173" s="275" t="s">
        <v>688</v>
      </c>
      <c r="AO173" s="282">
        <v>102</v>
      </c>
      <c r="AP173" s="282">
        <v>7</v>
      </c>
      <c r="AQ173" s="282" t="s">
        <v>1274</v>
      </c>
      <c r="AS173" s="272" t="s">
        <v>202</v>
      </c>
      <c r="AT173" s="273" t="s">
        <v>355</v>
      </c>
      <c r="AU173" s="272">
        <v>1</v>
      </c>
      <c r="AV173" s="283">
        <v>4.1315818925579166E-2</v>
      </c>
      <c r="AW173" s="283">
        <v>0.46989050396037457</v>
      </c>
      <c r="AX173" s="283">
        <v>0.2080241988682478</v>
      </c>
      <c r="AY173" s="284">
        <v>16.52390909090909</v>
      </c>
      <c r="AZ173" s="284">
        <v>3.8406616105248839</v>
      </c>
      <c r="BA173" s="284">
        <v>54.767834566084844</v>
      </c>
      <c r="BB173" s="284">
        <v>1.5516007350947347</v>
      </c>
    </row>
    <row r="174" spans="23:54" ht="16.5">
      <c r="W174" s="269" t="s">
        <v>229</v>
      </c>
      <c r="X174" s="269" t="s">
        <v>395</v>
      </c>
      <c r="Y174" s="270" t="s">
        <v>395</v>
      </c>
      <c r="Z174" s="279">
        <v>1</v>
      </c>
      <c r="AA174" s="263">
        <v>3</v>
      </c>
      <c r="AB174" s="280">
        <v>1.25</v>
      </c>
      <c r="AC174" s="269">
        <v>1</v>
      </c>
      <c r="AD174" s="269">
        <v>0</v>
      </c>
      <c r="AE174" s="269">
        <v>1</v>
      </c>
      <c r="AF174" s="269">
        <v>1</v>
      </c>
      <c r="AG174" s="269">
        <v>0</v>
      </c>
      <c r="AH174" s="269">
        <v>0</v>
      </c>
      <c r="AI174" s="269">
        <v>0</v>
      </c>
      <c r="AJ174" s="281">
        <v>0.95444444444444432</v>
      </c>
      <c r="AK174" s="263" t="s">
        <v>135</v>
      </c>
      <c r="AL174" s="263">
        <v>29</v>
      </c>
      <c r="AM174" s="263" t="s">
        <v>496</v>
      </c>
      <c r="AN174" s="275" t="s">
        <v>690</v>
      </c>
      <c r="AO174" s="282">
        <v>36</v>
      </c>
      <c r="AP174" s="282">
        <v>5</v>
      </c>
      <c r="AQ174" s="282" t="s">
        <v>1275</v>
      </c>
      <c r="AS174" s="272" t="s">
        <v>202</v>
      </c>
      <c r="AT174" s="273" t="s">
        <v>356</v>
      </c>
      <c r="AU174" s="272">
        <v>1</v>
      </c>
      <c r="AV174" s="283">
        <v>4.9571835014447022E-2</v>
      </c>
      <c r="AW174" s="283">
        <v>0.47512719509852225</v>
      </c>
      <c r="AX174" s="283">
        <v>0.18548198666471211</v>
      </c>
      <c r="AY174" s="284">
        <v>15.871250000000002</v>
      </c>
      <c r="AZ174" s="284">
        <v>2.2132067204067853</v>
      </c>
      <c r="BA174" s="284">
        <v>28.37483650507734</v>
      </c>
      <c r="BB174" s="284">
        <v>1.7275557335959217</v>
      </c>
    </row>
    <row r="175" spans="23:54" ht="16.5">
      <c r="AP175" s="282">
        <v>1</v>
      </c>
      <c r="AQ175" s="282" t="s">
        <v>329</v>
      </c>
      <c r="AS175" s="272" t="s">
        <v>202</v>
      </c>
      <c r="AT175" s="273" t="s">
        <v>357</v>
      </c>
      <c r="AU175" s="272">
        <v>1</v>
      </c>
      <c r="AV175" s="283">
        <v>5.0372030628620376E-2</v>
      </c>
      <c r="AW175" s="283">
        <v>0.44789197501120903</v>
      </c>
      <c r="AX175" s="283">
        <v>0.17452913838066506</v>
      </c>
      <c r="AY175" s="284">
        <v>15.211874999999999</v>
      </c>
      <c r="AZ175" s="284">
        <v>2.4485628063954064</v>
      </c>
      <c r="BA175" s="284">
        <v>48.561628139620176</v>
      </c>
      <c r="BB175" s="284">
        <v>1.5727021368508769</v>
      </c>
    </row>
    <row r="176" spans="23:54" ht="16.5">
      <c r="AP176" s="282">
        <v>1</v>
      </c>
      <c r="AQ176" s="282" t="s">
        <v>329</v>
      </c>
      <c r="AS176" s="272" t="s">
        <v>202</v>
      </c>
      <c r="AT176" s="273" t="s">
        <v>358</v>
      </c>
      <c r="AU176" s="272">
        <v>1</v>
      </c>
      <c r="AV176" s="283">
        <v>3.5646665105357737E-2</v>
      </c>
      <c r="AW176" s="283">
        <v>0.44246297063840118</v>
      </c>
      <c r="AX176" s="283">
        <v>0.16463746224014614</v>
      </c>
      <c r="AY176" s="284">
        <v>13.672333333333336</v>
      </c>
      <c r="AZ176" s="284">
        <v>1.0120967776097995</v>
      </c>
      <c r="BA176" s="284">
        <v>22.014249818870166</v>
      </c>
      <c r="BB176" s="284">
        <v>1.8097884205352333</v>
      </c>
    </row>
    <row r="177" spans="42:54" ht="16.5">
      <c r="AP177" s="282">
        <v>1</v>
      </c>
      <c r="AQ177" s="282" t="s">
        <v>329</v>
      </c>
      <c r="AS177" s="272" t="s">
        <v>202</v>
      </c>
      <c r="AT177" s="273" t="s">
        <v>359</v>
      </c>
      <c r="AU177" s="272">
        <v>1</v>
      </c>
      <c r="AV177" s="283">
        <v>3.8959013404934739E-2</v>
      </c>
      <c r="AW177" s="283">
        <v>0.47107544694307224</v>
      </c>
      <c r="AX177" s="283">
        <v>0.19376222957485656</v>
      </c>
      <c r="AY177" s="284">
        <v>14.427875</v>
      </c>
      <c r="AZ177" s="284">
        <v>1.2062139262412381</v>
      </c>
      <c r="BA177" s="284">
        <v>30.290877810664799</v>
      </c>
      <c r="BB177" s="284">
        <v>1.6312270118633541</v>
      </c>
    </row>
    <row r="178" spans="42:54" ht="16.5">
      <c r="AP178" s="282">
        <v>1</v>
      </c>
      <c r="AQ178" s="282" t="s">
        <v>329</v>
      </c>
      <c r="AS178" s="272" t="s">
        <v>202</v>
      </c>
      <c r="AT178" s="273" t="s">
        <v>165</v>
      </c>
      <c r="AU178" s="272">
        <v>1</v>
      </c>
      <c r="AV178" s="283">
        <v>0.15240468853435643</v>
      </c>
      <c r="AW178" s="283">
        <v>0.41460897337312624</v>
      </c>
      <c r="AX178" s="283">
        <v>0.18851027172331411</v>
      </c>
      <c r="AY178" s="284">
        <v>15.467000000000001</v>
      </c>
      <c r="AZ178" s="284">
        <v>2.1046382598560576</v>
      </c>
      <c r="BA178" s="284">
        <v>41.929474297649556</v>
      </c>
      <c r="BB178" s="284">
        <v>1.710820037285427</v>
      </c>
    </row>
    <row r="179" spans="42:54" ht="16.5">
      <c r="AP179" s="282">
        <v>1</v>
      </c>
      <c r="AQ179" s="282" t="s">
        <v>329</v>
      </c>
      <c r="AS179" s="272" t="s">
        <v>202</v>
      </c>
      <c r="AT179" s="273" t="s">
        <v>166</v>
      </c>
      <c r="AU179" s="272">
        <v>1</v>
      </c>
      <c r="AV179" s="283">
        <v>4.6460964650489281E-2</v>
      </c>
      <c r="AW179" s="283">
        <v>0.45936763189816282</v>
      </c>
      <c r="AX179" s="283">
        <v>0.18560127658694733</v>
      </c>
      <c r="AY179" s="284">
        <v>15.181574074074067</v>
      </c>
      <c r="AZ179" s="284">
        <v>2.2113589510024183</v>
      </c>
      <c r="BA179" s="284">
        <v>36.740437233897353</v>
      </c>
      <c r="BB179" s="284">
        <v>1.6193928632609071</v>
      </c>
    </row>
    <row r="180" spans="42:54" ht="16.5">
      <c r="AP180" s="282">
        <v>1</v>
      </c>
      <c r="AQ180" s="282" t="s">
        <v>329</v>
      </c>
      <c r="AS180" s="272" t="s">
        <v>222</v>
      </c>
      <c r="AT180" s="273" t="s">
        <v>360</v>
      </c>
      <c r="AU180" s="272">
        <v>1</v>
      </c>
      <c r="AV180" s="283">
        <v>0.10201182306465545</v>
      </c>
      <c r="AW180" s="283">
        <v>0.36095424635214224</v>
      </c>
      <c r="AX180" s="283">
        <v>0.24522021897076157</v>
      </c>
      <c r="AY180" s="284">
        <v>15.652689655172418</v>
      </c>
      <c r="AZ180" s="284">
        <v>2.5809495571515719</v>
      </c>
      <c r="BA180" s="284">
        <v>52.218211602230582</v>
      </c>
      <c r="BB180" s="284">
        <v>1.7783543051195103</v>
      </c>
    </row>
    <row r="181" spans="42:54" ht="16.5">
      <c r="AP181" s="282">
        <v>1</v>
      </c>
      <c r="AQ181" s="282" t="s">
        <v>329</v>
      </c>
      <c r="AS181" s="272" t="s">
        <v>222</v>
      </c>
      <c r="AT181" s="273" t="s">
        <v>361</v>
      </c>
      <c r="AU181" s="272">
        <v>1</v>
      </c>
      <c r="AV181" s="283">
        <v>9.2651818776886191E-2</v>
      </c>
      <c r="AW181" s="283">
        <v>0.34731242211629942</v>
      </c>
      <c r="AX181" s="283">
        <v>0.22594144747208184</v>
      </c>
      <c r="AY181" s="284">
        <v>13.108000000000001</v>
      </c>
      <c r="AZ181" s="284">
        <v>1.9067653915520517</v>
      </c>
      <c r="BA181" s="284">
        <v>23.807230256170509</v>
      </c>
      <c r="BB181" s="284">
        <v>2.095480636891311</v>
      </c>
    </row>
    <row r="182" spans="42:54" ht="16.5">
      <c r="AP182" s="282">
        <v>1</v>
      </c>
      <c r="AQ182" s="282" t="s">
        <v>329</v>
      </c>
      <c r="AS182" s="272" t="s">
        <v>222</v>
      </c>
      <c r="AT182" s="273" t="s">
        <v>362</v>
      </c>
      <c r="AU182" s="272">
        <v>1</v>
      </c>
      <c r="AV182" s="283">
        <v>0.12489239437115324</v>
      </c>
      <c r="AW182" s="283">
        <v>0.3633102409372489</v>
      </c>
      <c r="AX182" s="283">
        <v>0.23092237504769222</v>
      </c>
      <c r="AY182" s="284">
        <v>15.646900000000002</v>
      </c>
      <c r="AZ182" s="284">
        <v>2.4715972944141633</v>
      </c>
      <c r="BA182" s="284">
        <v>46.963014826117664</v>
      </c>
      <c r="BB182" s="284">
        <v>1.9214813878233379</v>
      </c>
    </row>
    <row r="183" spans="42:54" ht="16.5">
      <c r="AP183" s="282">
        <v>1</v>
      </c>
      <c r="AQ183" s="282" t="s">
        <v>329</v>
      </c>
      <c r="AS183" s="272" t="s">
        <v>222</v>
      </c>
      <c r="AT183" s="273" t="s">
        <v>166</v>
      </c>
      <c r="AU183" s="272">
        <v>1</v>
      </c>
      <c r="AV183" s="283">
        <v>0.10584941675443255</v>
      </c>
      <c r="AW183" s="283">
        <v>0.35932857988454447</v>
      </c>
      <c r="AX183" s="283">
        <v>0.23862025887077384</v>
      </c>
      <c r="AY183" s="284">
        <v>15.218319148936175</v>
      </c>
      <c r="AZ183" s="284">
        <v>2.4380217973902769</v>
      </c>
      <c r="BA183" s="284">
        <v>46.049523641728285</v>
      </c>
      <c r="BB183" s="284">
        <v>1.8703212966418323</v>
      </c>
    </row>
    <row r="184" spans="42:54" ht="16.5">
      <c r="AP184" s="282">
        <v>1</v>
      </c>
      <c r="AQ184" s="282" t="s">
        <v>329</v>
      </c>
      <c r="AS184" s="272" t="s">
        <v>204</v>
      </c>
      <c r="AT184" s="273" t="s">
        <v>363</v>
      </c>
      <c r="AU184" s="272">
        <v>1</v>
      </c>
      <c r="AV184" s="283">
        <v>2.7798186629916712E-2</v>
      </c>
      <c r="AW184" s="283">
        <v>0.47267219209064132</v>
      </c>
      <c r="AX184" s="283">
        <v>0.21336673936427297</v>
      </c>
      <c r="AY184" s="284">
        <v>18.395263157894732</v>
      </c>
      <c r="AZ184" s="284">
        <v>3.9923119638218956</v>
      </c>
      <c r="BA184" s="284">
        <v>60.601643233363795</v>
      </c>
      <c r="BB184" s="284">
        <v>1.6401858098893811</v>
      </c>
    </row>
    <row r="185" spans="42:54" ht="16.5">
      <c r="AP185" s="282">
        <v>1</v>
      </c>
      <c r="AQ185" s="282" t="s">
        <v>329</v>
      </c>
      <c r="AS185" s="272" t="s">
        <v>204</v>
      </c>
      <c r="AT185" s="273" t="s">
        <v>364</v>
      </c>
      <c r="AU185" s="272">
        <v>1</v>
      </c>
      <c r="AV185" s="283">
        <v>6.5664279895961408E-2</v>
      </c>
      <c r="AW185" s="283">
        <v>0.3669924193022448</v>
      </c>
      <c r="AX185" s="283">
        <v>0.15739648577880005</v>
      </c>
      <c r="AY185" s="284">
        <v>21.452928571428568</v>
      </c>
      <c r="AZ185" s="284">
        <v>1.1703653886832779</v>
      </c>
      <c r="BA185" s="284">
        <v>33.263464995948354</v>
      </c>
      <c r="BB185" s="284">
        <v>2.5860724854579873</v>
      </c>
    </row>
    <row r="186" spans="42:54" ht="16.5">
      <c r="AP186" s="282">
        <v>1</v>
      </c>
      <c r="AQ186" s="282" t="s">
        <v>329</v>
      </c>
      <c r="AS186" s="272" t="s">
        <v>204</v>
      </c>
      <c r="AT186" s="273" t="s">
        <v>365</v>
      </c>
      <c r="AU186" s="272">
        <v>1</v>
      </c>
      <c r="AV186" s="283">
        <v>3.4739036486921442E-2</v>
      </c>
      <c r="AW186" s="283">
        <v>0.38426854316724079</v>
      </c>
      <c r="AX186" s="283">
        <v>0.19619243039638226</v>
      </c>
      <c r="AY186" s="284">
        <v>22.469111111111115</v>
      </c>
      <c r="AZ186" s="284">
        <v>3.1194344083010419</v>
      </c>
      <c r="BA186" s="284">
        <v>55.041420440184218</v>
      </c>
      <c r="BB186" s="284">
        <v>2.27964543632151</v>
      </c>
    </row>
    <row r="187" spans="42:54" ht="16.5">
      <c r="AP187" s="282">
        <v>1</v>
      </c>
      <c r="AQ187" s="282" t="s">
        <v>329</v>
      </c>
      <c r="AS187" s="272" t="s">
        <v>204</v>
      </c>
      <c r="AT187" s="273" t="s">
        <v>366</v>
      </c>
      <c r="AU187" s="272">
        <v>1</v>
      </c>
      <c r="AV187" s="283">
        <v>4.2104161633401228E-2</v>
      </c>
      <c r="AW187" s="283">
        <v>0.37005022443829622</v>
      </c>
      <c r="AX187" s="283">
        <v>0.14275669205758312</v>
      </c>
      <c r="AY187" s="284">
        <v>23.022166666666667</v>
      </c>
      <c r="AZ187" s="284">
        <v>1.1561903618456777</v>
      </c>
      <c r="BA187" s="284">
        <v>21.722746863934621</v>
      </c>
      <c r="BB187" s="284">
        <v>2.4134024414732673</v>
      </c>
    </row>
    <row r="188" spans="42:54" ht="16.5">
      <c r="AP188" s="282">
        <v>1</v>
      </c>
      <c r="AQ188" s="282" t="s">
        <v>329</v>
      </c>
      <c r="AS188" s="272" t="s">
        <v>204</v>
      </c>
      <c r="AT188" s="273" t="s">
        <v>165</v>
      </c>
      <c r="AU188" s="272">
        <v>1</v>
      </c>
      <c r="AV188" s="283">
        <v>0.20645183039419518</v>
      </c>
      <c r="AW188" s="283">
        <v>0.40058114577961201</v>
      </c>
      <c r="AX188" s="283">
        <v>0.16837071925354402</v>
      </c>
      <c r="AY188" s="284">
        <v>26.045500000000004</v>
      </c>
      <c r="AZ188" s="284">
        <v>1.2796749798091731</v>
      </c>
      <c r="BA188" s="284">
        <v>37.944519906925933</v>
      </c>
      <c r="BB188" s="284">
        <v>1.9912461101378203</v>
      </c>
    </row>
    <row r="189" spans="42:54" ht="16.5">
      <c r="AP189" s="282">
        <v>1</v>
      </c>
      <c r="AQ189" s="282" t="s">
        <v>329</v>
      </c>
      <c r="AS189" s="272" t="s">
        <v>204</v>
      </c>
      <c r="AT189" s="273" t="s">
        <v>166</v>
      </c>
      <c r="AU189" s="272">
        <v>1</v>
      </c>
      <c r="AV189" s="283">
        <v>4.6838817143095519E-2</v>
      </c>
      <c r="AW189" s="283">
        <v>0.4147015705304688</v>
      </c>
      <c r="AX189" s="283">
        <v>0.17922404960837751</v>
      </c>
      <c r="AY189" s="284">
        <v>21.045923076923074</v>
      </c>
      <c r="AZ189" s="284">
        <v>2.3711595333383158</v>
      </c>
      <c r="BA189" s="284">
        <v>43.794116295510506</v>
      </c>
      <c r="BB189" s="284">
        <v>2.1137725971480705</v>
      </c>
    </row>
    <row r="190" spans="42:54" ht="16.5">
      <c r="AP190" s="282">
        <v>1</v>
      </c>
      <c r="AQ190" s="282" t="s">
        <v>329</v>
      </c>
      <c r="AS190" s="272" t="s">
        <v>210</v>
      </c>
      <c r="AT190" s="273" t="s">
        <v>367</v>
      </c>
      <c r="AU190" s="272">
        <v>1</v>
      </c>
      <c r="AV190" s="283">
        <v>6.5136459935656907E-2</v>
      </c>
      <c r="AW190" s="283">
        <v>0.40568947191341426</v>
      </c>
      <c r="AX190" s="283">
        <v>0.13468641658642902</v>
      </c>
      <c r="AY190" s="284">
        <v>22.422000000000001</v>
      </c>
      <c r="AZ190" s="284">
        <v>0.54063243726772425</v>
      </c>
      <c r="BA190" s="284">
        <v>15.235675195215935</v>
      </c>
      <c r="BB190" s="284">
        <v>2.765843556601399</v>
      </c>
    </row>
    <row r="191" spans="42:54" ht="16.5">
      <c r="AP191" s="282">
        <v>1</v>
      </c>
      <c r="AQ191" s="282" t="s">
        <v>329</v>
      </c>
      <c r="AS191" s="272" t="s">
        <v>210</v>
      </c>
      <c r="AT191" s="273" t="s">
        <v>368</v>
      </c>
      <c r="AU191" s="272">
        <v>1</v>
      </c>
      <c r="AV191" s="283">
        <v>9.0513413924219119E-2</v>
      </c>
      <c r="AW191" s="283">
        <v>0.46345407646831016</v>
      </c>
      <c r="AX191" s="283">
        <v>0.16985480998229549</v>
      </c>
      <c r="AY191" s="284">
        <v>17.301499999999997</v>
      </c>
      <c r="AZ191" s="284">
        <v>0.78432747609877351</v>
      </c>
      <c r="BA191" s="284">
        <v>48.816400152663483</v>
      </c>
      <c r="BB191" s="284">
        <v>1.6916761350759011</v>
      </c>
    </row>
    <row r="192" spans="42:54" ht="16.5">
      <c r="AP192" s="282">
        <v>1</v>
      </c>
      <c r="AQ192" s="282" t="s">
        <v>329</v>
      </c>
      <c r="AS192" s="272" t="s">
        <v>210</v>
      </c>
      <c r="AT192" s="273" t="s">
        <v>369</v>
      </c>
      <c r="AU192" s="272">
        <v>1</v>
      </c>
      <c r="AV192" s="283">
        <v>7.3571835314688347E-2</v>
      </c>
      <c r="AW192" s="283">
        <v>0.48105530233731303</v>
      </c>
      <c r="AX192" s="283">
        <v>0.1549457369551708</v>
      </c>
      <c r="AY192" s="284">
        <v>15.847999999999999</v>
      </c>
      <c r="AZ192" s="284">
        <v>0.8140192162534331</v>
      </c>
      <c r="BA192" s="284">
        <v>30.154979184279405</v>
      </c>
      <c r="BB192" s="284">
        <v>1.745391531012441</v>
      </c>
    </row>
    <row r="193" spans="42:54" ht="16.5">
      <c r="AP193" s="282">
        <v>1</v>
      </c>
      <c r="AQ193" s="282" t="s">
        <v>329</v>
      </c>
      <c r="AS193" s="272" t="s">
        <v>210</v>
      </c>
      <c r="AT193" s="273" t="s">
        <v>370</v>
      </c>
      <c r="AU193" s="272">
        <v>1</v>
      </c>
      <c r="AV193" s="283">
        <v>8.107466381521948E-2</v>
      </c>
      <c r="AW193" s="283">
        <v>0.41938267326449807</v>
      </c>
      <c r="AX193" s="283">
        <v>0.17383845979124624</v>
      </c>
      <c r="AY193" s="284">
        <v>15.155000000000001</v>
      </c>
      <c r="AZ193" s="284">
        <v>0.8844207354608552</v>
      </c>
      <c r="BA193" s="284">
        <v>34.884833777515588</v>
      </c>
      <c r="BB193" s="284">
        <v>2.0250065144605607</v>
      </c>
    </row>
    <row r="194" spans="42:54" ht="16.5">
      <c r="AP194" s="282">
        <v>1</v>
      </c>
      <c r="AQ194" s="282" t="s">
        <v>329</v>
      </c>
      <c r="AS194" s="272" t="s">
        <v>210</v>
      </c>
      <c r="AT194" s="273" t="s">
        <v>165</v>
      </c>
      <c r="AU194" s="272">
        <v>1</v>
      </c>
      <c r="AV194" s="283">
        <v>0.40864550251244597</v>
      </c>
      <c r="AW194" s="283">
        <v>0.29475147976565358</v>
      </c>
      <c r="AX194" s="283">
        <v>0.14895910427489173</v>
      </c>
      <c r="AY194" s="284">
        <v>26.593</v>
      </c>
      <c r="AZ194" s="284">
        <v>0.46916253314926526</v>
      </c>
      <c r="BA194" s="284">
        <v>16.303398026936968</v>
      </c>
      <c r="BB194" s="284">
        <v>2.4464677449206662</v>
      </c>
    </row>
    <row r="195" spans="42:54" ht="16.5">
      <c r="AP195" s="282">
        <v>1</v>
      </c>
      <c r="AQ195" s="282" t="s">
        <v>329</v>
      </c>
      <c r="AS195" s="272" t="s">
        <v>210</v>
      </c>
      <c r="AT195" s="273" t="s">
        <v>166</v>
      </c>
      <c r="AU195" s="272">
        <v>1</v>
      </c>
      <c r="AV195" s="283">
        <v>8.2704129348984246E-2</v>
      </c>
      <c r="AW195" s="283">
        <v>0.44410990096470843</v>
      </c>
      <c r="AX195" s="283">
        <v>0.15191747403379122</v>
      </c>
      <c r="AY195" s="284">
        <v>18.270580645161292</v>
      </c>
      <c r="AZ195" s="284">
        <v>0.69350716994208783</v>
      </c>
      <c r="BA195" s="284">
        <v>28.268297938434873</v>
      </c>
      <c r="BB195" s="284">
        <v>2.100909691872539</v>
      </c>
    </row>
    <row r="196" spans="42:54" ht="16.5">
      <c r="AP196" s="282">
        <v>1</v>
      </c>
      <c r="AQ196" s="282" t="s">
        <v>329</v>
      </c>
      <c r="AS196" s="272" t="s">
        <v>220</v>
      </c>
      <c r="AT196" s="273" t="s">
        <v>371</v>
      </c>
      <c r="AU196" s="272">
        <v>1</v>
      </c>
      <c r="AV196" s="283">
        <v>4.3701189956198462E-2</v>
      </c>
      <c r="AW196" s="283">
        <v>0.43609735950307205</v>
      </c>
      <c r="AX196" s="283">
        <v>0.22298547102033256</v>
      </c>
      <c r="AY196" s="284">
        <v>10.656333333333333</v>
      </c>
      <c r="AZ196" s="284">
        <v>1.9874542239318667</v>
      </c>
      <c r="BA196" s="284">
        <v>35.153814596713943</v>
      </c>
      <c r="BB196" s="284">
        <v>1.9762855353140079</v>
      </c>
    </row>
    <row r="197" spans="42:54" ht="16.5">
      <c r="AP197" s="282">
        <v>1</v>
      </c>
      <c r="AQ197" s="282" t="s">
        <v>329</v>
      </c>
      <c r="AS197" s="272" t="s">
        <v>220</v>
      </c>
      <c r="AT197" s="273" t="s">
        <v>372</v>
      </c>
      <c r="AU197" s="272">
        <v>1</v>
      </c>
      <c r="AV197" s="283">
        <v>2.941103669653361E-2</v>
      </c>
      <c r="AW197" s="283">
        <v>0.44767263429549786</v>
      </c>
      <c r="AX197" s="283">
        <v>0.19209043016462748</v>
      </c>
      <c r="AY197" s="284">
        <v>7.8809999999999993</v>
      </c>
      <c r="AZ197" s="284">
        <v>1.6317185405069281</v>
      </c>
      <c r="BA197" s="284">
        <v>28.450062869630699</v>
      </c>
      <c r="BB197" s="284">
        <v>1.9216380105879896</v>
      </c>
    </row>
    <row r="198" spans="42:54" ht="16.5">
      <c r="AP198" s="282">
        <v>1</v>
      </c>
      <c r="AQ198" s="282" t="s">
        <v>329</v>
      </c>
      <c r="AS198" s="272" t="s">
        <v>220</v>
      </c>
      <c r="AT198" s="273" t="s">
        <v>373</v>
      </c>
      <c r="AU198" s="272">
        <v>1</v>
      </c>
      <c r="AV198" s="283">
        <v>6.8825751608082492E-2</v>
      </c>
      <c r="AW198" s="283">
        <v>0.443361271996772</v>
      </c>
      <c r="AX198" s="283">
        <v>0.15846508122812408</v>
      </c>
      <c r="AY198" s="284">
        <v>9.7106666666666666</v>
      </c>
      <c r="AZ198" s="284">
        <v>0.76147263556182243</v>
      </c>
      <c r="BA198" s="284">
        <v>11.592764434501538</v>
      </c>
      <c r="BB198" s="284">
        <v>1.982633005099212</v>
      </c>
    </row>
    <row r="199" spans="42:54" ht="16.5">
      <c r="AP199" s="282">
        <v>1</v>
      </c>
      <c r="AQ199" s="282" t="s">
        <v>329</v>
      </c>
      <c r="AS199" s="272" t="s">
        <v>220</v>
      </c>
      <c r="AT199" s="273" t="s">
        <v>374</v>
      </c>
      <c r="AU199" s="272">
        <v>1</v>
      </c>
      <c r="AV199" s="283">
        <v>3.9966372028345139E-2</v>
      </c>
      <c r="AW199" s="283">
        <v>0.43787637324013429</v>
      </c>
      <c r="AX199" s="283">
        <v>0.16954429515688219</v>
      </c>
      <c r="AY199" s="284">
        <v>7.9639999999999995</v>
      </c>
      <c r="AZ199" s="284">
        <v>0.76858343559401066</v>
      </c>
      <c r="BA199" s="284">
        <v>7.4643781117859005</v>
      </c>
      <c r="BB199" s="284">
        <v>1.8646970789701447</v>
      </c>
    </row>
    <row r="200" spans="42:54" ht="16.5">
      <c r="AP200" s="282">
        <v>1</v>
      </c>
      <c r="AQ200" s="282" t="s">
        <v>329</v>
      </c>
      <c r="AS200" s="272" t="s">
        <v>220</v>
      </c>
      <c r="AT200" s="273" t="s">
        <v>375</v>
      </c>
      <c r="AU200" s="272">
        <v>1</v>
      </c>
      <c r="AV200" s="283">
        <v>2.545072921165286E-2</v>
      </c>
      <c r="AW200" s="283">
        <v>0.44106314934176422</v>
      </c>
      <c r="AX200" s="283">
        <v>0.27743017263178749</v>
      </c>
      <c r="AY200" s="284">
        <v>13.244999999999999</v>
      </c>
      <c r="AZ200" s="284">
        <v>1.1730405251000231</v>
      </c>
      <c r="BA200" s="284">
        <v>26.988050004809875</v>
      </c>
      <c r="BB200" s="284">
        <v>2.102175997979467</v>
      </c>
    </row>
    <row r="201" spans="42:54" ht="16.5">
      <c r="AP201" s="282">
        <v>1</v>
      </c>
      <c r="AQ201" s="282" t="s">
        <v>329</v>
      </c>
      <c r="AS201" s="272" t="s">
        <v>220</v>
      </c>
      <c r="AT201" s="273" t="s">
        <v>376</v>
      </c>
      <c r="AU201" s="272">
        <v>1</v>
      </c>
      <c r="AV201" s="283">
        <v>4.1390091157972188E-2</v>
      </c>
      <c r="AW201" s="283">
        <v>0.45214028186580285</v>
      </c>
      <c r="AX201" s="283">
        <v>0.15286427772370115</v>
      </c>
      <c r="AY201" s="284">
        <v>8.15</v>
      </c>
      <c r="AZ201" s="284">
        <v>0.99339540324810638</v>
      </c>
      <c r="BA201" s="284">
        <v>16.428091146252267</v>
      </c>
      <c r="BB201" s="284">
        <v>2.0371979072684696</v>
      </c>
    </row>
    <row r="202" spans="42:54" ht="16.5">
      <c r="AP202" s="282">
        <v>1</v>
      </c>
      <c r="AQ202" s="282" t="s">
        <v>329</v>
      </c>
      <c r="AS202" s="272" t="s">
        <v>220</v>
      </c>
      <c r="AT202" s="273" t="s">
        <v>377</v>
      </c>
      <c r="AU202" s="272">
        <v>1</v>
      </c>
      <c r="AV202" s="283">
        <v>4.04205905557527E-2</v>
      </c>
      <c r="AW202" s="283">
        <v>0.45355554072730936</v>
      </c>
      <c r="AX202" s="283">
        <v>0.23171063531623454</v>
      </c>
      <c r="AY202" s="284">
        <v>10.725</v>
      </c>
      <c r="AZ202" s="284">
        <v>0.58053862878795137</v>
      </c>
      <c r="BA202" s="284">
        <v>44.474307127146538</v>
      </c>
      <c r="BB202" s="284">
        <v>2.8480303073870665</v>
      </c>
    </row>
    <row r="203" spans="42:54" ht="16.5">
      <c r="AP203" s="282">
        <v>1</v>
      </c>
      <c r="AQ203" s="282" t="s">
        <v>329</v>
      </c>
      <c r="AS203" s="272" t="s">
        <v>220</v>
      </c>
      <c r="AT203" s="273" t="s">
        <v>378</v>
      </c>
      <c r="AU203" s="272">
        <v>1</v>
      </c>
      <c r="AV203" s="283">
        <v>5.3138064727586559E-2</v>
      </c>
      <c r="AW203" s="283">
        <v>0.45893539777047937</v>
      </c>
      <c r="AX203" s="283">
        <v>0.31371062826343271</v>
      </c>
      <c r="AY203" s="284">
        <v>12.6805</v>
      </c>
      <c r="AZ203" s="284">
        <v>3.7597151038282921</v>
      </c>
      <c r="BA203" s="284">
        <v>10.737746336533602</v>
      </c>
      <c r="BB203" s="284">
        <v>2.7850520995197576</v>
      </c>
    </row>
    <row r="204" spans="42:54" ht="16.5">
      <c r="AP204" s="282">
        <v>1</v>
      </c>
      <c r="AQ204" s="282" t="s">
        <v>329</v>
      </c>
      <c r="AS204" s="272" t="s">
        <v>220</v>
      </c>
      <c r="AT204" s="273" t="s">
        <v>379</v>
      </c>
      <c r="AU204" s="272">
        <v>1</v>
      </c>
      <c r="AV204" s="283">
        <v>1.3313209509692212E-2</v>
      </c>
      <c r="AW204" s="283">
        <v>0.51260796932665209</v>
      </c>
      <c r="AX204" s="283">
        <v>0.48430439385808793</v>
      </c>
      <c r="AY204" s="284">
        <v>5.585</v>
      </c>
      <c r="AZ204" s="284">
        <v>9.0645207406594004</v>
      </c>
      <c r="BA204" s="284">
        <v>8.1839672972810575</v>
      </c>
      <c r="BB204" s="284">
        <v>4.084793242945886</v>
      </c>
    </row>
    <row r="205" spans="42:54" ht="16.5">
      <c r="AP205" s="282">
        <v>1</v>
      </c>
      <c r="AQ205" s="282" t="s">
        <v>329</v>
      </c>
      <c r="AS205" s="272" t="s">
        <v>220</v>
      </c>
      <c r="AT205" s="273" t="s">
        <v>380</v>
      </c>
      <c r="AU205" s="272">
        <v>1</v>
      </c>
      <c r="AV205" s="283">
        <v>2.7596611329717784E-2</v>
      </c>
      <c r="AW205" s="283">
        <v>0.44185621626164939</v>
      </c>
      <c r="AX205" s="283">
        <v>0.25067597794114738</v>
      </c>
      <c r="AY205" s="284">
        <v>11.846333333333334</v>
      </c>
      <c r="AZ205" s="284">
        <v>0.94221229864170986</v>
      </c>
      <c r="BA205" s="284">
        <v>64.236709066220101</v>
      </c>
      <c r="BB205" s="284">
        <v>2.0629829814133314</v>
      </c>
    </row>
    <row r="206" spans="42:54" ht="16.5">
      <c r="AP206" s="282">
        <v>1</v>
      </c>
      <c r="AQ206" s="282" t="s">
        <v>329</v>
      </c>
      <c r="AS206" s="272" t="s">
        <v>220</v>
      </c>
      <c r="AT206" s="273" t="s">
        <v>166</v>
      </c>
      <c r="AU206" s="272">
        <v>1</v>
      </c>
      <c r="AV206" s="283">
        <v>3.7069991527489764E-2</v>
      </c>
      <c r="AW206" s="283">
        <v>0.44472642247593563</v>
      </c>
      <c r="AX206" s="283">
        <v>0.22673185535591067</v>
      </c>
      <c r="AY206" s="284">
        <v>10.115083333333335</v>
      </c>
      <c r="AZ206" s="284">
        <v>1.3866857363881013</v>
      </c>
      <c r="BA206" s="284">
        <v>27.505512923849381</v>
      </c>
      <c r="BB206" s="284">
        <v>2.0674464768237248</v>
      </c>
    </row>
    <row r="207" spans="42:54" ht="16.5">
      <c r="AP207" s="282">
        <v>1</v>
      </c>
      <c r="AQ207" s="282" t="s">
        <v>329</v>
      </c>
      <c r="AS207" s="272" t="s">
        <v>229</v>
      </c>
      <c r="AT207" s="273" t="s">
        <v>381</v>
      </c>
      <c r="AU207" s="272">
        <v>1</v>
      </c>
      <c r="AV207" s="283">
        <v>2.8404251919577142E-2</v>
      </c>
      <c r="AW207" s="283">
        <v>0.4904758604863233</v>
      </c>
      <c r="AX207" s="283">
        <v>0.20337642320962337</v>
      </c>
      <c r="AY207" s="284">
        <v>15.327549999999997</v>
      </c>
      <c r="AZ207" s="284">
        <v>1.8371789372538911</v>
      </c>
      <c r="BA207" s="284">
        <v>26.642668868269464</v>
      </c>
      <c r="BB207" s="284">
        <v>2.076784887946002</v>
      </c>
    </row>
    <row r="208" spans="42:54" ht="16.5">
      <c r="AP208" s="282">
        <v>1</v>
      </c>
      <c r="AQ208" s="282" t="s">
        <v>329</v>
      </c>
      <c r="AS208" s="272" t="s">
        <v>229</v>
      </c>
      <c r="AT208" s="273" t="s">
        <v>382</v>
      </c>
      <c r="AU208" s="272">
        <v>1</v>
      </c>
      <c r="AV208" s="283">
        <v>3.8146765211754669E-2</v>
      </c>
      <c r="AW208" s="283">
        <v>0.41380924214459786</v>
      </c>
      <c r="AX208" s="283">
        <v>0.1597426590997193</v>
      </c>
      <c r="AY208" s="284">
        <v>10.139444444444445</v>
      </c>
      <c r="AZ208" s="284">
        <v>0.53217987484637186</v>
      </c>
      <c r="BA208" s="284">
        <v>8.0935689299552394</v>
      </c>
      <c r="BB208" s="284">
        <v>2.2798600908333797</v>
      </c>
    </row>
    <row r="209" spans="42:54" ht="16.5">
      <c r="AP209" s="282">
        <v>1</v>
      </c>
      <c r="AQ209" s="282" t="s">
        <v>329</v>
      </c>
      <c r="AS209" s="272" t="s">
        <v>229</v>
      </c>
      <c r="AT209" s="273" t="s">
        <v>383</v>
      </c>
      <c r="AU209" s="272">
        <v>1</v>
      </c>
      <c r="AV209" s="283">
        <v>6.9758016326602446E-2</v>
      </c>
      <c r="AW209" s="283">
        <v>0.5288879057462369</v>
      </c>
      <c r="AX209" s="283">
        <v>0.18811107423658255</v>
      </c>
      <c r="AY209" s="284">
        <v>10.281000000000001</v>
      </c>
      <c r="AZ209" s="284">
        <v>0</v>
      </c>
      <c r="BA209" s="284">
        <v>2.2940374906900312</v>
      </c>
      <c r="BB209" s="284">
        <v>2.2414420776229096</v>
      </c>
    </row>
    <row r="210" spans="42:54" ht="16.5">
      <c r="AP210" s="282">
        <v>1</v>
      </c>
      <c r="AQ210" s="282" t="s">
        <v>329</v>
      </c>
      <c r="AS210" s="272" t="s">
        <v>229</v>
      </c>
      <c r="AT210" s="273" t="s">
        <v>384</v>
      </c>
      <c r="AU210" s="272">
        <v>1</v>
      </c>
      <c r="AV210" s="283">
        <v>1.3192512730651118E-2</v>
      </c>
      <c r="AW210" s="283">
        <v>0.56739421804038215</v>
      </c>
      <c r="AX210" s="283">
        <v>0.31325208524488063</v>
      </c>
      <c r="AY210" s="284">
        <v>12.152200000000001</v>
      </c>
      <c r="AZ210" s="284">
        <v>2.8178290005613031</v>
      </c>
      <c r="BA210" s="284">
        <v>2.1905021062757575</v>
      </c>
      <c r="BB210" s="284">
        <v>3.3550942837653057</v>
      </c>
    </row>
    <row r="211" spans="42:54" ht="16.5">
      <c r="AP211" s="282">
        <v>1</v>
      </c>
      <c r="AQ211" s="282" t="s">
        <v>329</v>
      </c>
      <c r="AS211" s="272" t="s">
        <v>229</v>
      </c>
      <c r="AT211" s="273" t="s">
        <v>385</v>
      </c>
      <c r="AU211" s="272">
        <v>1</v>
      </c>
      <c r="AV211" s="283">
        <v>2.0909902456808727E-2</v>
      </c>
      <c r="AW211" s="283">
        <v>0.50312229869648173</v>
      </c>
      <c r="AX211" s="283">
        <v>0.17066495315668018</v>
      </c>
      <c r="AY211" s="284">
        <v>7.9089999999999989</v>
      </c>
      <c r="AZ211" s="284">
        <v>0.21383236104204251</v>
      </c>
      <c r="BA211" s="284">
        <v>4.7978636008808291</v>
      </c>
      <c r="BB211" s="284">
        <v>2.0347181659275599</v>
      </c>
    </row>
    <row r="212" spans="42:54" ht="16.5">
      <c r="AP212" s="282">
        <v>1</v>
      </c>
      <c r="AQ212" s="282" t="s">
        <v>329</v>
      </c>
      <c r="AS212" s="272" t="s">
        <v>229</v>
      </c>
      <c r="AT212" s="273" t="s">
        <v>386</v>
      </c>
      <c r="AU212" s="272">
        <v>1</v>
      </c>
      <c r="AV212" s="283">
        <v>1.5337768480280024E-2</v>
      </c>
      <c r="AW212" s="283">
        <v>0.52631239654650952</v>
      </c>
      <c r="AX212" s="283">
        <v>0.38154360346504307</v>
      </c>
      <c r="AY212" s="284">
        <v>6.6043333333333329</v>
      </c>
      <c r="AZ212" s="284">
        <v>8.8939730396760037</v>
      </c>
      <c r="BA212" s="284">
        <v>4.9304493050505567</v>
      </c>
      <c r="BB212" s="284">
        <v>3.3949500207014851</v>
      </c>
    </row>
    <row r="213" spans="42:54" ht="16.5">
      <c r="AP213" s="282">
        <v>1</v>
      </c>
      <c r="AQ213" s="282" t="s">
        <v>329</v>
      </c>
      <c r="AS213" s="272" t="s">
        <v>229</v>
      </c>
      <c r="AT213" s="273" t="s">
        <v>387</v>
      </c>
      <c r="AU213" s="272">
        <v>1</v>
      </c>
      <c r="AV213" s="283">
        <v>1.5135832682377802E-2</v>
      </c>
      <c r="AW213" s="283">
        <v>0.51149036288394312</v>
      </c>
      <c r="AX213" s="283">
        <v>0.45064572012489479</v>
      </c>
      <c r="AY213" s="284">
        <v>4.6989999999999998</v>
      </c>
      <c r="AZ213" s="284">
        <v>0.53584508932805563</v>
      </c>
      <c r="BA213" s="284">
        <v>0.8037676339920834</v>
      </c>
      <c r="BB213" s="284">
        <v>3.0318716685268496</v>
      </c>
    </row>
    <row r="214" spans="42:54" ht="16.5">
      <c r="AP214" s="282">
        <v>1</v>
      </c>
      <c r="AQ214" s="282" t="s">
        <v>329</v>
      </c>
      <c r="AS214" s="272" t="s">
        <v>229</v>
      </c>
      <c r="AT214" s="273" t="s">
        <v>388</v>
      </c>
      <c r="AU214" s="272">
        <v>1</v>
      </c>
      <c r="AV214" s="283">
        <v>3.9877514970920715E-2</v>
      </c>
      <c r="AW214" s="283">
        <v>0.43665336854570763</v>
      </c>
      <c r="AX214" s="283">
        <v>0.37486173441554727</v>
      </c>
      <c r="AY214" s="284">
        <v>6.3310000000000004</v>
      </c>
      <c r="AZ214" s="284">
        <v>2.147449131827758</v>
      </c>
      <c r="BA214" s="284">
        <v>1.4693073007242556</v>
      </c>
      <c r="BB214" s="284">
        <v>3.9398494008540781</v>
      </c>
    </row>
    <row r="215" spans="42:54" ht="16.5">
      <c r="AP215" s="282">
        <v>1</v>
      </c>
      <c r="AQ215" s="282" t="s">
        <v>329</v>
      </c>
      <c r="AS215" s="272" t="s">
        <v>229</v>
      </c>
      <c r="AT215" s="273" t="s">
        <v>389</v>
      </c>
      <c r="AU215" s="272">
        <v>1</v>
      </c>
      <c r="AV215" s="283">
        <v>7.796965790855862E-3</v>
      </c>
      <c r="AW215" s="283">
        <v>0.50637545658737071</v>
      </c>
      <c r="AX215" s="283">
        <v>0.50793070059100653</v>
      </c>
      <c r="AY215" s="284">
        <v>4.7528571428571436</v>
      </c>
      <c r="AZ215" s="284">
        <v>0.83569372943461362</v>
      </c>
      <c r="BA215" s="284">
        <v>4.0666041322093793</v>
      </c>
      <c r="BB215" s="284">
        <v>4.5222047546822379</v>
      </c>
    </row>
    <row r="216" spans="42:54" ht="16.5">
      <c r="AP216" s="282">
        <v>1</v>
      </c>
      <c r="AQ216" s="282" t="s">
        <v>329</v>
      </c>
      <c r="AS216" s="272" t="s">
        <v>229</v>
      </c>
      <c r="AT216" s="273" t="s">
        <v>390</v>
      </c>
      <c r="AU216" s="272">
        <v>1</v>
      </c>
      <c r="AV216" s="283">
        <v>1.8739534200735573E-2</v>
      </c>
      <c r="AW216" s="283">
        <v>0.51724696053338204</v>
      </c>
      <c r="AX216" s="283">
        <v>0.22457786963091753</v>
      </c>
      <c r="AY216" s="284">
        <v>11.350875</v>
      </c>
      <c r="AZ216" s="284">
        <v>0.597345757481484</v>
      </c>
      <c r="BA216" s="284">
        <v>11.85640821667794</v>
      </c>
      <c r="BB216" s="284">
        <v>1.8358540906542158</v>
      </c>
    </row>
    <row r="217" spans="42:54" ht="16.5">
      <c r="AP217" s="282">
        <v>1</v>
      </c>
      <c r="AQ217" s="282" t="s">
        <v>329</v>
      </c>
      <c r="AS217" s="272" t="s">
        <v>229</v>
      </c>
      <c r="AT217" s="273" t="s">
        <v>165</v>
      </c>
      <c r="AU217" s="272">
        <v>1</v>
      </c>
      <c r="AV217" s="283">
        <v>4.5241300445113944E-2</v>
      </c>
      <c r="AW217" s="283">
        <v>0.47252140251520386</v>
      </c>
      <c r="AX217" s="283">
        <v>0.43526050683161494</v>
      </c>
      <c r="AY217" s="284">
        <v>5.101</v>
      </c>
      <c r="AZ217" s="284">
        <v>2.658659291292587</v>
      </c>
      <c r="BA217" s="284">
        <v>2.0509657389971387</v>
      </c>
      <c r="BB217" s="284">
        <v>3.7000843194018942</v>
      </c>
    </row>
    <row r="218" spans="42:54" ht="16.5">
      <c r="AP218" s="282">
        <v>1</v>
      </c>
      <c r="AQ218" s="282" t="s">
        <v>329</v>
      </c>
      <c r="AS218" s="272" t="s">
        <v>229</v>
      </c>
      <c r="AT218" s="273" t="s">
        <v>166</v>
      </c>
      <c r="AU218" s="272">
        <v>1</v>
      </c>
      <c r="AV218" s="283">
        <v>2.3844899837254203E-2</v>
      </c>
      <c r="AW218" s="283">
        <v>0.49524459563926748</v>
      </c>
      <c r="AX218" s="283">
        <v>0.25403277580384187</v>
      </c>
      <c r="AY218" s="284">
        <v>10.845306451612901</v>
      </c>
      <c r="AZ218" s="284">
        <v>1.9091814669207086</v>
      </c>
      <c r="BA218" s="284">
        <v>15.226412113151788</v>
      </c>
      <c r="BB218" s="284">
        <v>2.394684761506801</v>
      </c>
    </row>
    <row r="219" spans="42:54" ht="16.5">
      <c r="AP219" s="282">
        <v>1</v>
      </c>
      <c r="AQ219" s="282" t="s">
        <v>329</v>
      </c>
      <c r="AS219" s="272" t="s">
        <v>63</v>
      </c>
      <c r="AT219" s="273" t="s">
        <v>64</v>
      </c>
      <c r="AU219" s="272">
        <v>2</v>
      </c>
      <c r="AV219" s="283">
        <v>7.3449057583119273E-2</v>
      </c>
      <c r="AW219" s="283">
        <v>0.32474119984879213</v>
      </c>
      <c r="AX219" s="283">
        <v>0.1482628835192682</v>
      </c>
      <c r="AY219" s="284">
        <v>17.091125000000002</v>
      </c>
      <c r="AZ219" s="284">
        <v>9.091350692937919E-2</v>
      </c>
      <c r="BA219" s="284">
        <v>7.1906901886955845</v>
      </c>
      <c r="BB219" s="284">
        <v>2.948458261725039</v>
      </c>
    </row>
    <row r="220" spans="42:54" ht="16.5">
      <c r="AP220" s="282">
        <v>1</v>
      </c>
      <c r="AQ220" s="282" t="s">
        <v>329</v>
      </c>
      <c r="AS220" s="272" t="s">
        <v>63</v>
      </c>
      <c r="AT220" s="273" t="s">
        <v>162</v>
      </c>
      <c r="AU220" s="272">
        <v>2</v>
      </c>
      <c r="AV220" s="283">
        <v>3.9683056837487782E-2</v>
      </c>
      <c r="AW220" s="283">
        <v>0.30536641269433973</v>
      </c>
      <c r="AX220" s="283">
        <v>0.12109091529605694</v>
      </c>
      <c r="AY220" s="284">
        <v>17.284384615384614</v>
      </c>
      <c r="AZ220" s="284">
        <v>7.0876359993987531E-2</v>
      </c>
      <c r="BA220" s="284">
        <v>6.2191762971939442</v>
      </c>
      <c r="BB220" s="284">
        <v>2.823339587764786</v>
      </c>
    </row>
    <row r="221" spans="42:54" ht="16.5">
      <c r="AP221" s="282">
        <v>1</v>
      </c>
      <c r="AQ221" s="282" t="s">
        <v>329</v>
      </c>
      <c r="AS221" s="272" t="s">
        <v>63</v>
      </c>
      <c r="AT221" s="273" t="s">
        <v>163</v>
      </c>
      <c r="AU221" s="272">
        <v>2</v>
      </c>
      <c r="AV221" s="283">
        <v>4.5727951258096679E-2</v>
      </c>
      <c r="AW221" s="283">
        <v>0.2901492163399137</v>
      </c>
      <c r="AX221" s="283">
        <v>0.11884479002604384</v>
      </c>
      <c r="AY221" s="284">
        <v>15.893500000000001</v>
      </c>
      <c r="AZ221" s="284">
        <v>2.8218582985439052E-2</v>
      </c>
      <c r="BA221" s="284">
        <v>4.1793206590013412</v>
      </c>
      <c r="BB221" s="284">
        <v>3.1785054317795884</v>
      </c>
    </row>
    <row r="222" spans="42:54" ht="16.5">
      <c r="AP222" s="282">
        <v>1</v>
      </c>
      <c r="AQ222" s="282" t="s">
        <v>329</v>
      </c>
      <c r="AS222" s="272" t="s">
        <v>63</v>
      </c>
      <c r="AT222" s="273" t="s">
        <v>164</v>
      </c>
      <c r="AU222" s="272">
        <v>2</v>
      </c>
      <c r="AV222" s="283">
        <v>3.925662514421905E-2</v>
      </c>
      <c r="AW222" s="283">
        <v>0.30894099749268916</v>
      </c>
      <c r="AX222" s="283">
        <v>0.16687757309261789</v>
      </c>
      <c r="AY222" s="284">
        <v>16.579599999999999</v>
      </c>
      <c r="AZ222" s="284">
        <v>0.17665071663639784</v>
      </c>
      <c r="BA222" s="284">
        <v>11.496061572272591</v>
      </c>
      <c r="BB222" s="284">
        <v>2.652103196876288</v>
      </c>
    </row>
    <row r="223" spans="42:54" ht="16.5">
      <c r="AP223" s="282">
        <v>1</v>
      </c>
      <c r="AQ223" s="282" t="s">
        <v>329</v>
      </c>
      <c r="AS223" s="272" t="s">
        <v>63</v>
      </c>
      <c r="AT223" s="273" t="s">
        <v>165</v>
      </c>
      <c r="AU223" s="272">
        <v>2</v>
      </c>
      <c r="AV223" s="283">
        <v>0.22501452521550314</v>
      </c>
      <c r="AW223" s="283">
        <v>0.33310034332122462</v>
      </c>
      <c r="AX223" s="283">
        <v>0.16769761536618066</v>
      </c>
      <c r="AY223" s="284">
        <v>21.047000000000001</v>
      </c>
      <c r="AZ223" s="284">
        <v>0.33568713258678462</v>
      </c>
      <c r="BA223" s="284">
        <v>16.346503847704295</v>
      </c>
      <c r="BB223" s="284">
        <v>2.6492542853651857</v>
      </c>
    </row>
    <row r="224" spans="42:54" ht="16.5">
      <c r="AP224" s="282">
        <v>1</v>
      </c>
      <c r="AQ224" s="282" t="s">
        <v>329</v>
      </c>
      <c r="AS224" s="272" t="s">
        <v>63</v>
      </c>
      <c r="AT224" s="273" t="s">
        <v>166</v>
      </c>
      <c r="AU224" s="272">
        <v>2</v>
      </c>
      <c r="AV224" s="283">
        <v>6.094329258755609E-2</v>
      </c>
      <c r="AW224" s="283">
        <v>0.31328308761432477</v>
      </c>
      <c r="AX224" s="283">
        <v>0.13823180113559244</v>
      </c>
      <c r="AY224" s="284">
        <v>17.133415094339625</v>
      </c>
      <c r="AZ224" s="284">
        <v>8.8345951631780939E-2</v>
      </c>
      <c r="BA224" s="284">
        <v>7.0410242792122171</v>
      </c>
      <c r="BB224" s="284">
        <v>2.9450864597885813</v>
      </c>
    </row>
    <row r="225" spans="42:54" ht="16.5">
      <c r="AP225" s="282">
        <v>1</v>
      </c>
      <c r="AQ225" s="282" t="s">
        <v>329</v>
      </c>
      <c r="AS225" s="272" t="s">
        <v>200</v>
      </c>
      <c r="AT225" s="273" t="s">
        <v>232</v>
      </c>
      <c r="AU225" s="272">
        <v>2</v>
      </c>
      <c r="AV225" s="283">
        <v>4.2440454111006005E-2</v>
      </c>
      <c r="AW225" s="283">
        <v>0.37084020789133293</v>
      </c>
      <c r="AX225" s="283">
        <v>0.18852522362281041</v>
      </c>
      <c r="AY225" s="284">
        <v>13.634071428571428</v>
      </c>
      <c r="AZ225" s="284">
        <v>0.38168039640197521</v>
      </c>
      <c r="BA225" s="284">
        <v>18.923880001608367</v>
      </c>
      <c r="BB225" s="284">
        <v>2.0503546100376693</v>
      </c>
    </row>
    <row r="226" spans="42:54" ht="16.5">
      <c r="AP226" s="282">
        <v>1</v>
      </c>
      <c r="AQ226" s="282" t="s">
        <v>329</v>
      </c>
      <c r="AS226" s="272" t="s">
        <v>200</v>
      </c>
      <c r="AT226" s="273" t="s">
        <v>233</v>
      </c>
      <c r="AU226" s="272">
        <v>2</v>
      </c>
      <c r="AV226" s="283">
        <v>5.6388289846407168E-2</v>
      </c>
      <c r="AW226" s="283">
        <v>0.35862231292501423</v>
      </c>
      <c r="AX226" s="283">
        <v>0.16838227190365321</v>
      </c>
      <c r="AY226" s="284">
        <v>13.398941176470586</v>
      </c>
      <c r="AZ226" s="284">
        <v>0.3467440054269102</v>
      </c>
      <c r="BA226" s="284">
        <v>17.52325803035507</v>
      </c>
      <c r="BB226" s="284">
        <v>2.1686487541651198</v>
      </c>
    </row>
    <row r="227" spans="42:54" ht="16.5">
      <c r="AP227" s="282">
        <v>1</v>
      </c>
      <c r="AQ227" s="282" t="s">
        <v>329</v>
      </c>
      <c r="AS227" s="272" t="s">
        <v>200</v>
      </c>
      <c r="AT227" s="273" t="s">
        <v>234</v>
      </c>
      <c r="AU227" s="272">
        <v>2</v>
      </c>
      <c r="AV227" s="283">
        <v>2.7594087146074493E-2</v>
      </c>
      <c r="AW227" s="283">
        <v>0.29422143473497708</v>
      </c>
      <c r="AX227" s="283">
        <v>0.17662767942921986</v>
      </c>
      <c r="AY227" s="284">
        <v>14.149285714285714</v>
      </c>
      <c r="AZ227" s="284">
        <v>0.41992899000778972</v>
      </c>
      <c r="BA227" s="284">
        <v>23.670525616005129</v>
      </c>
      <c r="BB227" s="284">
        <v>2.3925473817944378</v>
      </c>
    </row>
    <row r="228" spans="42:54" ht="16.5">
      <c r="AP228" s="282">
        <v>1</v>
      </c>
      <c r="AQ228" s="282" t="s">
        <v>329</v>
      </c>
      <c r="AS228" s="272" t="s">
        <v>200</v>
      </c>
      <c r="AT228" s="273" t="s">
        <v>235</v>
      </c>
      <c r="AU228" s="272">
        <v>2</v>
      </c>
      <c r="AV228" s="283">
        <v>4.2349725575351424E-2</v>
      </c>
      <c r="AW228" s="283">
        <v>0.30535816212541828</v>
      </c>
      <c r="AX228" s="283">
        <v>0.21732038377119806</v>
      </c>
      <c r="AY228" s="284">
        <v>14.1454</v>
      </c>
      <c r="AZ228" s="284">
        <v>9.8807656949752298E-2</v>
      </c>
      <c r="BA228" s="284">
        <v>11.622603533203721</v>
      </c>
      <c r="BB228" s="284">
        <v>2.7706129632128214</v>
      </c>
    </row>
    <row r="229" spans="42:54" ht="16.5">
      <c r="AP229" s="282">
        <v>1</v>
      </c>
      <c r="AQ229" s="282" t="s">
        <v>329</v>
      </c>
      <c r="AS229" s="272" t="s">
        <v>200</v>
      </c>
      <c r="AT229" s="273" t="s">
        <v>165</v>
      </c>
      <c r="AU229" s="272">
        <v>2</v>
      </c>
      <c r="AV229" s="283">
        <v>0.11451460442021552</v>
      </c>
      <c r="AW229" s="283">
        <v>0.34731967140452752</v>
      </c>
      <c r="AX229" s="283">
        <v>0.20535641445790065</v>
      </c>
      <c r="AY229" s="284">
        <v>15.886857142857142</v>
      </c>
      <c r="AZ229" s="284">
        <v>0.24721428826669298</v>
      </c>
      <c r="BA229" s="284">
        <v>22.681910948469081</v>
      </c>
      <c r="BB229" s="284">
        <v>2.3045587688043159</v>
      </c>
    </row>
    <row r="230" spans="42:54" ht="16.5">
      <c r="AP230" s="282">
        <v>1</v>
      </c>
      <c r="AQ230" s="282" t="s">
        <v>329</v>
      </c>
      <c r="AS230" s="272" t="s">
        <v>200</v>
      </c>
      <c r="AT230" s="273" t="s">
        <v>166</v>
      </c>
      <c r="AU230" s="272">
        <v>2</v>
      </c>
      <c r="AV230" s="283">
        <v>4.8750970061040538E-2</v>
      </c>
      <c r="AW230" s="283">
        <v>0.35073569930932136</v>
      </c>
      <c r="AX230" s="283">
        <v>0.18611935932049964</v>
      </c>
      <c r="AY230" s="284">
        <v>13.914312499999999</v>
      </c>
      <c r="AZ230" s="284">
        <v>0.33777053942249879</v>
      </c>
      <c r="BA230" s="284">
        <v>18.749483413499849</v>
      </c>
      <c r="BB230" s="284">
        <v>2.2562417289035608</v>
      </c>
    </row>
    <row r="231" spans="42:54" ht="16.5">
      <c r="AP231" s="282">
        <v>1</v>
      </c>
      <c r="AQ231" s="282" t="s">
        <v>329</v>
      </c>
      <c r="AS231" s="272" t="s">
        <v>218</v>
      </c>
      <c r="AT231" s="273" t="s">
        <v>236</v>
      </c>
      <c r="AU231" s="272">
        <v>2</v>
      </c>
      <c r="AV231" s="283">
        <v>2.073299990397124E-2</v>
      </c>
      <c r="AW231" s="283">
        <v>0.35523456972834805</v>
      </c>
      <c r="AX231" s="283">
        <v>0.14378855604991064</v>
      </c>
      <c r="AY231" s="284">
        <v>9.3094000000000001</v>
      </c>
      <c r="AZ231" s="284">
        <v>0.11910694932804379</v>
      </c>
      <c r="BA231" s="284">
        <v>5.6994880937715768</v>
      </c>
      <c r="BB231" s="284">
        <v>2.3918287099391926</v>
      </c>
    </row>
    <row r="232" spans="42:54" ht="16.5">
      <c r="AP232" s="282">
        <v>1</v>
      </c>
      <c r="AQ232" s="282" t="s">
        <v>329</v>
      </c>
      <c r="AS232" s="272" t="s">
        <v>218</v>
      </c>
      <c r="AT232" s="273" t="s">
        <v>237</v>
      </c>
      <c r="AU232" s="272">
        <v>2</v>
      </c>
      <c r="AV232" s="283">
        <v>4.2460428470261088E-2</v>
      </c>
      <c r="AW232" s="283">
        <v>0.2178143135763369</v>
      </c>
      <c r="AX232" s="283">
        <v>0.16651645442516219</v>
      </c>
      <c r="AY232" s="284">
        <v>12.641249999999999</v>
      </c>
      <c r="AZ232" s="284">
        <v>0.79114152554941319</v>
      </c>
      <c r="BA232" s="284">
        <v>10.397860050078002</v>
      </c>
      <c r="BB232" s="284">
        <v>3.4625389126573722</v>
      </c>
    </row>
    <row r="233" spans="42:54" ht="16.5">
      <c r="AP233" s="282">
        <v>1</v>
      </c>
      <c r="AQ233" s="282" t="s">
        <v>329</v>
      </c>
      <c r="AS233" s="272" t="s">
        <v>218</v>
      </c>
      <c r="AT233" s="273" t="s">
        <v>238</v>
      </c>
      <c r="AU233" s="272">
        <v>2</v>
      </c>
      <c r="AV233" s="283">
        <v>2.9702683451196751E-2</v>
      </c>
      <c r="AW233" s="283">
        <v>0.2914530754514183</v>
      </c>
      <c r="AX233" s="283">
        <v>0.21027354376138063</v>
      </c>
      <c r="AY233" s="284">
        <v>11.960636363636365</v>
      </c>
      <c r="AZ233" s="284">
        <v>0.7210911860387087</v>
      </c>
      <c r="BA233" s="284">
        <v>12.964548742477341</v>
      </c>
      <c r="BB233" s="284">
        <v>2.7201536704628886</v>
      </c>
    </row>
    <row r="234" spans="42:54" ht="16.5">
      <c r="AP234" s="282">
        <v>1</v>
      </c>
      <c r="AQ234" s="282" t="s">
        <v>329</v>
      </c>
      <c r="AS234" s="272" t="s">
        <v>218</v>
      </c>
      <c r="AT234" s="273" t="s">
        <v>239</v>
      </c>
      <c r="AU234" s="272">
        <v>2</v>
      </c>
      <c r="AV234" s="283">
        <v>3.3865320555807633E-2</v>
      </c>
      <c r="AW234" s="283">
        <v>0.25757126968755006</v>
      </c>
      <c r="AX234" s="283">
        <v>0.20185027502253977</v>
      </c>
      <c r="AY234" s="284">
        <v>11.902666666666667</v>
      </c>
      <c r="AZ234" s="284">
        <v>0.54210043342777714</v>
      </c>
      <c r="BA234" s="284">
        <v>9.973415928631491</v>
      </c>
      <c r="BB234" s="284">
        <v>2.9399995025490138</v>
      </c>
    </row>
    <row r="235" spans="42:54" ht="16.5">
      <c r="AP235" s="282">
        <v>1</v>
      </c>
      <c r="AQ235" s="282" t="s">
        <v>329</v>
      </c>
      <c r="AS235" s="272" t="s">
        <v>218</v>
      </c>
      <c r="AT235" s="273" t="s">
        <v>240</v>
      </c>
      <c r="AU235" s="272">
        <v>2</v>
      </c>
      <c r="AV235" s="283">
        <v>1.6646990796454639E-2</v>
      </c>
      <c r="AW235" s="283">
        <v>0.33017214879493118</v>
      </c>
      <c r="AX235" s="283">
        <v>0.20790756914945066</v>
      </c>
      <c r="AY235" s="284">
        <v>11.689714285714286</v>
      </c>
      <c r="AZ235" s="284">
        <v>0.35882524624778289</v>
      </c>
      <c r="BA235" s="284">
        <v>18.838325428008602</v>
      </c>
      <c r="BB235" s="284">
        <v>2.1986711255626115</v>
      </c>
    </row>
    <row r="236" spans="42:54" ht="16.5">
      <c r="AP236" s="282">
        <v>1</v>
      </c>
      <c r="AQ236" s="282" t="s">
        <v>329</v>
      </c>
      <c r="AS236" s="272" t="s">
        <v>218</v>
      </c>
      <c r="AT236" s="273" t="s">
        <v>391</v>
      </c>
      <c r="AU236" s="272">
        <v>2</v>
      </c>
      <c r="AV236" s="283">
        <v>2.0711709624116711E-2</v>
      </c>
      <c r="AW236" s="283">
        <v>0.31961032429113939</v>
      </c>
      <c r="AX236" s="283">
        <v>0.25279474186936912</v>
      </c>
      <c r="AY236" s="284">
        <v>11.382</v>
      </c>
      <c r="AZ236" s="284">
        <v>1.1733089285076204</v>
      </c>
      <c r="BA236" s="284">
        <v>14.02637491806837</v>
      </c>
      <c r="BB236" s="284">
        <v>2.5038311157640596</v>
      </c>
    </row>
    <row r="237" spans="42:54" ht="16.5">
      <c r="AP237" s="282">
        <v>1</v>
      </c>
      <c r="AQ237" s="282" t="s">
        <v>329</v>
      </c>
      <c r="AS237" s="272" t="s">
        <v>218</v>
      </c>
      <c r="AT237" s="273" t="s">
        <v>166</v>
      </c>
      <c r="AU237" s="272">
        <v>2</v>
      </c>
      <c r="AV237" s="283">
        <v>2.7484221458120975E-2</v>
      </c>
      <c r="AW237" s="283">
        <v>0.30246692288194332</v>
      </c>
      <c r="AX237" s="283">
        <v>0.187918366305874</v>
      </c>
      <c r="AY237" s="284">
        <v>11.322857142857142</v>
      </c>
      <c r="AZ237" s="284">
        <v>0.51768283850893937</v>
      </c>
      <c r="BA237" s="284">
        <v>10.83202192475034</v>
      </c>
      <c r="BB237" s="284">
        <v>2.7582705378319923</v>
      </c>
    </row>
    <row r="238" spans="42:54" ht="16.5">
      <c r="AP238" s="282">
        <v>1</v>
      </c>
      <c r="AQ238" s="282" t="s">
        <v>329</v>
      </c>
      <c r="AS238" s="272" t="s">
        <v>215</v>
      </c>
      <c r="AT238" s="273" t="s">
        <v>241</v>
      </c>
      <c r="AU238" s="272">
        <v>2</v>
      </c>
      <c r="AV238" s="283">
        <v>4.1051772479366949E-2</v>
      </c>
      <c r="AW238" s="283">
        <v>0.33263664000838711</v>
      </c>
      <c r="AX238" s="283">
        <v>0.14752870442679075</v>
      </c>
      <c r="AY238" s="284">
        <v>8.0629444444444456</v>
      </c>
      <c r="AZ238" s="284">
        <v>1.7877266569241983E-2</v>
      </c>
      <c r="BA238" s="284">
        <v>4.3826806581672457</v>
      </c>
      <c r="BB238" s="284">
        <v>2.2386022325175778</v>
      </c>
    </row>
    <row r="239" spans="42:54" ht="16.5">
      <c r="AP239" s="282">
        <v>1</v>
      </c>
      <c r="AQ239" s="282" t="s">
        <v>329</v>
      </c>
      <c r="AS239" s="272" t="s">
        <v>215</v>
      </c>
      <c r="AT239" s="273" t="s">
        <v>242</v>
      </c>
      <c r="AU239" s="272">
        <v>2</v>
      </c>
      <c r="AV239" s="283">
        <v>1.8470734197950377E-2</v>
      </c>
      <c r="AW239" s="283">
        <v>0.43150329193947867</v>
      </c>
      <c r="AX239" s="283">
        <v>0.46675179057225608</v>
      </c>
      <c r="AY239" s="284">
        <v>3.7240000000000002</v>
      </c>
      <c r="AZ239" s="284">
        <v>2.2936205924926588E-2</v>
      </c>
      <c r="BA239" s="284">
        <v>1.1468102962463294</v>
      </c>
      <c r="BB239" s="284">
        <v>4.4254106522425367</v>
      </c>
    </row>
    <row r="240" spans="42:54" ht="16.5">
      <c r="AP240" s="282">
        <v>1</v>
      </c>
      <c r="AQ240" s="282" t="s">
        <v>329</v>
      </c>
      <c r="AS240" s="272" t="s">
        <v>215</v>
      </c>
      <c r="AT240" s="273" t="s">
        <v>243</v>
      </c>
      <c r="AU240" s="272">
        <v>2</v>
      </c>
      <c r="AV240" s="283">
        <v>1.2092331663133124E-2</v>
      </c>
      <c r="AW240" s="283">
        <v>0.47408536049872763</v>
      </c>
      <c r="AX240" s="283">
        <v>0.42501795817636467</v>
      </c>
      <c r="AY240" s="284">
        <v>4.6005000000000003</v>
      </c>
      <c r="AZ240" s="284">
        <v>1.1676317532317711E-2</v>
      </c>
      <c r="BA240" s="284">
        <v>1.0158396253116408</v>
      </c>
      <c r="BB240" s="284">
        <v>4.4796975436405129</v>
      </c>
    </row>
    <row r="241" spans="42:54" ht="16.5">
      <c r="AP241" s="282">
        <v>1</v>
      </c>
      <c r="AQ241" s="282" t="s">
        <v>329</v>
      </c>
      <c r="AS241" s="272" t="s">
        <v>215</v>
      </c>
      <c r="AT241" s="273" t="s">
        <v>244</v>
      </c>
      <c r="AU241" s="272">
        <v>2</v>
      </c>
      <c r="AV241" s="283">
        <v>2.2655894383584289E-2</v>
      </c>
      <c r="AW241" s="283">
        <v>0.48747723810841509</v>
      </c>
      <c r="AX241" s="283">
        <v>0.47343053169108779</v>
      </c>
      <c r="AY241" s="284">
        <v>5.3004999999999995</v>
      </c>
      <c r="AZ241" s="284">
        <v>0.18857600288647003</v>
      </c>
      <c r="BA241" s="284">
        <v>3.2057920490699905</v>
      </c>
      <c r="BB241" s="284">
        <v>4.4595843549568679</v>
      </c>
    </row>
    <row r="242" spans="42:54" ht="16.5">
      <c r="AP242" s="282">
        <v>1</v>
      </c>
      <c r="AQ242" s="282" t="s">
        <v>329</v>
      </c>
      <c r="AS242" s="272" t="s">
        <v>215</v>
      </c>
      <c r="AT242" s="273" t="s">
        <v>245</v>
      </c>
      <c r="AU242" s="272">
        <v>2</v>
      </c>
      <c r="AV242" s="283">
        <v>2.7366285159728859E-2</v>
      </c>
      <c r="AW242" s="283">
        <v>0.46453722779813977</v>
      </c>
      <c r="AX242" s="283">
        <v>0.43984639399742897</v>
      </c>
      <c r="AY242" s="284">
        <v>4.4794999999999998</v>
      </c>
      <c r="AZ242" s="284">
        <v>0</v>
      </c>
      <c r="BA242" s="284">
        <v>0.95306884067476461</v>
      </c>
      <c r="BB242" s="284">
        <v>4.8212535419687779</v>
      </c>
    </row>
    <row r="243" spans="42:54" ht="16.5">
      <c r="AP243" s="282">
        <v>1</v>
      </c>
      <c r="AQ243" s="282" t="s">
        <v>329</v>
      </c>
      <c r="AS243" s="272" t="s">
        <v>215</v>
      </c>
      <c r="AT243" s="273" t="s">
        <v>246</v>
      </c>
      <c r="AU243" s="272">
        <v>2</v>
      </c>
      <c r="AV243" s="283">
        <v>3.9057746897786225E-2</v>
      </c>
      <c r="AW243" s="283">
        <v>0.48681109765989483</v>
      </c>
      <c r="AX243" s="283">
        <v>0.50543711896784371</v>
      </c>
      <c r="AY243" s="284">
        <v>6.8639999999999999</v>
      </c>
      <c r="AZ243" s="284">
        <v>0.19095617245538368</v>
      </c>
      <c r="BA243" s="284">
        <v>1.9095617245538368</v>
      </c>
      <c r="BB243" s="284">
        <v>4.2111176224025053</v>
      </c>
    </row>
    <row r="244" spans="42:54" ht="16.5">
      <c r="AP244" s="282">
        <v>1</v>
      </c>
      <c r="AQ244" s="282" t="s">
        <v>329</v>
      </c>
      <c r="AS244" s="272" t="s">
        <v>215</v>
      </c>
      <c r="AT244" s="273" t="s">
        <v>247</v>
      </c>
      <c r="AU244" s="272">
        <v>2</v>
      </c>
      <c r="AV244" s="283">
        <v>1.6819530513903159E-2</v>
      </c>
      <c r="AW244" s="283">
        <v>0.33086890033283678</v>
      </c>
      <c r="AX244" s="283">
        <v>0.17885310269754659</v>
      </c>
      <c r="AY244" s="284">
        <v>6.85825</v>
      </c>
      <c r="AZ244" s="284">
        <v>1.7814054053540498E-2</v>
      </c>
      <c r="BA244" s="284">
        <v>3.901277837725369</v>
      </c>
      <c r="BB244" s="284">
        <v>2.7325639714662295</v>
      </c>
    </row>
    <row r="245" spans="42:54" ht="16.5">
      <c r="AP245" s="282">
        <v>1</v>
      </c>
      <c r="AQ245" s="282" t="s">
        <v>329</v>
      </c>
      <c r="AS245" s="272" t="s">
        <v>215</v>
      </c>
      <c r="AT245" s="273" t="s">
        <v>248</v>
      </c>
      <c r="AU245" s="272">
        <v>2</v>
      </c>
      <c r="AV245" s="283">
        <v>4.9558625500364266E-2</v>
      </c>
      <c r="AW245" s="283">
        <v>0.31942204620456333</v>
      </c>
      <c r="AX245" s="283">
        <v>0.24939172399319123</v>
      </c>
      <c r="AY245" s="284">
        <v>5.1374999999999993</v>
      </c>
      <c r="AZ245" s="284">
        <v>1.9183978768707016E-2</v>
      </c>
      <c r="BA245" s="284">
        <v>1.7649260467210455</v>
      </c>
      <c r="BB245" s="284">
        <v>2.8564031735237574</v>
      </c>
    </row>
    <row r="246" spans="42:54" ht="16.5">
      <c r="AP246" s="282">
        <v>1</v>
      </c>
      <c r="AQ246" s="282" t="s">
        <v>329</v>
      </c>
      <c r="AS246" s="272" t="s">
        <v>215</v>
      </c>
      <c r="AT246" s="273" t="s">
        <v>249</v>
      </c>
      <c r="AU246" s="272">
        <v>2</v>
      </c>
      <c r="AV246" s="283">
        <v>4.6112078493490652E-2</v>
      </c>
      <c r="AW246" s="283">
        <v>0.38928917345383296</v>
      </c>
      <c r="AX246" s="283">
        <v>0.2052665475705224</v>
      </c>
      <c r="AY246" s="284">
        <v>6.5549999999999997</v>
      </c>
      <c r="AZ246" s="284">
        <v>1.9475004513332294E-2</v>
      </c>
      <c r="BA246" s="284">
        <v>2.2396255190332139</v>
      </c>
      <c r="BB246" s="284">
        <v>2.7672184986125612</v>
      </c>
    </row>
    <row r="247" spans="42:54" ht="16.5">
      <c r="AP247" s="282">
        <v>1</v>
      </c>
      <c r="AQ247" s="282" t="s">
        <v>329</v>
      </c>
      <c r="AS247" s="272" t="s">
        <v>215</v>
      </c>
      <c r="AT247" s="273" t="s">
        <v>250</v>
      </c>
      <c r="AU247" s="272">
        <v>2</v>
      </c>
      <c r="AV247" s="283">
        <v>4.0216360248284171E-2</v>
      </c>
      <c r="AW247" s="283">
        <v>0.33998843143946322</v>
      </c>
      <c r="AX247" s="283">
        <v>0.16117427723126207</v>
      </c>
      <c r="AY247" s="284">
        <v>5.3900000000000006</v>
      </c>
      <c r="AZ247" s="284">
        <v>0.11101546960199642</v>
      </c>
      <c r="BA247" s="284">
        <v>1.7964321444686693</v>
      </c>
      <c r="BB247" s="284">
        <v>2.6907984656641437</v>
      </c>
    </row>
    <row r="248" spans="42:54" ht="16.5">
      <c r="AP248" s="282">
        <v>1</v>
      </c>
      <c r="AQ248" s="282" t="s">
        <v>329</v>
      </c>
      <c r="AS248" s="272" t="s">
        <v>215</v>
      </c>
      <c r="AT248" s="273" t="s">
        <v>251</v>
      </c>
      <c r="AU248" s="272">
        <v>2</v>
      </c>
      <c r="AV248" s="283">
        <v>5.6422027084858099E-2</v>
      </c>
      <c r="AW248" s="283">
        <v>0.30900827713684542</v>
      </c>
      <c r="AX248" s="283">
        <v>0.28218898596672376</v>
      </c>
      <c r="AY248" s="284">
        <v>6.7189999999999994</v>
      </c>
      <c r="AZ248" s="284">
        <v>0</v>
      </c>
      <c r="BA248" s="284">
        <v>3.6344029596984537</v>
      </c>
      <c r="BB248" s="284">
        <v>2.7904838222533175</v>
      </c>
    </row>
    <row r="249" spans="42:54" ht="16.5">
      <c r="AP249" s="282">
        <v>1</v>
      </c>
      <c r="AQ249" s="282" t="s">
        <v>329</v>
      </c>
      <c r="AS249" s="272" t="s">
        <v>215</v>
      </c>
      <c r="AT249" s="273" t="s">
        <v>252</v>
      </c>
      <c r="AU249" s="272">
        <v>2</v>
      </c>
      <c r="AV249" s="283">
        <v>5.9056801071504801E-2</v>
      </c>
      <c r="AW249" s="283">
        <v>0.34691244186163783</v>
      </c>
      <c r="AX249" s="283">
        <v>0.23434328904196042</v>
      </c>
      <c r="AY249" s="284">
        <v>7.854000000000001</v>
      </c>
      <c r="AZ249" s="284">
        <v>0</v>
      </c>
      <c r="BA249" s="284">
        <v>3.3112657613056879</v>
      </c>
      <c r="BB249" s="284">
        <v>2.7100004819612042</v>
      </c>
    </row>
    <row r="250" spans="42:54" ht="16.5">
      <c r="AP250" s="282">
        <v>1</v>
      </c>
      <c r="AQ250" s="282" t="s">
        <v>329</v>
      </c>
      <c r="AS250" s="272" t="s">
        <v>215</v>
      </c>
      <c r="AT250" s="273" t="s">
        <v>165</v>
      </c>
      <c r="AU250" s="272">
        <v>2</v>
      </c>
      <c r="AV250" s="283">
        <v>4.4056311692901945E-2</v>
      </c>
      <c r="AW250" s="283">
        <v>0.33610323775729983</v>
      </c>
      <c r="AX250" s="283">
        <v>0.15460670951156477</v>
      </c>
      <c r="AY250" s="284">
        <v>7.7294999999999998</v>
      </c>
      <c r="AZ250" s="284">
        <v>1.3113376548902864E-2</v>
      </c>
      <c r="BA250" s="284">
        <v>5.4551646443435917</v>
      </c>
      <c r="BB250" s="284">
        <v>2.4139882652923941</v>
      </c>
    </row>
    <row r="251" spans="42:54" ht="16.5">
      <c r="AP251" s="282">
        <v>1</v>
      </c>
      <c r="AQ251" s="282" t="s">
        <v>329</v>
      </c>
      <c r="AS251" s="272" t="s">
        <v>215</v>
      </c>
      <c r="AT251" s="273" t="s">
        <v>166</v>
      </c>
      <c r="AU251" s="272">
        <v>2</v>
      </c>
      <c r="AV251" s="283">
        <v>3.6317390443720093E-2</v>
      </c>
      <c r="AW251" s="283">
        <v>0.37318146376379452</v>
      </c>
      <c r="AX251" s="283">
        <v>0.24566158552228567</v>
      </c>
      <c r="AY251" s="284">
        <v>6.854136363636365</v>
      </c>
      <c r="AZ251" s="284">
        <v>3.6201078807054775E-2</v>
      </c>
      <c r="BA251" s="284">
        <v>3.2927010650240263</v>
      </c>
      <c r="BB251" s="284">
        <v>2.7732028592404356</v>
      </c>
    </row>
    <row r="252" spans="42:54" ht="16.5">
      <c r="AP252" s="282">
        <v>1</v>
      </c>
      <c r="AQ252" s="282" t="s">
        <v>329</v>
      </c>
      <c r="AS252" s="272" t="s">
        <v>223</v>
      </c>
      <c r="AT252" s="273" t="s">
        <v>253</v>
      </c>
      <c r="AU252" s="272">
        <v>2</v>
      </c>
      <c r="AV252" s="283">
        <v>5.7407727436823125E-2</v>
      </c>
      <c r="AW252" s="283">
        <v>0.33702908363469214</v>
      </c>
      <c r="AX252" s="283">
        <v>0.16726794298310427</v>
      </c>
      <c r="AY252" s="284">
        <v>46.771500000000003</v>
      </c>
      <c r="AZ252" s="284">
        <v>2.4446006150262769</v>
      </c>
      <c r="BA252" s="284">
        <v>18.081235179608768</v>
      </c>
      <c r="BB252" s="284">
        <v>2.330693694921449</v>
      </c>
    </row>
    <row r="253" spans="42:54" ht="16.5">
      <c r="AP253" s="282">
        <v>1</v>
      </c>
      <c r="AQ253" s="282" t="s">
        <v>329</v>
      </c>
      <c r="AS253" s="272" t="s">
        <v>223</v>
      </c>
      <c r="AT253" s="273" t="s">
        <v>254</v>
      </c>
      <c r="AU253" s="272">
        <v>2</v>
      </c>
      <c r="AV253" s="283">
        <v>2.2798296502810442E-2</v>
      </c>
      <c r="AW253" s="283">
        <v>0.36925925734810094</v>
      </c>
      <c r="AX253" s="283">
        <v>0.13704116881879308</v>
      </c>
      <c r="AY253" s="284">
        <v>9.5618888888888875</v>
      </c>
      <c r="AZ253" s="284">
        <v>6.7032463714925189E-2</v>
      </c>
      <c r="BA253" s="284">
        <v>8.435365233886186</v>
      </c>
      <c r="BB253" s="284">
        <v>2.1164891375420272</v>
      </c>
    </row>
    <row r="254" spans="42:54" ht="16.5">
      <c r="AP254" s="282">
        <v>1</v>
      </c>
      <c r="AQ254" s="282" t="s">
        <v>329</v>
      </c>
      <c r="AS254" s="272" t="s">
        <v>223</v>
      </c>
      <c r="AT254" s="273" t="s">
        <v>255</v>
      </c>
      <c r="AU254" s="272">
        <v>2</v>
      </c>
      <c r="AV254" s="283">
        <v>4.1539700504986558E-2</v>
      </c>
      <c r="AW254" s="283">
        <v>0.38211504000926927</v>
      </c>
      <c r="AX254" s="283">
        <v>0.20632425052989173</v>
      </c>
      <c r="AY254" s="284">
        <v>7.3066666666666675</v>
      </c>
      <c r="AZ254" s="284">
        <v>3.9735050655732643E-2</v>
      </c>
      <c r="BA254" s="284">
        <v>4.4403919107781222</v>
      </c>
      <c r="BB254" s="284">
        <v>2.0659056618332743</v>
      </c>
    </row>
    <row r="255" spans="42:54" ht="16.5">
      <c r="AP255" s="282">
        <v>1</v>
      </c>
      <c r="AQ255" s="282" t="s">
        <v>329</v>
      </c>
      <c r="AS255" s="272" t="s">
        <v>223</v>
      </c>
      <c r="AT255" s="273" t="s">
        <v>256</v>
      </c>
      <c r="AU255" s="272">
        <v>2</v>
      </c>
      <c r="AV255" s="283">
        <v>2.7906485803682959E-2</v>
      </c>
      <c r="AW255" s="283">
        <v>0.46083440754589677</v>
      </c>
      <c r="AX255" s="283">
        <v>0.19029811148885617</v>
      </c>
      <c r="AY255" s="284">
        <v>7.3801999999999994</v>
      </c>
      <c r="AZ255" s="284">
        <v>8.8483312843547518E-2</v>
      </c>
      <c r="BA255" s="284">
        <v>5.9932697232696182</v>
      </c>
      <c r="BB255" s="284">
        <v>2.1627098175716815</v>
      </c>
    </row>
    <row r="256" spans="42:54" ht="16.5">
      <c r="AP256" s="282">
        <v>1</v>
      </c>
      <c r="AQ256" s="282" t="s">
        <v>329</v>
      </c>
      <c r="AS256" s="272" t="s">
        <v>223</v>
      </c>
      <c r="AT256" s="273" t="s">
        <v>392</v>
      </c>
      <c r="AU256" s="272">
        <v>2</v>
      </c>
      <c r="AV256" s="283">
        <v>2.1953492591553672E-2</v>
      </c>
      <c r="AW256" s="283">
        <v>0.45735827536714158</v>
      </c>
      <c r="AX256" s="283">
        <v>0.17512141023576941</v>
      </c>
      <c r="AY256" s="284">
        <v>10.331</v>
      </c>
      <c r="AZ256" s="284">
        <v>7.7032878402831115E-2</v>
      </c>
      <c r="BA256" s="284">
        <v>5.2382357313925159</v>
      </c>
      <c r="BB256" s="284">
        <v>2.305282785441781</v>
      </c>
    </row>
    <row r="257" spans="42:54" ht="16.5">
      <c r="AP257" s="282">
        <v>1</v>
      </c>
      <c r="AQ257" s="282" t="s">
        <v>329</v>
      </c>
      <c r="AS257" s="272" t="s">
        <v>223</v>
      </c>
      <c r="AT257" s="273" t="s">
        <v>257</v>
      </c>
      <c r="AU257" s="272">
        <v>2</v>
      </c>
      <c r="AV257" s="283">
        <v>3.0352013045239254E-2</v>
      </c>
      <c r="AW257" s="283">
        <v>0.34023491878302592</v>
      </c>
      <c r="AX257" s="283">
        <v>0.14168156423029576</v>
      </c>
      <c r="AY257" s="284">
        <v>4.6412500000000003</v>
      </c>
      <c r="AZ257" s="284">
        <v>2.0570826022547478E-2</v>
      </c>
      <c r="BA257" s="284">
        <v>2.5919240788409823</v>
      </c>
      <c r="BB257" s="284">
        <v>2.5423104479797503</v>
      </c>
    </row>
    <row r="258" spans="42:54" ht="16.5">
      <c r="AP258" s="282">
        <v>1</v>
      </c>
      <c r="AQ258" s="282" t="s">
        <v>329</v>
      </c>
      <c r="AS258" s="272" t="s">
        <v>223</v>
      </c>
      <c r="AT258" s="273" t="s">
        <v>258</v>
      </c>
      <c r="AU258" s="272">
        <v>2</v>
      </c>
      <c r="AV258" s="283">
        <v>2.7431111861188819E-2</v>
      </c>
      <c r="AW258" s="283">
        <v>0.34417726749497946</v>
      </c>
      <c r="AX258" s="283">
        <v>0.1536582513574441</v>
      </c>
      <c r="AY258" s="284">
        <v>9.6212307692307686</v>
      </c>
      <c r="AZ258" s="284">
        <v>0.16997594176708417</v>
      </c>
      <c r="BA258" s="284">
        <v>15.751103937083133</v>
      </c>
      <c r="BB258" s="284">
        <v>2.3620422001533381</v>
      </c>
    </row>
    <row r="259" spans="42:54" ht="16.5">
      <c r="AP259" s="282">
        <v>1</v>
      </c>
      <c r="AQ259" s="282" t="s">
        <v>329</v>
      </c>
      <c r="AS259" s="272" t="s">
        <v>223</v>
      </c>
      <c r="AT259" s="273" t="s">
        <v>165</v>
      </c>
      <c r="AU259" s="272">
        <v>2</v>
      </c>
      <c r="AV259" s="283">
        <v>2.9768188670978538E-2</v>
      </c>
      <c r="AW259" s="283">
        <v>0.40058304389971994</v>
      </c>
      <c r="AX259" s="283">
        <v>0.15431316620485927</v>
      </c>
      <c r="AY259" s="284">
        <v>6.3075000000000001</v>
      </c>
      <c r="AZ259" s="284">
        <v>5.2250507744309005E-2</v>
      </c>
      <c r="BA259" s="284">
        <v>5.1728002666865915</v>
      </c>
      <c r="BB259" s="284">
        <v>2.2759915296027855</v>
      </c>
    </row>
    <row r="260" spans="42:54" ht="16.5">
      <c r="AP260" s="282">
        <v>1</v>
      </c>
      <c r="AQ260" s="282" t="s">
        <v>329</v>
      </c>
      <c r="AS260" s="272" t="s">
        <v>223</v>
      </c>
      <c r="AT260" s="273" t="s">
        <v>166</v>
      </c>
      <c r="AU260" s="272">
        <v>2</v>
      </c>
      <c r="AV260" s="283">
        <v>2.8703504532526326E-2</v>
      </c>
      <c r="AW260" s="283">
        <v>0.3738753915502579</v>
      </c>
      <c r="AX260" s="283">
        <v>0.15676093765835225</v>
      </c>
      <c r="AY260" s="284">
        <v>9.8505348837209308</v>
      </c>
      <c r="AZ260" s="284">
        <v>0.23196332626934987</v>
      </c>
      <c r="BA260" s="284">
        <v>10.341546089268181</v>
      </c>
      <c r="BB260" s="284">
        <v>2.2911852207870815</v>
      </c>
    </row>
    <row r="261" spans="42:54" ht="16.5">
      <c r="AP261" s="282">
        <v>1</v>
      </c>
      <c r="AQ261" s="282" t="s">
        <v>329</v>
      </c>
      <c r="AS261" s="272" t="s">
        <v>201</v>
      </c>
      <c r="AT261" s="273" t="s">
        <v>259</v>
      </c>
      <c r="AU261" s="272">
        <v>2</v>
      </c>
      <c r="AV261" s="283">
        <v>3.8035587651679643E-2</v>
      </c>
      <c r="AW261" s="283">
        <v>0.35176884888114895</v>
      </c>
      <c r="AX261" s="283">
        <v>0.13279487354365127</v>
      </c>
      <c r="AY261" s="284">
        <v>10.100571428571429</v>
      </c>
      <c r="AZ261" s="284">
        <v>0.29047304492415815</v>
      </c>
      <c r="BA261" s="284">
        <v>16.506592512424273</v>
      </c>
      <c r="BB261" s="284">
        <v>2.4266237498001</v>
      </c>
    </row>
    <row r="262" spans="42:54" ht="16.5">
      <c r="AP262" s="282">
        <v>1</v>
      </c>
      <c r="AQ262" s="282" t="s">
        <v>329</v>
      </c>
      <c r="AS262" s="272" t="s">
        <v>201</v>
      </c>
      <c r="AT262" s="273" t="s">
        <v>260</v>
      </c>
      <c r="AU262" s="272">
        <v>2</v>
      </c>
      <c r="AV262" s="283">
        <v>2.8985135545878591E-2</v>
      </c>
      <c r="AW262" s="283">
        <v>0.32468045796559286</v>
      </c>
      <c r="AX262" s="283">
        <v>0.1750509422653512</v>
      </c>
      <c r="AY262" s="284">
        <v>12.019272727272728</v>
      </c>
      <c r="AZ262" s="284">
        <v>0.78116864415915011</v>
      </c>
      <c r="BA262" s="284">
        <v>29.727128638275158</v>
      </c>
      <c r="BB262" s="284">
        <v>2.3039219398997335</v>
      </c>
    </row>
    <row r="263" spans="42:54" ht="16.5">
      <c r="AP263" s="282">
        <v>1</v>
      </c>
      <c r="AQ263" s="282" t="s">
        <v>329</v>
      </c>
      <c r="AS263" s="272" t="s">
        <v>201</v>
      </c>
      <c r="AT263" s="273" t="s">
        <v>261</v>
      </c>
      <c r="AU263" s="272">
        <v>2</v>
      </c>
      <c r="AV263" s="283">
        <v>2.7016177237374771E-2</v>
      </c>
      <c r="AW263" s="283">
        <v>0.34932065511467431</v>
      </c>
      <c r="AX263" s="283">
        <v>0.15643589761062526</v>
      </c>
      <c r="AY263" s="284">
        <v>10.943375</v>
      </c>
      <c r="AZ263" s="284">
        <v>0.42774288428324841</v>
      </c>
      <c r="BA263" s="284">
        <v>18.289695741766483</v>
      </c>
      <c r="BB263" s="284">
        <v>2.205825982503768</v>
      </c>
    </row>
    <row r="264" spans="42:54" ht="16.5">
      <c r="AP264" s="282">
        <v>1</v>
      </c>
      <c r="AQ264" s="282" t="s">
        <v>329</v>
      </c>
      <c r="AS264" s="272" t="s">
        <v>201</v>
      </c>
      <c r="AT264" s="273" t="s">
        <v>262</v>
      </c>
      <c r="AU264" s="272">
        <v>2</v>
      </c>
      <c r="AV264" s="283">
        <v>4.3478651577698667E-2</v>
      </c>
      <c r="AW264" s="283">
        <v>0.34051341012667058</v>
      </c>
      <c r="AX264" s="283">
        <v>0.15261621424751715</v>
      </c>
      <c r="AY264" s="284">
        <v>11.695857142857141</v>
      </c>
      <c r="AZ264" s="284">
        <v>0.50152582884999397</v>
      </c>
      <c r="BA264" s="284">
        <v>23.425700107044023</v>
      </c>
      <c r="BB264" s="284">
        <v>2.4074602405086627</v>
      </c>
    </row>
    <row r="265" spans="42:54" ht="16.5">
      <c r="AP265" s="282">
        <v>1</v>
      </c>
      <c r="AQ265" s="282" t="s">
        <v>329</v>
      </c>
      <c r="AS265" s="272" t="s">
        <v>201</v>
      </c>
      <c r="AT265" s="273" t="s">
        <v>263</v>
      </c>
      <c r="AU265" s="272">
        <v>2</v>
      </c>
      <c r="AV265" s="283">
        <v>3.9447419634716187E-2</v>
      </c>
      <c r="AW265" s="283">
        <v>0.3400653129381202</v>
      </c>
      <c r="AX265" s="283">
        <v>0.16963561510548994</v>
      </c>
      <c r="AY265" s="284">
        <v>11.511555555555555</v>
      </c>
      <c r="AZ265" s="284">
        <v>0.44557691875703759</v>
      </c>
      <c r="BA265" s="284">
        <v>13.839249979619471</v>
      </c>
      <c r="BB265" s="284">
        <v>2.1612531093221512</v>
      </c>
    </row>
    <row r="266" spans="42:54" ht="16.5">
      <c r="AP266" s="282">
        <v>1</v>
      </c>
      <c r="AQ266" s="282" t="s">
        <v>329</v>
      </c>
      <c r="AS266" s="272" t="s">
        <v>201</v>
      </c>
      <c r="AT266" s="273" t="s">
        <v>264</v>
      </c>
      <c r="AU266" s="272">
        <v>2</v>
      </c>
      <c r="AV266" s="283">
        <v>4.5741357865459298E-2</v>
      </c>
      <c r="AW266" s="283">
        <v>0.36057849272686249</v>
      </c>
      <c r="AX266" s="283">
        <v>0.15593076369093076</v>
      </c>
      <c r="AY266" s="284">
        <v>9.1854999999999993</v>
      </c>
      <c r="AZ266" s="284">
        <v>17.237211866445492</v>
      </c>
      <c r="BA266" s="284">
        <v>10.817935011565183</v>
      </c>
      <c r="BB266" s="284">
        <v>2.4269104440549882</v>
      </c>
    </row>
    <row r="267" spans="42:54" ht="16.5">
      <c r="AP267" s="282">
        <v>1</v>
      </c>
      <c r="AQ267" s="282" t="s">
        <v>329</v>
      </c>
      <c r="AS267" s="272" t="s">
        <v>201</v>
      </c>
      <c r="AT267" s="273" t="s">
        <v>165</v>
      </c>
      <c r="AU267" s="272">
        <v>2</v>
      </c>
      <c r="AV267" s="283">
        <v>8.7867059918857751E-2</v>
      </c>
      <c r="AW267" s="283">
        <v>0.33470697501625335</v>
      </c>
      <c r="AX267" s="283">
        <v>0.21363133524552697</v>
      </c>
      <c r="AY267" s="284">
        <v>12.151999999999999</v>
      </c>
      <c r="AZ267" s="284">
        <v>0.66242274494737041</v>
      </c>
      <c r="BA267" s="284">
        <v>18.216625486052688</v>
      </c>
      <c r="BB267" s="284">
        <v>2.3225305199350754</v>
      </c>
    </row>
    <row r="268" spans="42:54" ht="16.5">
      <c r="AP268" s="282">
        <v>1</v>
      </c>
      <c r="AQ268" s="282" t="s">
        <v>329</v>
      </c>
      <c r="AS268" s="272" t="s">
        <v>201</v>
      </c>
      <c r="AT268" s="273" t="s">
        <v>166</v>
      </c>
      <c r="AU268" s="272">
        <v>2</v>
      </c>
      <c r="AV268" s="283">
        <v>3.6533222614669361E-2</v>
      </c>
      <c r="AW268" s="283">
        <v>0.34346621698189561</v>
      </c>
      <c r="AX268" s="283">
        <v>0.15605622514895029</v>
      </c>
      <c r="AY268" s="284">
        <v>10.962624999999999</v>
      </c>
      <c r="AZ268" s="284">
        <v>1.9902946981421252</v>
      </c>
      <c r="BA268" s="284">
        <v>19.540413732103751</v>
      </c>
      <c r="BB268" s="284">
        <v>2.3251420226782145</v>
      </c>
    </row>
    <row r="269" spans="42:54" ht="16.5">
      <c r="AP269" s="282">
        <v>1</v>
      </c>
      <c r="AQ269" s="282" t="s">
        <v>329</v>
      </c>
      <c r="AS269" s="272" t="s">
        <v>208</v>
      </c>
      <c r="AT269" s="273" t="s">
        <v>265</v>
      </c>
      <c r="AU269" s="272">
        <v>2</v>
      </c>
      <c r="AV269" s="283">
        <v>3.1306718055803338E-2</v>
      </c>
      <c r="AW269" s="283">
        <v>0.35888332065895506</v>
      </c>
      <c r="AX269" s="283">
        <v>0.15296072489404877</v>
      </c>
      <c r="AY269" s="284">
        <v>10.480400000000001</v>
      </c>
      <c r="AZ269" s="284">
        <v>0.12239434714621716</v>
      </c>
      <c r="BA269" s="284">
        <v>12.506769736020033</v>
      </c>
      <c r="BB269" s="284">
        <v>2.2847364591704866</v>
      </c>
    </row>
    <row r="270" spans="42:54" ht="16.5">
      <c r="AP270" s="282">
        <v>1</v>
      </c>
      <c r="AQ270" s="282" t="s">
        <v>329</v>
      </c>
      <c r="AS270" s="272" t="s">
        <v>208</v>
      </c>
      <c r="AT270" s="273" t="s">
        <v>266</v>
      </c>
      <c r="AU270" s="272">
        <v>2</v>
      </c>
      <c r="AV270" s="283">
        <v>3.0507281135254839E-2</v>
      </c>
      <c r="AW270" s="283">
        <v>0.35844182822842452</v>
      </c>
      <c r="AX270" s="283">
        <v>0.1701022814947869</v>
      </c>
      <c r="AY270" s="284">
        <v>11.195433333333334</v>
      </c>
      <c r="AZ270" s="284">
        <v>0.19025166206839408</v>
      </c>
      <c r="BA270" s="284">
        <v>11.459124902102944</v>
      </c>
      <c r="BB270" s="284">
        <v>2.1697778259041094</v>
      </c>
    </row>
    <row r="271" spans="42:54" ht="16.5">
      <c r="AP271" s="282">
        <v>1</v>
      </c>
      <c r="AQ271" s="282" t="s">
        <v>329</v>
      </c>
      <c r="AS271" s="272" t="s">
        <v>208</v>
      </c>
      <c r="AT271" s="273" t="s">
        <v>267</v>
      </c>
      <c r="AU271" s="272">
        <v>2</v>
      </c>
      <c r="AV271" s="283">
        <v>3.459912097175849E-2</v>
      </c>
      <c r="AW271" s="283">
        <v>0.32791573036543936</v>
      </c>
      <c r="AX271" s="283">
        <v>0.1440877573316964</v>
      </c>
      <c r="AY271" s="284">
        <v>10.219666666666667</v>
      </c>
      <c r="AZ271" s="284">
        <v>0.11925369780610853</v>
      </c>
      <c r="BA271" s="284">
        <v>11.044566152955209</v>
      </c>
      <c r="BB271" s="284">
        <v>2.5956639825709096</v>
      </c>
    </row>
    <row r="272" spans="42:54" ht="16.5">
      <c r="AP272" s="282">
        <v>1</v>
      </c>
      <c r="AQ272" s="282" t="s">
        <v>329</v>
      </c>
      <c r="AS272" s="272" t="s">
        <v>208</v>
      </c>
      <c r="AT272" s="273" t="s">
        <v>268</v>
      </c>
      <c r="AU272" s="272">
        <v>2</v>
      </c>
      <c r="AV272" s="283">
        <v>2.5285562269462901E-2</v>
      </c>
      <c r="AW272" s="283">
        <v>0.33941409901199743</v>
      </c>
      <c r="AX272" s="283">
        <v>0.16141310978025958</v>
      </c>
      <c r="AY272" s="284">
        <v>10.60125</v>
      </c>
      <c r="AZ272" s="284">
        <v>0.1044664552087357</v>
      </c>
      <c r="BA272" s="284">
        <v>13.358647959817077</v>
      </c>
      <c r="BB272" s="284">
        <v>2.2859207337294896</v>
      </c>
    </row>
    <row r="273" spans="42:54" ht="16.5">
      <c r="AP273" s="282">
        <v>1</v>
      </c>
      <c r="AQ273" s="282" t="s">
        <v>329</v>
      </c>
      <c r="AS273" s="272" t="s">
        <v>208</v>
      </c>
      <c r="AT273" s="273" t="s">
        <v>269</v>
      </c>
      <c r="AU273" s="272">
        <v>2</v>
      </c>
      <c r="AV273" s="283">
        <v>2.6578571100301859E-2</v>
      </c>
      <c r="AW273" s="283">
        <v>0.37232908834003009</v>
      </c>
      <c r="AX273" s="283">
        <v>0.14201546234748211</v>
      </c>
      <c r="AY273" s="284">
        <v>10.522416666666667</v>
      </c>
      <c r="AZ273" s="284">
        <v>0.12767513878796435</v>
      </c>
      <c r="BA273" s="284">
        <v>7.5309828241596373</v>
      </c>
      <c r="BB273" s="284">
        <v>2.4680192025714005</v>
      </c>
    </row>
    <row r="274" spans="42:54" ht="16.5">
      <c r="AP274" s="282">
        <v>1</v>
      </c>
      <c r="AQ274" s="282" t="s">
        <v>329</v>
      </c>
      <c r="AS274" s="272" t="s">
        <v>208</v>
      </c>
      <c r="AT274" s="273" t="s">
        <v>166</v>
      </c>
      <c r="AU274" s="272">
        <v>2</v>
      </c>
      <c r="AV274" s="283">
        <v>2.8730956040812324E-2</v>
      </c>
      <c r="AW274" s="283">
        <v>0.35048253968889681</v>
      </c>
      <c r="AX274" s="283">
        <v>0.1585455433883261</v>
      </c>
      <c r="AY274" s="284">
        <v>10.715294117647064</v>
      </c>
      <c r="AZ274" s="284">
        <v>0.13541256374803654</v>
      </c>
      <c r="BA274" s="284">
        <v>11.765404680944599</v>
      </c>
      <c r="BB274" s="284">
        <v>2.3203603114085731</v>
      </c>
    </row>
    <row r="275" spans="42:54" ht="16.5">
      <c r="AP275" s="282">
        <v>1</v>
      </c>
      <c r="AQ275" s="282" t="s">
        <v>329</v>
      </c>
      <c r="AS275" s="272" t="s">
        <v>224</v>
      </c>
      <c r="AT275" s="273" t="s">
        <v>270</v>
      </c>
      <c r="AU275" s="272">
        <v>2</v>
      </c>
      <c r="AV275" s="283">
        <v>6.2376740003651961E-2</v>
      </c>
      <c r="AW275" s="283">
        <v>0.35966116680878557</v>
      </c>
      <c r="AX275" s="283">
        <v>0.19713119565063744</v>
      </c>
      <c r="AY275" s="284">
        <v>22.145499999999998</v>
      </c>
      <c r="AZ275" s="284">
        <v>7.0755195321214757</v>
      </c>
      <c r="BA275" s="284">
        <v>15.50314703129331</v>
      </c>
      <c r="BB275" s="284">
        <v>1.8634083045973389</v>
      </c>
    </row>
    <row r="276" spans="42:54" ht="16.5">
      <c r="AP276" s="282">
        <v>1</v>
      </c>
      <c r="AQ276" s="282" t="s">
        <v>329</v>
      </c>
      <c r="AS276" s="272" t="s">
        <v>224</v>
      </c>
      <c r="AT276" s="273" t="s">
        <v>271</v>
      </c>
      <c r="AU276" s="272">
        <v>2</v>
      </c>
      <c r="AV276" s="283">
        <v>3.5887075746453244E-2</v>
      </c>
      <c r="AW276" s="283">
        <v>0.34353107857604231</v>
      </c>
      <c r="AX276" s="283">
        <v>0.1913208834905796</v>
      </c>
      <c r="AY276" s="284">
        <v>13.6006</v>
      </c>
      <c r="AZ276" s="284">
        <v>33.004565302387959</v>
      </c>
      <c r="BA276" s="284">
        <v>33.044868837987408</v>
      </c>
      <c r="BB276" s="284">
        <v>1.8705318983882271</v>
      </c>
    </row>
    <row r="277" spans="42:54" ht="16.5">
      <c r="AP277" s="282">
        <v>1</v>
      </c>
      <c r="AQ277" s="282" t="s">
        <v>329</v>
      </c>
      <c r="AS277" s="272" t="s">
        <v>224</v>
      </c>
      <c r="AT277" s="273" t="s">
        <v>272</v>
      </c>
      <c r="AU277" s="272">
        <v>2</v>
      </c>
      <c r="AV277" s="283">
        <v>5.569757197495611E-2</v>
      </c>
      <c r="AW277" s="283">
        <v>0.32596926427715006</v>
      </c>
      <c r="AX277" s="283">
        <v>0.12891911250765034</v>
      </c>
      <c r="AY277" s="284">
        <v>14.311999999999998</v>
      </c>
      <c r="AZ277" s="284">
        <v>5.0689035061985716E-2</v>
      </c>
      <c r="BA277" s="284">
        <v>10.792540381947791</v>
      </c>
      <c r="BB277" s="284">
        <v>2.2111660820818537</v>
      </c>
    </row>
    <row r="278" spans="42:54" ht="16.5">
      <c r="AP278" s="282">
        <v>1</v>
      </c>
      <c r="AQ278" s="282" t="s">
        <v>329</v>
      </c>
      <c r="AS278" s="272" t="s">
        <v>224</v>
      </c>
      <c r="AT278" s="273" t="s">
        <v>273</v>
      </c>
      <c r="AU278" s="272">
        <v>2</v>
      </c>
      <c r="AV278" s="283">
        <v>6.2719908063654975E-2</v>
      </c>
      <c r="AW278" s="283">
        <v>0.35807316534499856</v>
      </c>
      <c r="AX278" s="283">
        <v>0.22295138367429376</v>
      </c>
      <c r="AY278" s="284">
        <v>17.690199999999997</v>
      </c>
      <c r="AZ278" s="284">
        <v>9.0063172560813476E-2</v>
      </c>
      <c r="BA278" s="284">
        <v>19.759860059842477</v>
      </c>
      <c r="BB278" s="284">
        <v>1.8190170724361099</v>
      </c>
    </row>
    <row r="279" spans="42:54" ht="16.5">
      <c r="AP279" s="282">
        <v>1</v>
      </c>
      <c r="AQ279" s="282" t="s">
        <v>329</v>
      </c>
      <c r="AS279" s="272" t="s">
        <v>224</v>
      </c>
      <c r="AT279" s="273" t="s">
        <v>165</v>
      </c>
      <c r="AU279" s="272">
        <v>2</v>
      </c>
      <c r="AV279" s="283">
        <v>7.187212606438495E-2</v>
      </c>
      <c r="AW279" s="283">
        <v>0.37864123128630967</v>
      </c>
      <c r="AX279" s="283">
        <v>0.21168651354337903</v>
      </c>
      <c r="AY279" s="284">
        <v>34.442999999999998</v>
      </c>
      <c r="AZ279" s="284">
        <v>5.1655560721111629</v>
      </c>
      <c r="BA279" s="284">
        <v>22.637289845428331</v>
      </c>
      <c r="BB279" s="284">
        <v>2.3038980161642417</v>
      </c>
    </row>
    <row r="280" spans="42:54" ht="16.5">
      <c r="AP280" s="282">
        <v>1</v>
      </c>
      <c r="AQ280" s="282" t="s">
        <v>329</v>
      </c>
      <c r="AS280" s="272" t="s">
        <v>224</v>
      </c>
      <c r="AT280" s="273" t="s">
        <v>166</v>
      </c>
      <c r="AU280" s="272">
        <v>2</v>
      </c>
      <c r="AV280" s="283">
        <v>5.3577315308044493E-2</v>
      </c>
      <c r="AW280" s="283">
        <v>0.34591749504909336</v>
      </c>
      <c r="AX280" s="283">
        <v>0.18362940900962629</v>
      </c>
      <c r="AY280" s="284">
        <v>17.397666666666666</v>
      </c>
      <c r="AZ280" s="284">
        <v>10.788548728136426</v>
      </c>
      <c r="BA280" s="284">
        <v>20.548894142827571</v>
      </c>
      <c r="BB280" s="284">
        <v>1.9678215188336479</v>
      </c>
    </row>
    <row r="281" spans="42:54" ht="16.5">
      <c r="AP281" s="282">
        <v>1</v>
      </c>
      <c r="AQ281" s="282" t="s">
        <v>329</v>
      </c>
      <c r="AS281" s="272" t="s">
        <v>213</v>
      </c>
      <c r="AT281" s="273" t="s">
        <v>274</v>
      </c>
      <c r="AU281" s="272">
        <v>2</v>
      </c>
      <c r="AV281" s="283">
        <v>3.4435140508090975E-2</v>
      </c>
      <c r="AW281" s="283">
        <v>0.47143281992329467</v>
      </c>
      <c r="AX281" s="283">
        <v>0.20361789882577846</v>
      </c>
      <c r="AY281" s="284">
        <v>10.0129</v>
      </c>
      <c r="AZ281" s="284">
        <v>0.10749625106824401</v>
      </c>
      <c r="BA281" s="284">
        <v>10.677127635173724</v>
      </c>
      <c r="BB281" s="284">
        <v>2.0696162015081905</v>
      </c>
    </row>
    <row r="282" spans="42:54" ht="16.5">
      <c r="AP282" s="282">
        <v>1</v>
      </c>
      <c r="AQ282" s="282" t="s">
        <v>329</v>
      </c>
      <c r="AS282" s="272" t="s">
        <v>213</v>
      </c>
      <c r="AT282" s="273" t="s">
        <v>275</v>
      </c>
      <c r="AU282" s="272">
        <v>2</v>
      </c>
      <c r="AV282" s="283">
        <v>8.803408844667621E-3</v>
      </c>
      <c r="AW282" s="283">
        <v>0.4945654524126275</v>
      </c>
      <c r="AX282" s="283">
        <v>0.19162797381850927</v>
      </c>
      <c r="AY282" s="284">
        <v>6.9930000000000003</v>
      </c>
      <c r="AZ282" s="284">
        <v>0.43846699589572519</v>
      </c>
      <c r="BA282" s="284">
        <v>18.514045194046027</v>
      </c>
      <c r="BB282" s="284">
        <v>1.8896386744138367</v>
      </c>
    </row>
    <row r="283" spans="42:54" ht="16.5">
      <c r="AP283" s="282">
        <v>1</v>
      </c>
      <c r="AQ283" s="282" t="s">
        <v>329</v>
      </c>
      <c r="AS283" s="272" t="s">
        <v>213</v>
      </c>
      <c r="AT283" s="273" t="s">
        <v>276</v>
      </c>
      <c r="AU283" s="272">
        <v>2</v>
      </c>
      <c r="AV283" s="283">
        <v>5.7350868032478838E-2</v>
      </c>
      <c r="AW283" s="283">
        <v>0.41115363408822225</v>
      </c>
      <c r="AX283" s="283">
        <v>0.17917160123238077</v>
      </c>
      <c r="AY283" s="284">
        <v>8.4562499999999989</v>
      </c>
      <c r="AZ283" s="284">
        <v>5.8991930166139635E-2</v>
      </c>
      <c r="BA283" s="284">
        <v>5.3649883156650322</v>
      </c>
      <c r="BB283" s="284">
        <v>2.4861092654082824</v>
      </c>
    </row>
    <row r="284" spans="42:54" ht="16.5">
      <c r="AP284" s="282">
        <v>1</v>
      </c>
      <c r="AQ284" s="282" t="s">
        <v>329</v>
      </c>
      <c r="AS284" s="272" t="s">
        <v>213</v>
      </c>
      <c r="AT284" s="273" t="s">
        <v>277</v>
      </c>
      <c r="AU284" s="272">
        <v>2</v>
      </c>
      <c r="AV284" s="283">
        <v>3.7579435001622905E-2</v>
      </c>
      <c r="AW284" s="283">
        <v>0.40515245304315117</v>
      </c>
      <c r="AX284" s="283">
        <v>0.19237408421352653</v>
      </c>
      <c r="AY284" s="284">
        <v>7.5968571428571421</v>
      </c>
      <c r="AZ284" s="284">
        <v>0.10899381541842863</v>
      </c>
      <c r="BA284" s="284">
        <v>5.1105989007307642</v>
      </c>
      <c r="BB284" s="284">
        <v>2.5091427751853632</v>
      </c>
    </row>
    <row r="285" spans="42:54" ht="16.5">
      <c r="AP285" s="282">
        <v>1</v>
      </c>
      <c r="AQ285" s="282" t="s">
        <v>329</v>
      </c>
      <c r="AS285" s="272" t="s">
        <v>213</v>
      </c>
      <c r="AT285" s="273" t="s">
        <v>278</v>
      </c>
      <c r="AU285" s="272">
        <v>2</v>
      </c>
      <c r="AV285" s="283">
        <v>3.7646927214865102E-2</v>
      </c>
      <c r="AW285" s="283">
        <v>0.4783781533049512</v>
      </c>
      <c r="AX285" s="283">
        <v>0.2274910650987387</v>
      </c>
      <c r="AY285" s="284">
        <v>11.019545454545455</v>
      </c>
      <c r="AZ285" s="284">
        <v>1.6567419284391469</v>
      </c>
      <c r="BA285" s="284">
        <v>18.875912542036406</v>
      </c>
      <c r="BB285" s="284">
        <v>2.5297427759471121</v>
      </c>
    </row>
    <row r="286" spans="42:54" ht="16.5">
      <c r="AP286" s="282">
        <v>1</v>
      </c>
      <c r="AQ286" s="282" t="s">
        <v>329</v>
      </c>
      <c r="AS286" s="272" t="s">
        <v>213</v>
      </c>
      <c r="AT286" s="273" t="s">
        <v>279</v>
      </c>
      <c r="AU286" s="272">
        <v>2</v>
      </c>
      <c r="AV286" s="283">
        <v>5.2828915885910495E-2</v>
      </c>
      <c r="AW286" s="283">
        <v>0.44482396260084106</v>
      </c>
      <c r="AX286" s="283">
        <v>0.26852462856473586</v>
      </c>
      <c r="AY286" s="284">
        <v>10.954333333333333</v>
      </c>
      <c r="AZ286" s="284">
        <v>4.5104920811545782E-2</v>
      </c>
      <c r="BA286" s="284">
        <v>12.907524838904017</v>
      </c>
      <c r="BB286" s="284">
        <v>2.3848254719518098</v>
      </c>
    </row>
    <row r="287" spans="42:54" ht="16.5">
      <c r="AP287" s="282">
        <v>1</v>
      </c>
      <c r="AQ287" s="282" t="s">
        <v>329</v>
      </c>
      <c r="AS287" s="272" t="s">
        <v>213</v>
      </c>
      <c r="AT287" s="273" t="s">
        <v>280</v>
      </c>
      <c r="AU287" s="272">
        <v>2</v>
      </c>
      <c r="AV287" s="283">
        <v>3.8177025504472731E-2</v>
      </c>
      <c r="AW287" s="283">
        <v>0.42736200011067538</v>
      </c>
      <c r="AX287" s="283">
        <v>0.1696398053500289</v>
      </c>
      <c r="AY287" s="284">
        <v>10.7904</v>
      </c>
      <c r="AZ287" s="284">
        <v>5.4025415716569714E-2</v>
      </c>
      <c r="BA287" s="284">
        <v>11.62446861501525</v>
      </c>
      <c r="BB287" s="284">
        <v>2.1620292996380805</v>
      </c>
    </row>
    <row r="288" spans="42:54" ht="16.5">
      <c r="AP288" s="282">
        <v>1</v>
      </c>
      <c r="AQ288" s="282" t="s">
        <v>329</v>
      </c>
      <c r="AS288" s="272" t="s">
        <v>213</v>
      </c>
      <c r="AT288" s="273" t="s">
        <v>165</v>
      </c>
      <c r="AU288" s="272">
        <v>2</v>
      </c>
      <c r="AV288" s="283">
        <v>0.14563753246925654</v>
      </c>
      <c r="AW288" s="283">
        <v>0.45393886063730265</v>
      </c>
      <c r="AX288" s="283">
        <v>0.18080443964967974</v>
      </c>
      <c r="AY288" s="284">
        <v>15.234999999999999</v>
      </c>
      <c r="AZ288" s="284">
        <v>0.35582669549752466</v>
      </c>
      <c r="BA288" s="284">
        <v>12.56513018475634</v>
      </c>
      <c r="BB288" s="284">
        <v>2.1963613219869074</v>
      </c>
    </row>
    <row r="289" spans="42:54" ht="16.5">
      <c r="AP289" s="282">
        <v>1</v>
      </c>
      <c r="AQ289" s="282" t="s">
        <v>329</v>
      </c>
      <c r="AS289" s="272" t="s">
        <v>213</v>
      </c>
      <c r="AT289" s="273" t="s">
        <v>166</v>
      </c>
      <c r="AU289" s="272">
        <v>2</v>
      </c>
      <c r="AV289" s="283">
        <v>4.032832462238712E-2</v>
      </c>
      <c r="AW289" s="283">
        <v>0.45054406058270147</v>
      </c>
      <c r="AX289" s="283">
        <v>0.2015826208037603</v>
      </c>
      <c r="AY289" s="284">
        <v>9.5926037735849068</v>
      </c>
      <c r="AZ289" s="284">
        <v>0.43424662579576256</v>
      </c>
      <c r="BA289" s="284">
        <v>11.734847923459567</v>
      </c>
      <c r="BB289" s="284">
        <v>2.3316382139917229</v>
      </c>
    </row>
    <row r="290" spans="42:54" ht="16.5">
      <c r="AP290" s="282">
        <v>1</v>
      </c>
      <c r="AQ290" s="282" t="s">
        <v>329</v>
      </c>
      <c r="AS290" s="272" t="s">
        <v>216</v>
      </c>
      <c r="AT290" s="273" t="s">
        <v>281</v>
      </c>
      <c r="AU290" s="272">
        <v>2</v>
      </c>
      <c r="AV290" s="283">
        <v>5.5244781612444595E-2</v>
      </c>
      <c r="AW290" s="283">
        <v>0.29894644838019319</v>
      </c>
      <c r="AX290" s="283">
        <v>0.14071467083564468</v>
      </c>
      <c r="AY290" s="284">
        <v>18.446999999999999</v>
      </c>
      <c r="AZ290" s="284">
        <v>5.9636091425918344E-2</v>
      </c>
      <c r="BA290" s="284">
        <v>15.525262467880744</v>
      </c>
      <c r="BB290" s="284">
        <v>2.7857593997281427</v>
      </c>
    </row>
    <row r="291" spans="42:54" ht="16.5">
      <c r="AP291" s="282">
        <v>1</v>
      </c>
      <c r="AQ291" s="282" t="s">
        <v>329</v>
      </c>
      <c r="AS291" s="272" t="s">
        <v>216</v>
      </c>
      <c r="AT291" s="273" t="s">
        <v>282</v>
      </c>
      <c r="AU291" s="272">
        <v>2</v>
      </c>
      <c r="AV291" s="283">
        <v>5.4624264581052774E-2</v>
      </c>
      <c r="AW291" s="283">
        <v>0.38840585058085431</v>
      </c>
      <c r="AX291" s="283">
        <v>0.17356541962947303</v>
      </c>
      <c r="AY291" s="284">
        <v>14.654428571428573</v>
      </c>
      <c r="AZ291" s="284">
        <v>5.352728079957596</v>
      </c>
      <c r="BA291" s="284">
        <v>31.059525847638749</v>
      </c>
      <c r="BB291" s="284">
        <v>1.885646570041138</v>
      </c>
    </row>
    <row r="292" spans="42:54" ht="16.5">
      <c r="AP292" s="282">
        <v>1</v>
      </c>
      <c r="AQ292" s="282" t="s">
        <v>329</v>
      </c>
      <c r="AS292" s="272" t="s">
        <v>216</v>
      </c>
      <c r="AT292" s="273" t="s">
        <v>283</v>
      </c>
      <c r="AU292" s="272">
        <v>2</v>
      </c>
      <c r="AV292" s="283">
        <v>0.10011537023588755</v>
      </c>
      <c r="AW292" s="283">
        <v>0.2972619582421217</v>
      </c>
      <c r="AX292" s="283">
        <v>0.12592459918076054</v>
      </c>
      <c r="AY292" s="284">
        <v>22.438000000000002</v>
      </c>
      <c r="AZ292" s="284">
        <v>2.9182989381404525E-2</v>
      </c>
      <c r="BA292" s="284">
        <v>6.332708695764782</v>
      </c>
      <c r="BB292" s="284">
        <v>2.5211374443847059</v>
      </c>
    </row>
    <row r="293" spans="42:54" ht="16.5">
      <c r="AP293" s="282">
        <v>1</v>
      </c>
      <c r="AQ293" s="282" t="s">
        <v>329</v>
      </c>
      <c r="AS293" s="272" t="s">
        <v>216</v>
      </c>
      <c r="AT293" s="273" t="s">
        <v>164</v>
      </c>
      <c r="AU293" s="272">
        <v>2</v>
      </c>
      <c r="AV293" s="283">
        <v>4.8109925798022903E-2</v>
      </c>
      <c r="AW293" s="283">
        <v>0.30410048793240035</v>
      </c>
      <c r="AX293" s="283">
        <v>0.14713124787259768</v>
      </c>
      <c r="AY293" s="284">
        <v>18.330399999999997</v>
      </c>
      <c r="AZ293" s="284">
        <v>0.21572695957563504</v>
      </c>
      <c r="BA293" s="284">
        <v>11.119495941670708</v>
      </c>
      <c r="BB293" s="284">
        <v>2.7903103438790824</v>
      </c>
    </row>
    <row r="294" spans="42:54" ht="16.5">
      <c r="AP294" s="282">
        <v>1</v>
      </c>
      <c r="AQ294" s="282" t="s">
        <v>329</v>
      </c>
      <c r="AS294" s="272" t="s">
        <v>216</v>
      </c>
      <c r="AT294" s="273" t="s">
        <v>165</v>
      </c>
      <c r="AU294" s="272">
        <v>2</v>
      </c>
      <c r="AV294" s="283">
        <v>0.19144535520719946</v>
      </c>
      <c r="AW294" s="283">
        <v>0.34943711067089106</v>
      </c>
      <c r="AX294" s="283">
        <v>0.1860912502345641</v>
      </c>
      <c r="AY294" s="284">
        <v>16.7715</v>
      </c>
      <c r="AZ294" s="284">
        <v>0.26743652728320588</v>
      </c>
      <c r="BA294" s="284">
        <v>13.059817082329888</v>
      </c>
      <c r="BB294" s="284">
        <v>2.4084603885595284</v>
      </c>
    </row>
    <row r="295" spans="42:54" ht="16.5">
      <c r="AP295" s="282">
        <v>1</v>
      </c>
      <c r="AQ295" s="282" t="s">
        <v>329</v>
      </c>
      <c r="AS295" s="272" t="s">
        <v>216</v>
      </c>
      <c r="AT295" s="273" t="s">
        <v>166</v>
      </c>
      <c r="AU295" s="272">
        <v>2</v>
      </c>
      <c r="AV295" s="283">
        <v>5.8998353581267204E-2</v>
      </c>
      <c r="AW295" s="283">
        <v>0.33160113592546453</v>
      </c>
      <c r="AX295" s="283">
        <v>0.14886934155368145</v>
      </c>
      <c r="AY295" s="284">
        <v>17.306348837209296</v>
      </c>
      <c r="AZ295" s="284">
        <v>1.253261917042285</v>
      </c>
      <c r="BA295" s="284">
        <v>17.829259943082825</v>
      </c>
      <c r="BB295" s="284">
        <v>2.5185112036712396</v>
      </c>
    </row>
    <row r="296" spans="42:54" ht="16.5">
      <c r="AP296" s="282">
        <v>1</v>
      </c>
      <c r="AQ296" s="282" t="s">
        <v>329</v>
      </c>
      <c r="AS296" s="272" t="s">
        <v>211</v>
      </c>
      <c r="AT296" s="273" t="s">
        <v>284</v>
      </c>
      <c r="AU296" s="272">
        <v>2</v>
      </c>
      <c r="AV296" s="283">
        <v>3.8056229966817567E-2</v>
      </c>
      <c r="AW296" s="283">
        <v>0.34953174531590775</v>
      </c>
      <c r="AX296" s="283">
        <v>0.15952026898654798</v>
      </c>
      <c r="AY296" s="284">
        <v>9.2325217391304335</v>
      </c>
      <c r="AZ296" s="284">
        <v>0.17812956994031237</v>
      </c>
      <c r="BA296" s="284">
        <v>15.500416047806123</v>
      </c>
      <c r="BB296" s="284">
        <v>2.0059591835567931</v>
      </c>
    </row>
    <row r="297" spans="42:54" ht="16.5">
      <c r="AP297" s="282">
        <v>1</v>
      </c>
      <c r="AQ297" s="282" t="s">
        <v>329</v>
      </c>
      <c r="AS297" s="272" t="s">
        <v>211</v>
      </c>
      <c r="AT297" s="273" t="s">
        <v>285</v>
      </c>
      <c r="AU297" s="272">
        <v>2</v>
      </c>
      <c r="AV297" s="283">
        <v>9.8294512956954294E-2</v>
      </c>
      <c r="AW297" s="283">
        <v>0.33368057574584709</v>
      </c>
      <c r="AX297" s="283">
        <v>0.2346252748894733</v>
      </c>
      <c r="AY297" s="284">
        <v>8.5888749999999998</v>
      </c>
      <c r="AZ297" s="284">
        <v>7.6124075282795509E-2</v>
      </c>
      <c r="BA297" s="284">
        <v>7.1257571898645367</v>
      </c>
      <c r="BB297" s="284">
        <v>2.5627380049942032</v>
      </c>
    </row>
    <row r="298" spans="42:54" ht="16.5">
      <c r="AP298" s="282">
        <v>1</v>
      </c>
      <c r="AQ298" s="282" t="s">
        <v>329</v>
      </c>
      <c r="AS298" s="272" t="s">
        <v>211</v>
      </c>
      <c r="AT298" s="273" t="s">
        <v>286</v>
      </c>
      <c r="AU298" s="272">
        <v>2</v>
      </c>
      <c r="AV298" s="283">
        <v>7.9837140409884405E-2</v>
      </c>
      <c r="AW298" s="283">
        <v>0.28029639502847409</v>
      </c>
      <c r="AX298" s="283">
        <v>0.2893465051436882</v>
      </c>
      <c r="AY298" s="284">
        <v>7.5019999999999998</v>
      </c>
      <c r="AZ298" s="284">
        <v>0.62426430451712667</v>
      </c>
      <c r="BA298" s="284">
        <v>7.3444695426439948</v>
      </c>
      <c r="BB298" s="284">
        <v>2.7923767551328185</v>
      </c>
    </row>
    <row r="299" spans="42:54" ht="16.5">
      <c r="AP299" s="282">
        <v>1</v>
      </c>
      <c r="AQ299" s="282" t="s">
        <v>329</v>
      </c>
      <c r="AS299" s="272" t="s">
        <v>211</v>
      </c>
      <c r="AT299" s="273" t="s">
        <v>287</v>
      </c>
      <c r="AU299" s="272">
        <v>2</v>
      </c>
      <c r="AV299" s="283">
        <v>6.4456265322870313E-2</v>
      </c>
      <c r="AW299" s="283">
        <v>0.30734900948396471</v>
      </c>
      <c r="AX299" s="283">
        <v>0.2111371482122</v>
      </c>
      <c r="AY299" s="284">
        <v>6.6630000000000003</v>
      </c>
      <c r="AZ299" s="284">
        <v>0.9323552101041811</v>
      </c>
      <c r="BA299" s="284">
        <v>3.959559151771554</v>
      </c>
      <c r="BB299" s="284">
        <v>2.3335956155808879</v>
      </c>
    </row>
    <row r="300" spans="42:54" ht="16.5">
      <c r="AP300" s="282">
        <v>1</v>
      </c>
      <c r="AQ300" s="282" t="s">
        <v>329</v>
      </c>
      <c r="AS300" s="272" t="s">
        <v>211</v>
      </c>
      <c r="AT300" s="273" t="s">
        <v>166</v>
      </c>
      <c r="AU300" s="272">
        <v>2</v>
      </c>
      <c r="AV300" s="283">
        <v>5.9919703433752712E-2</v>
      </c>
      <c r="AW300" s="283">
        <v>0.33030318549837862</v>
      </c>
      <c r="AX300" s="283">
        <v>0.20254715715528634</v>
      </c>
      <c r="AY300" s="284">
        <v>8.55179069767442</v>
      </c>
      <c r="AZ300" s="284">
        <v>0.30683946209563295</v>
      </c>
      <c r="BA300" s="284">
        <v>11.279109579695227</v>
      </c>
      <c r="BB300" s="284">
        <v>2.2848007983033374</v>
      </c>
    </row>
    <row r="301" spans="42:54" ht="16.5">
      <c r="AP301" s="282">
        <v>1</v>
      </c>
      <c r="AQ301" s="282" t="s">
        <v>329</v>
      </c>
      <c r="AS301" s="272" t="s">
        <v>203</v>
      </c>
      <c r="AT301" s="273" t="s">
        <v>288</v>
      </c>
      <c r="AU301" s="272">
        <v>2</v>
      </c>
      <c r="AV301" s="283">
        <v>5.9884174704471785E-2</v>
      </c>
      <c r="AW301" s="283">
        <v>0.36297272711015599</v>
      </c>
      <c r="AX301" s="283">
        <v>0.18964791494465918</v>
      </c>
      <c r="AY301" s="284">
        <v>13.50311764705882</v>
      </c>
      <c r="AZ301" s="284">
        <v>0.18473475652640378</v>
      </c>
      <c r="BA301" s="284">
        <v>8.3772626470200411</v>
      </c>
      <c r="BB301" s="284">
        <v>1.8240313740769931</v>
      </c>
    </row>
    <row r="302" spans="42:54" ht="16.5">
      <c r="AP302" s="282">
        <v>1</v>
      </c>
      <c r="AQ302" s="282" t="s">
        <v>329</v>
      </c>
      <c r="AS302" s="272" t="s">
        <v>203</v>
      </c>
      <c r="AT302" s="273" t="s">
        <v>289</v>
      </c>
      <c r="AU302" s="272">
        <v>2</v>
      </c>
      <c r="AV302" s="283">
        <v>5.5857798654191555E-2</v>
      </c>
      <c r="AW302" s="283">
        <v>0.36725496298422677</v>
      </c>
      <c r="AX302" s="283">
        <v>0.18725475495163699</v>
      </c>
      <c r="AY302" s="284">
        <v>13.269827586206898</v>
      </c>
      <c r="AZ302" s="284">
        <v>0.30903902100820285</v>
      </c>
      <c r="BA302" s="284">
        <v>12.356655459042269</v>
      </c>
      <c r="BB302" s="284">
        <v>1.8316460248563078</v>
      </c>
    </row>
    <row r="303" spans="42:54" ht="16.5">
      <c r="AP303" s="282">
        <v>1</v>
      </c>
      <c r="AQ303" s="282" t="s">
        <v>329</v>
      </c>
      <c r="AS303" s="272" t="s">
        <v>203</v>
      </c>
      <c r="AT303" s="273" t="s">
        <v>290</v>
      </c>
      <c r="AU303" s="272">
        <v>2</v>
      </c>
      <c r="AV303" s="283">
        <v>5.4841592350318914E-2</v>
      </c>
      <c r="AW303" s="283">
        <v>0.26227029699980975</v>
      </c>
      <c r="AX303" s="283">
        <v>0.2227808719972327</v>
      </c>
      <c r="AY303" s="284">
        <v>9.2143333333333342</v>
      </c>
      <c r="AZ303" s="284">
        <v>6.8337690796697145E-2</v>
      </c>
      <c r="BA303" s="284">
        <v>6.8020408660855338</v>
      </c>
      <c r="BB303" s="284">
        <v>2.1830830102283567</v>
      </c>
    </row>
    <row r="304" spans="42:54" ht="16.5">
      <c r="AP304" s="282">
        <v>1</v>
      </c>
      <c r="AQ304" s="282" t="s">
        <v>329</v>
      </c>
      <c r="AS304" s="272" t="s">
        <v>203</v>
      </c>
      <c r="AT304" s="273" t="s">
        <v>165</v>
      </c>
      <c r="AU304" s="272">
        <v>2</v>
      </c>
      <c r="AV304" s="283">
        <v>0.10931405477328207</v>
      </c>
      <c r="AW304" s="283">
        <v>0.3747289986884228</v>
      </c>
      <c r="AX304" s="283">
        <v>0.18804428899729872</v>
      </c>
      <c r="AY304" s="284">
        <v>13.442</v>
      </c>
      <c r="AZ304" s="284">
        <v>0.47247308793291132</v>
      </c>
      <c r="BA304" s="284">
        <v>13.134751844534934</v>
      </c>
      <c r="BB304" s="284">
        <v>1.7992337859587877</v>
      </c>
    </row>
    <row r="305" spans="42:54" ht="16.5">
      <c r="AP305" s="282">
        <v>1</v>
      </c>
      <c r="AQ305" s="282" t="s">
        <v>329</v>
      </c>
      <c r="AS305" s="272" t="s">
        <v>203</v>
      </c>
      <c r="AT305" s="273" t="s">
        <v>166</v>
      </c>
      <c r="AU305" s="272">
        <v>2</v>
      </c>
      <c r="AV305" s="283">
        <v>5.7925636431370907E-2</v>
      </c>
      <c r="AW305" s="283">
        <v>0.35531658792639387</v>
      </c>
      <c r="AX305" s="283">
        <v>0.19401281973974993</v>
      </c>
      <c r="AY305" s="284">
        <v>12.89903703703704</v>
      </c>
      <c r="AZ305" s="284">
        <v>0.23147759148636943</v>
      </c>
      <c r="BA305" s="284">
        <v>10.178423916034095</v>
      </c>
      <c r="BB305" s="284">
        <v>1.9817002367384087</v>
      </c>
    </row>
    <row r="306" spans="42:54" ht="16.5">
      <c r="AP306" s="282">
        <v>1</v>
      </c>
      <c r="AQ306" s="282" t="s">
        <v>329</v>
      </c>
      <c r="AS306" s="272" t="s">
        <v>221</v>
      </c>
      <c r="AT306" s="273" t="s">
        <v>291</v>
      </c>
      <c r="AU306" s="272">
        <v>2</v>
      </c>
      <c r="AV306" s="283">
        <v>3.2553294296128139E-2</v>
      </c>
      <c r="AW306" s="283">
        <v>0.33904040869385915</v>
      </c>
      <c r="AX306" s="283">
        <v>0.16660796772768635</v>
      </c>
      <c r="AY306" s="284">
        <v>9.5194210526315803</v>
      </c>
      <c r="AZ306" s="284">
        <v>0.58137638314419515</v>
      </c>
      <c r="BA306" s="284">
        <v>11.024027019916039</v>
      </c>
      <c r="BB306" s="284">
        <v>1.9055097005421819</v>
      </c>
    </row>
    <row r="307" spans="42:54" ht="16.5">
      <c r="AP307" s="282">
        <v>1</v>
      </c>
      <c r="AQ307" s="282" t="s">
        <v>329</v>
      </c>
      <c r="AS307" s="272" t="s">
        <v>221</v>
      </c>
      <c r="AT307" s="273" t="s">
        <v>292</v>
      </c>
      <c r="AU307" s="272">
        <v>2</v>
      </c>
      <c r="AV307" s="283">
        <v>3.3042808608129193E-2</v>
      </c>
      <c r="AW307" s="283">
        <v>0.36811611885317985</v>
      </c>
      <c r="AX307" s="283">
        <v>0.19107931669429748</v>
      </c>
      <c r="AY307" s="284">
        <v>11.133904761904763</v>
      </c>
      <c r="AZ307" s="284">
        <v>0.32671708561758378</v>
      </c>
      <c r="BA307" s="284">
        <v>10.922163322949602</v>
      </c>
      <c r="BB307" s="284">
        <v>1.7639413167958262</v>
      </c>
    </row>
    <row r="308" spans="42:54" ht="16.5">
      <c r="AP308" s="282">
        <v>1</v>
      </c>
      <c r="AQ308" s="282" t="s">
        <v>329</v>
      </c>
      <c r="AS308" s="272" t="s">
        <v>221</v>
      </c>
      <c r="AT308" s="273" t="s">
        <v>293</v>
      </c>
      <c r="AU308" s="272">
        <v>2</v>
      </c>
      <c r="AV308" s="283">
        <v>4.4200964084490729E-2</v>
      </c>
      <c r="AW308" s="283">
        <v>0.30892740240981137</v>
      </c>
      <c r="AX308" s="283">
        <v>0.214451590929021</v>
      </c>
      <c r="AY308" s="284">
        <v>8.3656956521739119</v>
      </c>
      <c r="AZ308" s="284">
        <v>0.28026345605659686</v>
      </c>
      <c r="BA308" s="284">
        <v>10.156547459308173</v>
      </c>
      <c r="BB308" s="284">
        <v>2.7064353788485458</v>
      </c>
    </row>
    <row r="309" spans="42:54" ht="16.5">
      <c r="AP309" s="282">
        <v>1</v>
      </c>
      <c r="AQ309" s="282" t="s">
        <v>329</v>
      </c>
      <c r="AS309" s="272" t="s">
        <v>221</v>
      </c>
      <c r="AT309" s="273" t="s">
        <v>294</v>
      </c>
      <c r="AU309" s="272">
        <v>2</v>
      </c>
      <c r="AV309" s="283">
        <v>4.0578812092038362E-2</v>
      </c>
      <c r="AW309" s="283">
        <v>0.35915599887327254</v>
      </c>
      <c r="AX309" s="283">
        <v>0.22543387731913814</v>
      </c>
      <c r="AY309" s="284">
        <v>9.6395833333333343</v>
      </c>
      <c r="AZ309" s="284">
        <v>4.9637545648920672E-2</v>
      </c>
      <c r="BA309" s="284">
        <v>9.58600281571956</v>
      </c>
      <c r="BB309" s="284">
        <v>2.6389290533219261</v>
      </c>
    </row>
    <row r="310" spans="42:54" ht="16.5">
      <c r="AP310" s="282">
        <v>1</v>
      </c>
      <c r="AQ310" s="282" t="s">
        <v>329</v>
      </c>
      <c r="AS310" s="272" t="s">
        <v>221</v>
      </c>
      <c r="AT310" s="273" t="s">
        <v>295</v>
      </c>
      <c r="AU310" s="272">
        <v>2</v>
      </c>
      <c r="AV310" s="283">
        <v>2.667163260194904E-2</v>
      </c>
      <c r="AW310" s="283">
        <v>0.35093131636657721</v>
      </c>
      <c r="AX310" s="283">
        <v>0.1752365767456151</v>
      </c>
      <c r="AY310" s="284">
        <v>9.2013809523809513</v>
      </c>
      <c r="AZ310" s="284">
        <v>8.3492763583953383E-2</v>
      </c>
      <c r="BA310" s="284">
        <v>5.7511780092240832</v>
      </c>
      <c r="BB310" s="284">
        <v>2.1392275059005006</v>
      </c>
    </row>
    <row r="311" spans="42:54" ht="16.5">
      <c r="AP311" s="282">
        <v>1</v>
      </c>
      <c r="AQ311" s="282" t="s">
        <v>329</v>
      </c>
      <c r="AS311" s="272" t="s">
        <v>221</v>
      </c>
      <c r="AT311" s="273" t="s">
        <v>296</v>
      </c>
      <c r="AU311" s="272">
        <v>2</v>
      </c>
      <c r="AV311" s="283">
        <v>3.1919646797192301E-2</v>
      </c>
      <c r="AW311" s="283">
        <v>0.34452662900397663</v>
      </c>
      <c r="AX311" s="283">
        <v>0.1989650455468237</v>
      </c>
      <c r="AY311" s="284">
        <v>9.8865333333333307</v>
      </c>
      <c r="AZ311" s="284">
        <v>0.15560425320329763</v>
      </c>
      <c r="BA311" s="284">
        <v>14.294751439363655</v>
      </c>
      <c r="BB311" s="284">
        <v>2.1713847276172298</v>
      </c>
    </row>
    <row r="312" spans="42:54" ht="16.5">
      <c r="AP312" s="282">
        <v>1</v>
      </c>
      <c r="AQ312" s="282" t="s">
        <v>329</v>
      </c>
      <c r="AS312" s="272" t="s">
        <v>221</v>
      </c>
      <c r="AT312" s="273" t="s">
        <v>297</v>
      </c>
      <c r="AU312" s="272">
        <v>2</v>
      </c>
      <c r="AV312" s="283">
        <v>2.8879531515971626E-2</v>
      </c>
      <c r="AW312" s="283">
        <v>0.3266570723775683</v>
      </c>
      <c r="AX312" s="283">
        <v>0.20627632433989873</v>
      </c>
      <c r="AY312" s="284">
        <v>9.5093333333333341</v>
      </c>
      <c r="AZ312" s="284">
        <v>0.22071566704369167</v>
      </c>
      <c r="BA312" s="284">
        <v>5.5880256263678572</v>
      </c>
      <c r="BB312" s="284">
        <v>2.882607330884595</v>
      </c>
    </row>
    <row r="313" spans="42:54" ht="16.5">
      <c r="AP313" s="282">
        <v>1</v>
      </c>
      <c r="AQ313" s="282" t="s">
        <v>329</v>
      </c>
      <c r="AS313" s="272" t="s">
        <v>221</v>
      </c>
      <c r="AT313" s="273" t="s">
        <v>165</v>
      </c>
      <c r="AU313" s="272">
        <v>2</v>
      </c>
      <c r="AV313" s="283">
        <v>5.4032802329195467E-2</v>
      </c>
      <c r="AW313" s="283">
        <v>0.33744429152726202</v>
      </c>
      <c r="AX313" s="283">
        <v>0.19619686493067628</v>
      </c>
      <c r="AY313" s="284">
        <v>8.7622500000000016</v>
      </c>
      <c r="AZ313" s="284">
        <v>0.27282514470408431</v>
      </c>
      <c r="BA313" s="284">
        <v>16.927020934466448</v>
      </c>
      <c r="BB313" s="284">
        <v>2.4739824614844648</v>
      </c>
    </row>
    <row r="314" spans="42:54" ht="16.5">
      <c r="AP314" s="282">
        <v>1</v>
      </c>
      <c r="AQ314" s="282" t="s">
        <v>329</v>
      </c>
      <c r="AS314" s="272" t="s">
        <v>221</v>
      </c>
      <c r="AT314" s="273" t="s">
        <v>166</v>
      </c>
      <c r="AU314" s="272">
        <v>2</v>
      </c>
      <c r="AV314" s="283">
        <v>3.4563253297744984E-2</v>
      </c>
      <c r="AW314" s="283">
        <v>0.34231514926818896</v>
      </c>
      <c r="AX314" s="283">
        <v>0.19508863216431813</v>
      </c>
      <c r="AY314" s="284">
        <v>9.55586290322581</v>
      </c>
      <c r="AZ314" s="284">
        <v>0.25976204577737816</v>
      </c>
      <c r="BA314" s="284">
        <v>9.9405536533257663</v>
      </c>
      <c r="BB314" s="284">
        <v>2.2505727469541315</v>
      </c>
    </row>
    <row r="315" spans="42:54" ht="16.5">
      <c r="AP315" s="282">
        <v>1</v>
      </c>
      <c r="AQ315" s="282" t="s">
        <v>329</v>
      </c>
      <c r="AS315" s="272" t="s">
        <v>207</v>
      </c>
      <c r="AT315" s="273" t="s">
        <v>298</v>
      </c>
      <c r="AU315" s="272">
        <v>2</v>
      </c>
      <c r="AV315" s="283">
        <v>5.5331940466902346E-2</v>
      </c>
      <c r="AW315" s="283">
        <v>0.35221626435422654</v>
      </c>
      <c r="AX315" s="283">
        <v>0.23592344461225537</v>
      </c>
      <c r="AY315" s="284">
        <v>11.031857142857143</v>
      </c>
      <c r="AZ315" s="284">
        <v>4.8494027669528338E-2</v>
      </c>
      <c r="BA315" s="284">
        <v>6.8425073041704483</v>
      </c>
      <c r="BB315" s="284">
        <v>3.0914526626606849</v>
      </c>
    </row>
    <row r="316" spans="42:54" ht="16.5">
      <c r="AP316" s="282">
        <v>1</v>
      </c>
      <c r="AQ316" s="282" t="s">
        <v>329</v>
      </c>
      <c r="AS316" s="272" t="s">
        <v>207</v>
      </c>
      <c r="AT316" s="273" t="s">
        <v>299</v>
      </c>
      <c r="AU316" s="272">
        <v>2</v>
      </c>
      <c r="AV316" s="283">
        <v>4.9410459253645088E-2</v>
      </c>
      <c r="AW316" s="283">
        <v>0.33873682336338778</v>
      </c>
      <c r="AX316" s="283">
        <v>0.19850894799842991</v>
      </c>
      <c r="AY316" s="284">
        <v>8.5033750000000001</v>
      </c>
      <c r="AZ316" s="284">
        <v>5.6384879359168423E-2</v>
      </c>
      <c r="BA316" s="284">
        <v>2.4348016086913638</v>
      </c>
      <c r="BB316" s="284">
        <v>2.7146954853401191</v>
      </c>
    </row>
    <row r="317" spans="42:54" ht="16.5">
      <c r="AP317" s="282">
        <v>1</v>
      </c>
      <c r="AQ317" s="282" t="s">
        <v>329</v>
      </c>
      <c r="AS317" s="272" t="s">
        <v>207</v>
      </c>
      <c r="AT317" s="273" t="s">
        <v>300</v>
      </c>
      <c r="AU317" s="272">
        <v>2</v>
      </c>
      <c r="AV317" s="283">
        <v>3.0197313016665665E-2</v>
      </c>
      <c r="AW317" s="283">
        <v>0.38087994578296908</v>
      </c>
      <c r="AX317" s="283">
        <v>0.15411305892021021</v>
      </c>
      <c r="AY317" s="284">
        <v>7.2772499999999996</v>
      </c>
      <c r="AZ317" s="284">
        <v>1.795666285117509E-2</v>
      </c>
      <c r="BA317" s="284">
        <v>2.6934994276762634</v>
      </c>
      <c r="BB317" s="284">
        <v>1.6731463582276698</v>
      </c>
    </row>
    <row r="318" spans="42:54" ht="16.5">
      <c r="AP318" s="282">
        <v>1</v>
      </c>
      <c r="AQ318" s="282" t="s">
        <v>329</v>
      </c>
      <c r="AS318" s="272" t="s">
        <v>207</v>
      </c>
      <c r="AT318" s="273" t="s">
        <v>301</v>
      </c>
      <c r="AU318" s="272">
        <v>2</v>
      </c>
      <c r="AV318" s="283">
        <v>3.2163508195480549E-2</v>
      </c>
      <c r="AW318" s="283">
        <v>0.37673253434316273</v>
      </c>
      <c r="AX318" s="283">
        <v>0.18099030273009581</v>
      </c>
      <c r="AY318" s="284">
        <v>7.9959999999999996</v>
      </c>
      <c r="AZ318" s="284">
        <v>7.9381711723726239E-2</v>
      </c>
      <c r="BA318" s="284">
        <v>2.2861932976433157</v>
      </c>
      <c r="BB318" s="284">
        <v>2.5742242042907413</v>
      </c>
    </row>
    <row r="319" spans="42:54" ht="16.5">
      <c r="AP319" s="282">
        <v>1</v>
      </c>
      <c r="AQ319" s="282" t="s">
        <v>329</v>
      </c>
      <c r="AS319" s="272" t="s">
        <v>207</v>
      </c>
      <c r="AT319" s="273" t="s">
        <v>302</v>
      </c>
      <c r="AU319" s="272">
        <v>2</v>
      </c>
      <c r="AV319" s="283">
        <v>4.9400926036987244E-2</v>
      </c>
      <c r="AW319" s="283">
        <v>0.37079114086245141</v>
      </c>
      <c r="AX319" s="283">
        <v>0.13235559808741609</v>
      </c>
      <c r="AY319" s="284">
        <v>5.8185714285714285</v>
      </c>
      <c r="AZ319" s="284">
        <v>0.11248351112244993</v>
      </c>
      <c r="BA319" s="284">
        <v>2.7103169822837936</v>
      </c>
      <c r="BB319" s="284">
        <v>2.4001662814321589</v>
      </c>
    </row>
    <row r="320" spans="42:54" ht="16.5">
      <c r="AP320" s="282">
        <v>1</v>
      </c>
      <c r="AQ320" s="282" t="s">
        <v>329</v>
      </c>
      <c r="AS320" s="272" t="s">
        <v>207</v>
      </c>
      <c r="AT320" s="273" t="s">
        <v>303</v>
      </c>
      <c r="AU320" s="272">
        <v>2</v>
      </c>
      <c r="AV320" s="283">
        <v>5.5142272637878798E-2</v>
      </c>
      <c r="AW320" s="283">
        <v>0.36680862865692382</v>
      </c>
      <c r="AX320" s="283">
        <v>0.14542764481419815</v>
      </c>
      <c r="AY320" s="284">
        <v>10.978399999999999</v>
      </c>
      <c r="AZ320" s="284">
        <v>9.2145730966879197E-2</v>
      </c>
      <c r="BA320" s="284">
        <v>4.3742120523689119</v>
      </c>
      <c r="BB320" s="284">
        <v>2.926949985888033</v>
      </c>
    </row>
    <row r="321" spans="42:54" ht="16.5">
      <c r="AP321" s="282">
        <v>1</v>
      </c>
      <c r="AQ321" s="282" t="s">
        <v>329</v>
      </c>
      <c r="AS321" s="272" t="s">
        <v>207</v>
      </c>
      <c r="AT321" s="273" t="s">
        <v>166</v>
      </c>
      <c r="AU321" s="272">
        <v>2</v>
      </c>
      <c r="AV321" s="283">
        <v>4.5877835843337322E-2</v>
      </c>
      <c r="AW321" s="283">
        <v>0.35805976775791931</v>
      </c>
      <c r="AX321" s="283">
        <v>0.18095915484571667</v>
      </c>
      <c r="AY321" s="284">
        <v>8.4915106382978696</v>
      </c>
      <c r="AZ321" s="284">
        <v>6.2856013566153876E-2</v>
      </c>
      <c r="BA321" s="284">
        <v>3.3326920035022849</v>
      </c>
      <c r="BB321" s="284">
        <v>2.558475990121877</v>
      </c>
    </row>
    <row r="322" spans="42:54" ht="16.5">
      <c r="AP322" s="282">
        <v>1</v>
      </c>
      <c r="AQ322" s="282" t="s">
        <v>329</v>
      </c>
      <c r="AS322" s="272" t="s">
        <v>226</v>
      </c>
      <c r="AT322" s="273" t="s">
        <v>304</v>
      </c>
      <c r="AU322" s="272">
        <v>2</v>
      </c>
      <c r="AV322" s="283">
        <v>2.248448452233542E-2</v>
      </c>
      <c r="AW322" s="283">
        <v>0.30786230624818606</v>
      </c>
      <c r="AX322" s="283">
        <v>0.17274738668989703</v>
      </c>
      <c r="AY322" s="284">
        <v>9.5589999999999993</v>
      </c>
      <c r="AZ322" s="284">
        <v>5.8210768942359395E-2</v>
      </c>
      <c r="BA322" s="284">
        <v>8.6207376862256062</v>
      </c>
      <c r="BB322" s="284">
        <v>3.0139433670235865</v>
      </c>
    </row>
    <row r="323" spans="42:54" ht="16.5">
      <c r="AP323" s="282">
        <v>1</v>
      </c>
      <c r="AQ323" s="282" t="s">
        <v>329</v>
      </c>
      <c r="AS323" s="272" t="s">
        <v>226</v>
      </c>
      <c r="AT323" s="273" t="s">
        <v>305</v>
      </c>
      <c r="AU323" s="272">
        <v>2</v>
      </c>
      <c r="AV323" s="283">
        <v>2.4912102187369493E-2</v>
      </c>
      <c r="AW323" s="283">
        <v>0.28871012680642588</v>
      </c>
      <c r="AX323" s="283">
        <v>0.11379216106734823</v>
      </c>
      <c r="AY323" s="284">
        <v>6.2315000000000005</v>
      </c>
      <c r="AZ323" s="284">
        <v>1.6701393503035452E-2</v>
      </c>
      <c r="BA323" s="284">
        <v>2.1878825488976443</v>
      </c>
      <c r="BB323" s="284">
        <v>2.6435083278452089</v>
      </c>
    </row>
    <row r="324" spans="42:54" ht="16.5">
      <c r="AP324" s="282">
        <v>1</v>
      </c>
      <c r="AQ324" s="282" t="s">
        <v>329</v>
      </c>
      <c r="AS324" s="272" t="s">
        <v>226</v>
      </c>
      <c r="AT324" s="273" t="s">
        <v>306</v>
      </c>
      <c r="AU324" s="272">
        <v>2</v>
      </c>
      <c r="AV324" s="283">
        <v>2.8349004542304931E-2</v>
      </c>
      <c r="AW324" s="283">
        <v>0.32096285649216771</v>
      </c>
      <c r="AX324" s="283">
        <v>0.17569778914946968</v>
      </c>
      <c r="AY324" s="284">
        <v>12.203866666666668</v>
      </c>
      <c r="AZ324" s="284">
        <v>4.6607720329175671E-2</v>
      </c>
      <c r="BA324" s="284">
        <v>12.598732629552316</v>
      </c>
      <c r="BB324" s="284">
        <v>1.9837224553087038</v>
      </c>
    </row>
    <row r="325" spans="42:54" ht="16.5">
      <c r="AP325" s="282">
        <v>1</v>
      </c>
      <c r="AQ325" s="282" t="s">
        <v>329</v>
      </c>
      <c r="AS325" s="272" t="s">
        <v>226</v>
      </c>
      <c r="AT325" s="273" t="s">
        <v>307</v>
      </c>
      <c r="AU325" s="272">
        <v>2</v>
      </c>
      <c r="AV325" s="283">
        <v>2.1824347238899203E-2</v>
      </c>
      <c r="AW325" s="283">
        <v>0.35732213836339555</v>
      </c>
      <c r="AX325" s="283">
        <v>0.19033071877004457</v>
      </c>
      <c r="AY325" s="284">
        <v>9.4330500000000015</v>
      </c>
      <c r="AZ325" s="284">
        <v>0.33579457007219699</v>
      </c>
      <c r="BA325" s="284">
        <v>8.870867782714285</v>
      </c>
      <c r="BB325" s="284">
        <v>2.5034365970120871</v>
      </c>
    </row>
    <row r="326" spans="42:54" ht="16.5">
      <c r="AP326" s="282">
        <v>1</v>
      </c>
      <c r="AQ326" s="282" t="s">
        <v>329</v>
      </c>
      <c r="AS326" s="272" t="s">
        <v>226</v>
      </c>
      <c r="AT326" s="273" t="s">
        <v>308</v>
      </c>
      <c r="AU326" s="272">
        <v>2</v>
      </c>
      <c r="AV326" s="283">
        <v>1.9799147345131489E-2</v>
      </c>
      <c r="AW326" s="283">
        <v>0.36616637019926301</v>
      </c>
      <c r="AX326" s="283">
        <v>0.20683007211594051</v>
      </c>
      <c r="AY326" s="284">
        <v>13.22725</v>
      </c>
      <c r="AZ326" s="284">
        <v>0.36757599023257331</v>
      </c>
      <c r="BA326" s="284">
        <v>17.39585376660375</v>
      </c>
      <c r="BB326" s="284">
        <v>1.9642241542810461</v>
      </c>
    </row>
    <row r="327" spans="42:54" ht="16.5">
      <c r="AP327" s="282">
        <v>1</v>
      </c>
      <c r="AQ327" s="282" t="s">
        <v>329</v>
      </c>
      <c r="AS327" s="272" t="s">
        <v>226</v>
      </c>
      <c r="AT327" s="273" t="s">
        <v>165</v>
      </c>
      <c r="AU327" s="272">
        <v>2</v>
      </c>
      <c r="AV327" s="283">
        <v>3.4627963717843144E-2</v>
      </c>
      <c r="AW327" s="283">
        <v>0.34671635666281458</v>
      </c>
      <c r="AX327" s="283">
        <v>0.22077440003078613</v>
      </c>
      <c r="AY327" s="284">
        <v>11.22775</v>
      </c>
      <c r="AZ327" s="284">
        <v>0.12025841127414588</v>
      </c>
      <c r="BA327" s="284">
        <v>13.027994554699136</v>
      </c>
      <c r="BB327" s="284">
        <v>2.4685618384077928</v>
      </c>
    </row>
    <row r="328" spans="42:54" ht="16.5">
      <c r="AP328" s="282">
        <v>1</v>
      </c>
      <c r="AQ328" s="282" t="s">
        <v>329</v>
      </c>
      <c r="AS328" s="272" t="s">
        <v>226</v>
      </c>
      <c r="AT328" s="273" t="s">
        <v>166</v>
      </c>
      <c r="AU328" s="272">
        <v>2</v>
      </c>
      <c r="AV328" s="283">
        <v>2.3078055615501431E-2</v>
      </c>
      <c r="AW328" s="283">
        <v>0.34400170545006248</v>
      </c>
      <c r="AX328" s="283">
        <v>0.18733152102503606</v>
      </c>
      <c r="AY328" s="284">
        <v>11.16112162162162</v>
      </c>
      <c r="AZ328" s="284">
        <v>0.22738849414219631</v>
      </c>
      <c r="BA328" s="284">
        <v>12.244780414111041</v>
      </c>
      <c r="BB328" s="284">
        <v>2.2730361229891916</v>
      </c>
    </row>
    <row r="329" spans="42:54" ht="16.5">
      <c r="AP329" s="282">
        <v>1</v>
      </c>
      <c r="AQ329" s="282" t="s">
        <v>329</v>
      </c>
      <c r="AS329" s="272" t="s">
        <v>227</v>
      </c>
      <c r="AT329" s="273" t="s">
        <v>309</v>
      </c>
      <c r="AU329" s="272">
        <v>2</v>
      </c>
      <c r="AV329" s="283">
        <v>2.7278708319110966E-2</v>
      </c>
      <c r="AW329" s="283">
        <v>0.41835732804374337</v>
      </c>
      <c r="AX329" s="283">
        <v>0.14161632482264766</v>
      </c>
      <c r="AY329" s="284">
        <v>7.561272727272728</v>
      </c>
      <c r="AZ329" s="284">
        <v>0.18324927389082671</v>
      </c>
      <c r="BA329" s="284">
        <v>4.8416387101681586</v>
      </c>
      <c r="BB329" s="284">
        <v>2.4022950538094143</v>
      </c>
    </row>
    <row r="330" spans="42:54" ht="16.5">
      <c r="AP330" s="282">
        <v>1</v>
      </c>
      <c r="AQ330" s="282" t="s">
        <v>329</v>
      </c>
      <c r="AS330" s="272" t="s">
        <v>227</v>
      </c>
      <c r="AT330" s="273" t="s">
        <v>310</v>
      </c>
      <c r="AU330" s="272">
        <v>2</v>
      </c>
      <c r="AV330" s="283">
        <v>4.8602193165410666E-2</v>
      </c>
      <c r="AW330" s="283">
        <v>0.41202451571505178</v>
      </c>
      <c r="AX330" s="283">
        <v>0.17444102602613171</v>
      </c>
      <c r="AY330" s="284">
        <v>13.275500000000001</v>
      </c>
      <c r="AZ330" s="284">
        <v>3.9112337674020566E-2</v>
      </c>
      <c r="BA330" s="284">
        <v>14.940912991475855</v>
      </c>
      <c r="BB330" s="284">
        <v>2.1982704364663119</v>
      </c>
    </row>
    <row r="331" spans="42:54" ht="16.5">
      <c r="AP331" s="282">
        <v>1</v>
      </c>
      <c r="AQ331" s="282" t="s">
        <v>329</v>
      </c>
      <c r="AS331" s="272" t="s">
        <v>227</v>
      </c>
      <c r="AT331" s="273" t="s">
        <v>311</v>
      </c>
      <c r="AU331" s="272">
        <v>2</v>
      </c>
      <c r="AV331" s="283">
        <v>2.8495608890419598E-2</v>
      </c>
      <c r="AW331" s="283">
        <v>0.42750508778162355</v>
      </c>
      <c r="AX331" s="283">
        <v>0.18393682634243311</v>
      </c>
      <c r="AY331" s="284">
        <v>7.8317500000000004</v>
      </c>
      <c r="AZ331" s="284">
        <v>9.2458195134505967</v>
      </c>
      <c r="BA331" s="284">
        <v>24.10991212837596</v>
      </c>
      <c r="BB331" s="284">
        <v>2.1845635858150936</v>
      </c>
    </row>
    <row r="332" spans="42:54" ht="16.5">
      <c r="AP332" s="282">
        <v>1</v>
      </c>
      <c r="AQ332" s="282" t="s">
        <v>329</v>
      </c>
      <c r="AS332" s="272" t="s">
        <v>227</v>
      </c>
      <c r="AT332" s="273" t="s">
        <v>312</v>
      </c>
      <c r="AU332" s="272">
        <v>2</v>
      </c>
      <c r="AV332" s="283">
        <v>3.6538823742993734E-2</v>
      </c>
      <c r="AW332" s="283">
        <v>0.40768934590171052</v>
      </c>
      <c r="AX332" s="283">
        <v>0.19070095812667212</v>
      </c>
      <c r="AY332" s="284">
        <v>9.0553076923076929</v>
      </c>
      <c r="AZ332" s="284">
        <v>0.35776070227845702</v>
      </c>
      <c r="BA332" s="284">
        <v>6.8409647800542794</v>
      </c>
      <c r="BB332" s="284">
        <v>2.2928770521874022</v>
      </c>
    </row>
    <row r="333" spans="42:54" ht="16.5">
      <c r="AP333" s="282">
        <v>1</v>
      </c>
      <c r="AQ333" s="282" t="s">
        <v>329</v>
      </c>
      <c r="AS333" s="272" t="s">
        <v>227</v>
      </c>
      <c r="AT333" s="273" t="s">
        <v>166</v>
      </c>
      <c r="AU333" s="272">
        <v>2</v>
      </c>
      <c r="AV333" s="283">
        <v>3.2006622333667967E-2</v>
      </c>
      <c r="AW333" s="283">
        <v>0.41639937323627335</v>
      </c>
      <c r="AX333" s="283">
        <v>0.17399239225506344</v>
      </c>
      <c r="AY333" s="284">
        <v>8.5322941176470586</v>
      </c>
      <c r="AZ333" s="284">
        <v>2.9359634316193022</v>
      </c>
      <c r="BA333" s="284">
        <v>11.575120195924375</v>
      </c>
      <c r="BB333" s="284">
        <v>2.3081828946065683</v>
      </c>
    </row>
    <row r="334" spans="42:54" ht="16.5">
      <c r="AP334" s="282">
        <v>1</v>
      </c>
      <c r="AQ334" s="282" t="s">
        <v>329</v>
      </c>
      <c r="AS334" s="272" t="s">
        <v>225</v>
      </c>
      <c r="AT334" s="273" t="s">
        <v>313</v>
      </c>
      <c r="AU334" s="272">
        <v>2</v>
      </c>
      <c r="AV334" s="283">
        <v>3.6108062175586798E-2</v>
      </c>
      <c r="AW334" s="283">
        <v>0.33007501702528508</v>
      </c>
      <c r="AX334" s="283">
        <v>0.16591345117328549</v>
      </c>
      <c r="AY334" s="284">
        <v>7.807846153846155</v>
      </c>
      <c r="AZ334" s="284">
        <v>3.1413848896777036E-2</v>
      </c>
      <c r="BA334" s="284">
        <v>1.7567590883043773</v>
      </c>
      <c r="BB334" s="284">
        <v>2.9194674540892951</v>
      </c>
    </row>
    <row r="335" spans="42:54" ht="16.5">
      <c r="AP335" s="282">
        <v>1</v>
      </c>
      <c r="AQ335" s="282" t="s">
        <v>329</v>
      </c>
      <c r="AS335" s="272" t="s">
        <v>225</v>
      </c>
      <c r="AT335" s="273" t="s">
        <v>314</v>
      </c>
      <c r="AU335" s="272">
        <v>2</v>
      </c>
      <c r="AV335" s="283">
        <v>3.1902644438012842E-2</v>
      </c>
      <c r="AW335" s="283">
        <v>0.36982957169275488</v>
      </c>
      <c r="AX335" s="283">
        <v>0.11448999803636851</v>
      </c>
      <c r="AY335" s="284">
        <v>6.0798571428571426</v>
      </c>
      <c r="AZ335" s="284">
        <v>1.54477638059865E-2</v>
      </c>
      <c r="BA335" s="284">
        <v>3.2660986332657171</v>
      </c>
      <c r="BB335" s="284">
        <v>2.6041179934235594</v>
      </c>
    </row>
    <row r="336" spans="42:54" ht="16.5">
      <c r="AP336" s="282">
        <v>1</v>
      </c>
      <c r="AQ336" s="282" t="s">
        <v>329</v>
      </c>
      <c r="AS336" s="272" t="s">
        <v>225</v>
      </c>
      <c r="AT336" s="273" t="s">
        <v>315</v>
      </c>
      <c r="AU336" s="272">
        <v>2</v>
      </c>
      <c r="AV336" s="283">
        <v>3.3735967241739689E-2</v>
      </c>
      <c r="AW336" s="283">
        <v>0.31258602792600432</v>
      </c>
      <c r="AX336" s="283">
        <v>0.13635080930065668</v>
      </c>
      <c r="AY336" s="284">
        <v>8.569285714285714</v>
      </c>
      <c r="AZ336" s="284">
        <v>3.9068999799615096E-3</v>
      </c>
      <c r="BA336" s="284">
        <v>2.1487949889788305</v>
      </c>
      <c r="BB336" s="284">
        <v>2.1861029033202519</v>
      </c>
    </row>
    <row r="337" spans="42:54" ht="16.5">
      <c r="AP337" s="282">
        <v>1</v>
      </c>
      <c r="AQ337" s="282" t="s">
        <v>329</v>
      </c>
      <c r="AS337" s="272" t="s">
        <v>225</v>
      </c>
      <c r="AT337" s="273" t="s">
        <v>316</v>
      </c>
      <c r="AU337" s="272">
        <v>2</v>
      </c>
      <c r="AV337" s="283">
        <v>4.7162245391104606E-2</v>
      </c>
      <c r="AW337" s="283">
        <v>0.44701208440733448</v>
      </c>
      <c r="AX337" s="283">
        <v>0.19634757025909733</v>
      </c>
      <c r="AY337" s="284">
        <v>11.002000000000001</v>
      </c>
      <c r="AZ337" s="284">
        <v>3.9100080370215201E-2</v>
      </c>
      <c r="BA337" s="284">
        <v>4.5356093229449632</v>
      </c>
      <c r="BB337" s="284">
        <v>2.4477524970438402</v>
      </c>
    </row>
    <row r="338" spans="42:54" ht="16.5">
      <c r="AP338" s="282">
        <v>1</v>
      </c>
      <c r="AQ338" s="282" t="s">
        <v>329</v>
      </c>
      <c r="AS338" s="272" t="s">
        <v>225</v>
      </c>
      <c r="AT338" s="273" t="s">
        <v>317</v>
      </c>
      <c r="AU338" s="272">
        <v>2</v>
      </c>
      <c r="AV338" s="283">
        <v>5.6782840666877818E-2</v>
      </c>
      <c r="AW338" s="283">
        <v>0.39124796602130119</v>
      </c>
      <c r="AX338" s="283">
        <v>0.4209837807444371</v>
      </c>
      <c r="AY338" s="284">
        <v>8.4292499999999997</v>
      </c>
      <c r="AZ338" s="284">
        <v>0.24440277546846859</v>
      </c>
      <c r="BA338" s="284">
        <v>0.18330208160135142</v>
      </c>
      <c r="BB338" s="284">
        <v>3.6780872579091506</v>
      </c>
    </row>
    <row r="339" spans="42:54" ht="16.5">
      <c r="AP339" s="282">
        <v>1</v>
      </c>
      <c r="AQ339" s="282" t="s">
        <v>329</v>
      </c>
      <c r="AS339" s="272" t="s">
        <v>225</v>
      </c>
      <c r="AT339" s="273" t="s">
        <v>318</v>
      </c>
      <c r="AU339" s="272">
        <v>2</v>
      </c>
      <c r="AV339" s="283">
        <v>6.2010142349703895E-2</v>
      </c>
      <c r="AW339" s="283">
        <v>0.23955972022352234</v>
      </c>
      <c r="AX339" s="283">
        <v>0.1909445676940002</v>
      </c>
      <c r="AY339" s="284">
        <v>3.9649999999999999</v>
      </c>
      <c r="AZ339" s="284">
        <v>5.3560888553716747E-2</v>
      </c>
      <c r="BA339" s="284">
        <v>2.062094209318095</v>
      </c>
      <c r="BB339" s="284">
        <v>3.0584276822798713</v>
      </c>
    </row>
    <row r="340" spans="42:54" ht="16.5">
      <c r="AP340" s="282">
        <v>1</v>
      </c>
      <c r="AQ340" s="282" t="s">
        <v>329</v>
      </c>
      <c r="AS340" s="272" t="s">
        <v>225</v>
      </c>
      <c r="AT340" s="273" t="s">
        <v>166</v>
      </c>
      <c r="AU340" s="272">
        <v>2</v>
      </c>
      <c r="AV340" s="283">
        <v>3.8553150098806693E-2</v>
      </c>
      <c r="AW340" s="283">
        <v>0.35955491861399214</v>
      </c>
      <c r="AX340" s="283">
        <v>0.17154302983020597</v>
      </c>
      <c r="AY340" s="284">
        <v>7.9213404255319162</v>
      </c>
      <c r="AZ340" s="284">
        <v>4.2224698650805276E-2</v>
      </c>
      <c r="BA340" s="284">
        <v>2.4601078525403599</v>
      </c>
      <c r="BB340" s="284">
        <v>2.6674594521775492</v>
      </c>
    </row>
    <row r="341" spans="42:54" ht="16.5">
      <c r="AP341" s="282">
        <v>1</v>
      </c>
      <c r="AQ341" s="282" t="s">
        <v>329</v>
      </c>
      <c r="AS341" s="272" t="s">
        <v>209</v>
      </c>
      <c r="AT341" s="273" t="s">
        <v>319</v>
      </c>
      <c r="AU341" s="272">
        <v>2</v>
      </c>
      <c r="AV341" s="283">
        <v>6.2417790783889218E-2</v>
      </c>
      <c r="AW341" s="283">
        <v>0.39445957071969728</v>
      </c>
      <c r="AX341" s="283">
        <v>0.17075607030500242</v>
      </c>
      <c r="AY341" s="284">
        <v>16.146222222222221</v>
      </c>
      <c r="AZ341" s="284">
        <v>0.26489758628534149</v>
      </c>
      <c r="BA341" s="284">
        <v>11.456177651534503</v>
      </c>
      <c r="BB341" s="284">
        <v>1.800937435351752</v>
      </c>
    </row>
    <row r="342" spans="42:54" ht="16.5">
      <c r="AP342" s="282">
        <v>1</v>
      </c>
      <c r="AQ342" s="282" t="s">
        <v>329</v>
      </c>
      <c r="AS342" s="272" t="s">
        <v>209</v>
      </c>
      <c r="AT342" s="273" t="s">
        <v>320</v>
      </c>
      <c r="AU342" s="272">
        <v>2</v>
      </c>
      <c r="AV342" s="283">
        <v>7.6268041204283432E-2</v>
      </c>
      <c r="AW342" s="283">
        <v>0.36298086899316995</v>
      </c>
      <c r="AX342" s="283">
        <v>0.13802564288159219</v>
      </c>
      <c r="AY342" s="284">
        <v>12.695214285714286</v>
      </c>
      <c r="AZ342" s="284">
        <v>0.17724980155280298</v>
      </c>
      <c r="BA342" s="284">
        <v>14.219712528020557</v>
      </c>
      <c r="BB342" s="284">
        <v>2.0646797005189845</v>
      </c>
    </row>
    <row r="343" spans="42:54" ht="16.5">
      <c r="AP343" s="282">
        <v>1</v>
      </c>
      <c r="AQ343" s="282" t="s">
        <v>329</v>
      </c>
      <c r="AS343" s="272" t="s">
        <v>209</v>
      </c>
      <c r="AT343" s="273" t="s">
        <v>321</v>
      </c>
      <c r="AU343" s="272">
        <v>2</v>
      </c>
      <c r="AV343" s="283">
        <v>9.7840675715097525E-2</v>
      </c>
      <c r="AW343" s="283">
        <v>0.3660538457493383</v>
      </c>
      <c r="AX343" s="283">
        <v>0.14950298410931462</v>
      </c>
      <c r="AY343" s="284">
        <v>15.411888888888889</v>
      </c>
      <c r="AZ343" s="284">
        <v>0.26891084015069988</v>
      </c>
      <c r="BA343" s="284">
        <v>8.3562613200020674</v>
      </c>
      <c r="BB343" s="284">
        <v>1.7554984526315109</v>
      </c>
    </row>
    <row r="344" spans="42:54" ht="16.5">
      <c r="AP344" s="282">
        <v>1</v>
      </c>
      <c r="AQ344" s="282" t="s">
        <v>329</v>
      </c>
      <c r="AS344" s="272" t="s">
        <v>209</v>
      </c>
      <c r="AT344" s="273" t="s">
        <v>322</v>
      </c>
      <c r="AU344" s="272">
        <v>2</v>
      </c>
      <c r="AV344" s="283">
        <v>8.1639283822115438E-2</v>
      </c>
      <c r="AW344" s="283">
        <v>0.40733861612771832</v>
      </c>
      <c r="AX344" s="283">
        <v>0.13564158442216276</v>
      </c>
      <c r="AY344" s="284">
        <v>15.466818181818184</v>
      </c>
      <c r="AZ344" s="284">
        <v>0.38645876781595329</v>
      </c>
      <c r="BA344" s="284">
        <v>4.7681391634757055</v>
      </c>
      <c r="BB344" s="284">
        <v>1.8977681378664562</v>
      </c>
    </row>
    <row r="345" spans="42:54" ht="16.5">
      <c r="AP345" s="282">
        <v>1</v>
      </c>
      <c r="AQ345" s="282" t="s">
        <v>329</v>
      </c>
      <c r="AS345" s="272" t="s">
        <v>209</v>
      </c>
      <c r="AT345" s="273" t="s">
        <v>323</v>
      </c>
      <c r="AU345" s="272">
        <v>2</v>
      </c>
      <c r="AV345" s="283">
        <v>0.21332053274925339</v>
      </c>
      <c r="AW345" s="283">
        <v>0.32527536256098222</v>
      </c>
      <c r="AX345" s="283">
        <v>0.1606331373605584</v>
      </c>
      <c r="AY345" s="284">
        <v>27.052800000000001</v>
      </c>
      <c r="AZ345" s="284">
        <v>0.38035092531043668</v>
      </c>
      <c r="BA345" s="284">
        <v>7.2579293007868264</v>
      </c>
      <c r="BB345" s="284">
        <v>1.7965580389804601</v>
      </c>
    </row>
    <row r="346" spans="42:54" ht="16.5">
      <c r="AP346" s="282">
        <v>1</v>
      </c>
      <c r="AQ346" s="282" t="s">
        <v>329</v>
      </c>
      <c r="AS346" s="272" t="s">
        <v>209</v>
      </c>
      <c r="AT346" s="273" t="s">
        <v>165</v>
      </c>
      <c r="AU346" s="272">
        <v>2</v>
      </c>
      <c r="AV346" s="283">
        <v>0.11441033029234493</v>
      </c>
      <c r="AW346" s="283">
        <v>0.43112522712469281</v>
      </c>
      <c r="AX346" s="283">
        <v>0.14157007458452828</v>
      </c>
      <c r="AY346" s="284">
        <v>13.638999999999999</v>
      </c>
      <c r="AZ346" s="284">
        <v>41.117779015359311</v>
      </c>
      <c r="BA346" s="284">
        <v>11.450520738454493</v>
      </c>
      <c r="BB346" s="284">
        <v>1.6371164133422631</v>
      </c>
    </row>
    <row r="347" spans="42:54" ht="16.5">
      <c r="AP347" s="282">
        <v>1</v>
      </c>
      <c r="AQ347" s="282" t="s">
        <v>329</v>
      </c>
      <c r="AS347" s="272" t="s">
        <v>209</v>
      </c>
      <c r="AT347" s="273" t="s">
        <v>166</v>
      </c>
      <c r="AU347" s="272">
        <v>2</v>
      </c>
      <c r="AV347" s="283">
        <v>8.9610827158475001E-2</v>
      </c>
      <c r="AW347" s="283">
        <v>0.37867048240351647</v>
      </c>
      <c r="AX347" s="283">
        <v>0.15200566769255347</v>
      </c>
      <c r="AY347" s="284">
        <v>15.967413793103452</v>
      </c>
      <c r="AZ347" s="284">
        <v>0.60205717811165504</v>
      </c>
      <c r="BA347" s="284">
        <v>10.380719859897017</v>
      </c>
      <c r="BB347" s="284">
        <v>1.9459625369615692</v>
      </c>
    </row>
    <row r="348" spans="42:54" ht="16.5">
      <c r="AP348" s="282">
        <v>1</v>
      </c>
      <c r="AQ348" s="282" t="s">
        <v>329</v>
      </c>
      <c r="AS348" s="272" t="s">
        <v>206</v>
      </c>
      <c r="AT348" s="273" t="s">
        <v>324</v>
      </c>
      <c r="AU348" s="272">
        <v>2</v>
      </c>
      <c r="AV348" s="283">
        <v>4.0717178473265496E-2</v>
      </c>
      <c r="AW348" s="283">
        <v>0.31281662423854173</v>
      </c>
      <c r="AX348" s="283">
        <v>0.16428245436659147</v>
      </c>
      <c r="AY348" s="284">
        <v>9.9895999999999994</v>
      </c>
      <c r="AZ348" s="284">
        <v>4.5420499931214144E-2</v>
      </c>
      <c r="BA348" s="284">
        <v>13.552778402552283</v>
      </c>
      <c r="BB348" s="284">
        <v>2.4338046566370237</v>
      </c>
    </row>
    <row r="349" spans="42:54" ht="16.5">
      <c r="AP349" s="282">
        <v>1</v>
      </c>
      <c r="AQ349" s="282" t="s">
        <v>329</v>
      </c>
      <c r="AS349" s="272" t="s">
        <v>206</v>
      </c>
      <c r="AT349" s="273" t="s">
        <v>325</v>
      </c>
      <c r="AU349" s="272">
        <v>2</v>
      </c>
      <c r="AV349" s="283">
        <v>4.6646877823231424E-2</v>
      </c>
      <c r="AW349" s="283">
        <v>0.351746749339785</v>
      </c>
      <c r="AX349" s="283">
        <v>0.19080922408199411</v>
      </c>
      <c r="AY349" s="284">
        <v>11.266594594594597</v>
      </c>
      <c r="AZ349" s="284">
        <v>0.2539245341341525</v>
      </c>
      <c r="BA349" s="284">
        <v>14.264963870977093</v>
      </c>
      <c r="BB349" s="284">
        <v>2.0464159196323375</v>
      </c>
    </row>
    <row r="350" spans="42:54" ht="16.5">
      <c r="AP350" s="282">
        <v>1</v>
      </c>
      <c r="AQ350" s="282" t="s">
        <v>329</v>
      </c>
      <c r="AS350" s="272" t="s">
        <v>206</v>
      </c>
      <c r="AT350" s="273" t="s">
        <v>166</v>
      </c>
      <c r="AU350" s="272">
        <v>2</v>
      </c>
      <c r="AV350" s="283">
        <v>4.4630843925192148E-2</v>
      </c>
      <c r="AW350" s="283">
        <v>0.33851092620155682</v>
      </c>
      <c r="AX350" s="283">
        <v>0.18069849436465302</v>
      </c>
      <c r="AY350" s="284">
        <v>10.818526315789475</v>
      </c>
      <c r="AZ350" s="284">
        <v>0.17445281716979544</v>
      </c>
      <c r="BA350" s="284">
        <v>13.993512998627562</v>
      </c>
      <c r="BB350" s="284">
        <v>2.1869516418022958</v>
      </c>
    </row>
    <row r="351" spans="42:54" ht="16.5">
      <c r="AP351" s="282">
        <v>1</v>
      </c>
      <c r="AQ351" s="282" t="s">
        <v>329</v>
      </c>
      <c r="AS351" s="272" t="s">
        <v>219</v>
      </c>
      <c r="AT351" s="273" t="s">
        <v>326</v>
      </c>
      <c r="AU351" s="272">
        <v>2</v>
      </c>
      <c r="AV351" s="283">
        <v>6.431435305295935E-2</v>
      </c>
      <c r="AW351" s="283">
        <v>0.35565260154470851</v>
      </c>
      <c r="AX351" s="283">
        <v>0.15063739089287259</v>
      </c>
      <c r="AY351" s="284">
        <v>13.019500000000001</v>
      </c>
      <c r="AZ351" s="284">
        <v>0.92355802196322534</v>
      </c>
      <c r="BA351" s="284">
        <v>5.6072185404780663</v>
      </c>
      <c r="BB351" s="284">
        <v>1.9416883472379516</v>
      </c>
    </row>
    <row r="352" spans="42:54" ht="16.5">
      <c r="AP352" s="282">
        <v>1</v>
      </c>
      <c r="AQ352" s="282" t="s">
        <v>329</v>
      </c>
      <c r="AS352" s="272" t="s">
        <v>219</v>
      </c>
      <c r="AT352" s="273" t="s">
        <v>327</v>
      </c>
      <c r="AU352" s="272">
        <v>2</v>
      </c>
      <c r="AV352" s="283">
        <v>8.6876155739677094E-2</v>
      </c>
      <c r="AW352" s="283">
        <v>0.38236391437166889</v>
      </c>
      <c r="AX352" s="283">
        <v>0.13252705005269724</v>
      </c>
      <c r="AY352" s="284">
        <v>13.092142857142859</v>
      </c>
      <c r="AZ352" s="284">
        <v>1.2909370678708332</v>
      </c>
      <c r="BA352" s="284">
        <v>5.5620160902945468</v>
      </c>
      <c r="BB352" s="284">
        <v>1.7762142593810153</v>
      </c>
    </row>
    <row r="353" spans="42:54" ht="16.5">
      <c r="AP353" s="282">
        <v>1</v>
      </c>
      <c r="AQ353" s="282" t="s">
        <v>329</v>
      </c>
      <c r="AS353" s="272" t="s">
        <v>219</v>
      </c>
      <c r="AT353" s="273" t="s">
        <v>328</v>
      </c>
      <c r="AU353" s="272">
        <v>2</v>
      </c>
      <c r="AV353" s="283">
        <v>9.4029184277344316E-2</v>
      </c>
      <c r="AW353" s="283">
        <v>0.31658481676193367</v>
      </c>
      <c r="AX353" s="283">
        <v>0.13401313947505378</v>
      </c>
      <c r="AY353" s="284">
        <v>12.981333333333334</v>
      </c>
      <c r="AZ353" s="284">
        <v>0.31640038176166951</v>
      </c>
      <c r="BA353" s="284">
        <v>13.127100283311933</v>
      </c>
      <c r="BB353" s="284">
        <v>2.6714572938322285</v>
      </c>
    </row>
    <row r="354" spans="42:54" ht="16.5">
      <c r="AP354" s="282">
        <v>1</v>
      </c>
      <c r="AQ354" s="282" t="s">
        <v>329</v>
      </c>
      <c r="AS354" s="272" t="s">
        <v>219</v>
      </c>
      <c r="AT354" s="273" t="s">
        <v>165</v>
      </c>
      <c r="AU354" s="272">
        <v>2</v>
      </c>
      <c r="AV354" s="283">
        <v>0.10850555236660318</v>
      </c>
      <c r="AW354" s="283">
        <v>0.3852048164978954</v>
      </c>
      <c r="AX354" s="283">
        <v>0.16550624574892986</v>
      </c>
      <c r="AY354" s="284">
        <v>12.530000000000001</v>
      </c>
      <c r="AZ354" s="284">
        <v>4.6929937357919616E-2</v>
      </c>
      <c r="BA354" s="284">
        <v>9.6675670957314406</v>
      </c>
      <c r="BB354" s="284">
        <v>2.059849467645984</v>
      </c>
    </row>
    <row r="355" spans="42:54" ht="16.5">
      <c r="AP355" s="282">
        <v>1</v>
      </c>
      <c r="AQ355" s="282" t="s">
        <v>329</v>
      </c>
      <c r="AS355" s="272" t="s">
        <v>219</v>
      </c>
      <c r="AT355" s="273" t="s">
        <v>166</v>
      </c>
      <c r="AU355" s="272">
        <v>2</v>
      </c>
      <c r="AV355" s="283">
        <v>7.4969668244042637E-2</v>
      </c>
      <c r="AW355" s="283">
        <v>0.35939896610876992</v>
      </c>
      <c r="AX355" s="283">
        <v>0.1459811673368959</v>
      </c>
      <c r="AY355" s="284">
        <v>12.998607142857141</v>
      </c>
      <c r="AZ355" s="284">
        <v>0.86967872914532307</v>
      </c>
      <c r="BA355" s="284">
        <v>6.7510653889586099</v>
      </c>
      <c r="BB355" s="284">
        <v>2.0255161716654291</v>
      </c>
    </row>
    <row r="356" spans="42:54" ht="16.5">
      <c r="AP356" s="282">
        <v>1</v>
      </c>
      <c r="AQ356" s="282" t="s">
        <v>329</v>
      </c>
      <c r="AS356" s="272" t="s">
        <v>212</v>
      </c>
      <c r="AT356" s="273" t="s">
        <v>329</v>
      </c>
      <c r="AU356" s="272">
        <v>2</v>
      </c>
      <c r="AV356" s="283">
        <v>3.0964612720463153E-2</v>
      </c>
      <c r="AW356" s="283">
        <v>0.3401899794120502</v>
      </c>
      <c r="AX356" s="283">
        <v>0.17991427252913839</v>
      </c>
      <c r="AY356" s="284">
        <v>10.038571428571428</v>
      </c>
      <c r="AZ356" s="284">
        <v>0.1310305267340133</v>
      </c>
      <c r="BA356" s="284">
        <v>17.664786868412619</v>
      </c>
      <c r="BB356" s="284">
        <v>2.0571693772076425</v>
      </c>
    </row>
    <row r="357" spans="42:54" ht="16.5">
      <c r="AP357" s="282">
        <v>1</v>
      </c>
      <c r="AQ357" s="282" t="s">
        <v>329</v>
      </c>
      <c r="AS357" s="272" t="s">
        <v>212</v>
      </c>
      <c r="AT357" s="273" t="s">
        <v>330</v>
      </c>
      <c r="AU357" s="272">
        <v>2</v>
      </c>
      <c r="AV357" s="283">
        <v>4.6518016635665696E-2</v>
      </c>
      <c r="AW357" s="283">
        <v>0.3837729206926162</v>
      </c>
      <c r="AX357" s="283">
        <v>0.16604240121473127</v>
      </c>
      <c r="AY357" s="284">
        <v>8.099499999999999</v>
      </c>
      <c r="AZ357" s="284">
        <v>0.27416701954960787</v>
      </c>
      <c r="BA357" s="284">
        <v>5.8046298670268541</v>
      </c>
      <c r="BB357" s="284">
        <v>2.0921130073086807</v>
      </c>
    </row>
    <row r="358" spans="42:54" ht="16.5">
      <c r="AP358" s="282">
        <v>1</v>
      </c>
      <c r="AQ358" s="282" t="s">
        <v>329</v>
      </c>
      <c r="AS358" s="272" t="s">
        <v>212</v>
      </c>
      <c r="AT358" s="273" t="s">
        <v>331</v>
      </c>
      <c r="AU358" s="272">
        <v>2</v>
      </c>
      <c r="AV358" s="283">
        <v>3.1208152000219088E-2</v>
      </c>
      <c r="AW358" s="283">
        <v>0.37488738775018865</v>
      </c>
      <c r="AX358" s="283">
        <v>0.12579236653471701</v>
      </c>
      <c r="AY358" s="284">
        <v>8.1407777777777763</v>
      </c>
      <c r="AZ358" s="284">
        <v>9.0548215113583685E-2</v>
      </c>
      <c r="BA358" s="284">
        <v>6.1851396169894084</v>
      </c>
      <c r="BB358" s="284">
        <v>2.1288600902048804</v>
      </c>
    </row>
    <row r="359" spans="42:54" ht="16.5">
      <c r="AP359" s="282">
        <v>1</v>
      </c>
      <c r="AQ359" s="282" t="s">
        <v>329</v>
      </c>
      <c r="AS359" s="272" t="s">
        <v>212</v>
      </c>
      <c r="AT359" s="273" t="s">
        <v>332</v>
      </c>
      <c r="AU359" s="272">
        <v>2</v>
      </c>
      <c r="AV359" s="283">
        <v>5.4032085571164665E-2</v>
      </c>
      <c r="AW359" s="283">
        <v>0.32456068795810838</v>
      </c>
      <c r="AX359" s="283">
        <v>0.1916213319152679</v>
      </c>
      <c r="AY359" s="284">
        <v>5.1991666666666667</v>
      </c>
      <c r="AZ359" s="284">
        <v>0.10645629550848217</v>
      </c>
      <c r="BA359" s="284">
        <v>1.6526072540840564</v>
      </c>
      <c r="BB359" s="284">
        <v>2.5743379300534666</v>
      </c>
    </row>
    <row r="360" spans="42:54" ht="16.5">
      <c r="AP360" s="282">
        <v>1</v>
      </c>
      <c r="AQ360" s="282" t="s">
        <v>329</v>
      </c>
      <c r="AS360" s="272" t="s">
        <v>212</v>
      </c>
      <c r="AT360" s="273" t="s">
        <v>165</v>
      </c>
      <c r="AU360" s="272">
        <v>2</v>
      </c>
      <c r="AV360" s="283">
        <v>6.7095304050710902E-2</v>
      </c>
      <c r="AW360" s="283">
        <v>0.37476499404493119</v>
      </c>
      <c r="AX360" s="283">
        <v>0.17829311952754145</v>
      </c>
      <c r="AY360" s="284">
        <v>10.635</v>
      </c>
      <c r="AZ360" s="284">
        <v>0.5307330069657048</v>
      </c>
      <c r="BA360" s="284">
        <v>13.616618709963863</v>
      </c>
      <c r="BB360" s="284">
        <v>2.4124526213739075</v>
      </c>
    </row>
    <row r="361" spans="42:54" ht="16.5">
      <c r="AP361" s="282">
        <v>1</v>
      </c>
      <c r="AQ361" s="282" t="s">
        <v>329</v>
      </c>
      <c r="AS361" s="272" t="s">
        <v>212</v>
      </c>
      <c r="AT361" s="273" t="s">
        <v>166</v>
      </c>
      <c r="AU361" s="272">
        <v>2</v>
      </c>
      <c r="AV361" s="283">
        <v>3.7732374898791075E-2</v>
      </c>
      <c r="AW361" s="283">
        <v>0.35226826852155818</v>
      </c>
      <c r="AX361" s="283">
        <v>0.17094252964790929</v>
      </c>
      <c r="AY361" s="284">
        <v>8.8349782608695655</v>
      </c>
      <c r="AZ361" s="284">
        <v>0.15325583187720437</v>
      </c>
      <c r="BA361" s="284">
        <v>12.537735051664436</v>
      </c>
      <c r="BB361" s="284">
        <v>2.1458088314185924</v>
      </c>
    </row>
    <row r="362" spans="42:54" ht="16.5">
      <c r="AP362" s="282">
        <v>1</v>
      </c>
      <c r="AQ362" s="282" t="s">
        <v>329</v>
      </c>
      <c r="AS362" s="272" t="s">
        <v>205</v>
      </c>
      <c r="AT362" s="273" t="s">
        <v>333</v>
      </c>
      <c r="AU362" s="272">
        <v>2</v>
      </c>
      <c r="AV362" s="283">
        <v>3.2536042933780693E-2</v>
      </c>
      <c r="AW362" s="283">
        <v>0.34085321523668716</v>
      </c>
      <c r="AX362" s="283">
        <v>0.14794132980281052</v>
      </c>
      <c r="AY362" s="284">
        <v>9.9478571428571421</v>
      </c>
      <c r="AZ362" s="284">
        <v>0.11973053514178437</v>
      </c>
      <c r="BA362" s="284">
        <v>10.856708810332657</v>
      </c>
      <c r="BB362" s="284">
        <v>2.4081164826713342</v>
      </c>
    </row>
    <row r="363" spans="42:54" ht="16.5">
      <c r="AP363" s="282">
        <v>1</v>
      </c>
      <c r="AQ363" s="282" t="s">
        <v>329</v>
      </c>
      <c r="AS363" s="272" t="s">
        <v>205</v>
      </c>
      <c r="AT363" s="273" t="s">
        <v>334</v>
      </c>
      <c r="AU363" s="272">
        <v>2</v>
      </c>
      <c r="AV363" s="283">
        <v>6.4636694156460214E-2</v>
      </c>
      <c r="AW363" s="283">
        <v>0.34186068017833804</v>
      </c>
      <c r="AX363" s="283">
        <v>0.15105725641521098</v>
      </c>
      <c r="AY363" s="284">
        <v>9.2195555555555568</v>
      </c>
      <c r="AZ363" s="284">
        <v>0.89334936589640901</v>
      </c>
      <c r="BA363" s="284">
        <v>5.6759267792812249</v>
      </c>
      <c r="BB363" s="284">
        <v>2.3339843364699844</v>
      </c>
    </row>
    <row r="364" spans="42:54" ht="16.5">
      <c r="AP364" s="282">
        <v>1</v>
      </c>
      <c r="AQ364" s="282" t="s">
        <v>329</v>
      </c>
      <c r="AS364" s="272" t="s">
        <v>205</v>
      </c>
      <c r="AT364" s="273" t="s">
        <v>335</v>
      </c>
      <c r="AU364" s="272">
        <v>2</v>
      </c>
      <c r="AV364" s="283">
        <v>5.5053481647851898E-2</v>
      </c>
      <c r="AW364" s="283">
        <v>0.32869867971639855</v>
      </c>
      <c r="AX364" s="283">
        <v>0.16628660247426683</v>
      </c>
      <c r="AY364" s="284">
        <v>8.5447000000000006</v>
      </c>
      <c r="AZ364" s="284">
        <v>0.82621628836629102</v>
      </c>
      <c r="BA364" s="284">
        <v>9.4098421647723995</v>
      </c>
      <c r="BB364" s="284">
        <v>2.9581533574159478</v>
      </c>
    </row>
    <row r="365" spans="42:54" ht="16.5">
      <c r="AP365" s="282">
        <v>1</v>
      </c>
      <c r="AQ365" s="282" t="s">
        <v>329</v>
      </c>
      <c r="AS365" s="272" t="s">
        <v>205</v>
      </c>
      <c r="AT365" s="273" t="s">
        <v>336</v>
      </c>
      <c r="AU365" s="272">
        <v>2</v>
      </c>
      <c r="AV365" s="283">
        <v>4.6414910277854091E-2</v>
      </c>
      <c r="AW365" s="283">
        <v>0.36521569200135345</v>
      </c>
      <c r="AX365" s="283">
        <v>0.15675967788815776</v>
      </c>
      <c r="AY365" s="284">
        <v>9.2276250000000015</v>
      </c>
      <c r="AZ365" s="284">
        <v>8.6269944263145756E-2</v>
      </c>
      <c r="BA365" s="284">
        <v>9.3315323044635985</v>
      </c>
      <c r="BB365" s="284">
        <v>2.7151271157905827</v>
      </c>
    </row>
    <row r="366" spans="42:54" ht="16.5">
      <c r="AP366" s="282">
        <v>1</v>
      </c>
      <c r="AQ366" s="282" t="s">
        <v>329</v>
      </c>
      <c r="AS366" s="272" t="s">
        <v>205</v>
      </c>
      <c r="AT366" s="273" t="s">
        <v>166</v>
      </c>
      <c r="AU366" s="272">
        <v>2</v>
      </c>
      <c r="AV366" s="283">
        <v>4.5320507361612951E-2</v>
      </c>
      <c r="AW366" s="283">
        <v>0.34263398007169621</v>
      </c>
      <c r="AX366" s="283">
        <v>0.15336670532914615</v>
      </c>
      <c r="AY366" s="284">
        <v>9.3989375000000006</v>
      </c>
      <c r="AZ366" s="284">
        <v>0.39028336211388148</v>
      </c>
      <c r="BA366" s="284">
        <v>9.4129398920957144</v>
      </c>
      <c r="BB366" s="284">
        <v>2.5457783596186681</v>
      </c>
    </row>
    <row r="367" spans="42:54" ht="16.5">
      <c r="AP367" s="282">
        <v>1</v>
      </c>
      <c r="AQ367" s="282" t="s">
        <v>329</v>
      </c>
      <c r="AS367" s="272" t="s">
        <v>214</v>
      </c>
      <c r="AT367" s="273" t="s">
        <v>337</v>
      </c>
      <c r="AU367" s="272">
        <v>2</v>
      </c>
      <c r="AV367" s="283">
        <v>4.079024118640056E-2</v>
      </c>
      <c r="AW367" s="283">
        <v>0.41883333994252309</v>
      </c>
      <c r="AX367" s="283">
        <v>0.17456700107602546</v>
      </c>
      <c r="AY367" s="284">
        <v>14.583583333333332</v>
      </c>
      <c r="AZ367" s="284">
        <v>0.64943975598383563</v>
      </c>
      <c r="BA367" s="284">
        <v>23.353773447431077</v>
      </c>
      <c r="BB367" s="284">
        <v>2.1135242298755212</v>
      </c>
    </row>
    <row r="368" spans="42:54" ht="16.5">
      <c r="AP368" s="282">
        <v>1</v>
      </c>
      <c r="AQ368" s="282" t="s">
        <v>329</v>
      </c>
      <c r="AS368" s="272" t="s">
        <v>214</v>
      </c>
      <c r="AT368" s="273" t="s">
        <v>338</v>
      </c>
      <c r="AU368" s="272">
        <v>2</v>
      </c>
      <c r="AV368" s="283">
        <v>4.7393690625551307E-2</v>
      </c>
      <c r="AW368" s="283">
        <v>0.2869130412583254</v>
      </c>
      <c r="AX368" s="283">
        <v>0.11724380146890659</v>
      </c>
      <c r="AY368" s="284">
        <v>18.674799999999998</v>
      </c>
      <c r="AZ368" s="284">
        <v>0.12253396998056763</v>
      </c>
      <c r="BA368" s="284">
        <v>4.9084280667215845</v>
      </c>
      <c r="BB368" s="284">
        <v>2.9698925208272677</v>
      </c>
    </row>
    <row r="369" spans="42:54" ht="16.5">
      <c r="AP369" s="282">
        <v>1</v>
      </c>
      <c r="AQ369" s="282" t="s">
        <v>329</v>
      </c>
      <c r="AS369" s="272" t="s">
        <v>214</v>
      </c>
      <c r="AT369" s="273" t="s">
        <v>339</v>
      </c>
      <c r="AU369" s="272">
        <v>2</v>
      </c>
      <c r="AV369" s="283">
        <v>5.0738973043632833E-2</v>
      </c>
      <c r="AW369" s="283">
        <v>0.44738130798514281</v>
      </c>
      <c r="AX369" s="283">
        <v>0.17567778718278715</v>
      </c>
      <c r="AY369" s="284">
        <v>16.087800000000001</v>
      </c>
      <c r="AZ369" s="284">
        <v>0.65485889016490839</v>
      </c>
      <c r="BA369" s="284">
        <v>29.424748902772947</v>
      </c>
      <c r="BB369" s="284">
        <v>1.8898149364136783</v>
      </c>
    </row>
    <row r="370" spans="42:54" ht="16.5">
      <c r="AP370" s="282">
        <v>1</v>
      </c>
      <c r="AQ370" s="282" t="s">
        <v>329</v>
      </c>
      <c r="AS370" s="272" t="s">
        <v>214</v>
      </c>
      <c r="AT370" s="273" t="s">
        <v>340</v>
      </c>
      <c r="AU370" s="272">
        <v>2</v>
      </c>
      <c r="AV370" s="283">
        <v>5.2709418953082232E-2</v>
      </c>
      <c r="AW370" s="283">
        <v>0.4402826898804606</v>
      </c>
      <c r="AX370" s="283">
        <v>0.23409455873959598</v>
      </c>
      <c r="AY370" s="284">
        <v>11.510333333333334</v>
      </c>
      <c r="AZ370" s="284">
        <v>0.37303751854577649</v>
      </c>
      <c r="BA370" s="284">
        <v>15.92708013965011</v>
      </c>
      <c r="BB370" s="284">
        <v>2.296781776042407</v>
      </c>
    </row>
    <row r="371" spans="42:54" ht="16.5">
      <c r="AP371" s="282">
        <v>1</v>
      </c>
      <c r="AQ371" s="282" t="s">
        <v>329</v>
      </c>
      <c r="AS371" s="272" t="s">
        <v>214</v>
      </c>
      <c r="AT371" s="273" t="s">
        <v>341</v>
      </c>
      <c r="AU371" s="272">
        <v>2</v>
      </c>
      <c r="AV371" s="283">
        <v>5.2011806786127074E-2</v>
      </c>
      <c r="AW371" s="283">
        <v>0.41265191980961452</v>
      </c>
      <c r="AX371" s="283">
        <v>0.19184345371302247</v>
      </c>
      <c r="AY371" s="284">
        <v>13.116249999999999</v>
      </c>
      <c r="AZ371" s="284">
        <v>0.6466633271225477</v>
      </c>
      <c r="BA371" s="284">
        <v>28.083362595201098</v>
      </c>
      <c r="BB371" s="284">
        <v>2.2187417007887724</v>
      </c>
    </row>
    <row r="372" spans="42:54" ht="16.5">
      <c r="AP372" s="282">
        <v>1</v>
      </c>
      <c r="AQ372" s="282" t="s">
        <v>329</v>
      </c>
      <c r="AS372" s="272" t="s">
        <v>214</v>
      </c>
      <c r="AT372" s="273" t="s">
        <v>342</v>
      </c>
      <c r="AU372" s="272">
        <v>2</v>
      </c>
      <c r="AV372" s="283">
        <v>7.8824917524692076E-2</v>
      </c>
      <c r="AW372" s="283">
        <v>0.46203154983201827</v>
      </c>
      <c r="AX372" s="283">
        <v>0.17511963678015738</v>
      </c>
      <c r="AY372" s="284">
        <v>18.412750000000003</v>
      </c>
      <c r="AZ372" s="284">
        <v>0.56238738679796174</v>
      </c>
      <c r="BA372" s="284">
        <v>18.52537461264177</v>
      </c>
      <c r="BB372" s="284">
        <v>1.8202891355832869</v>
      </c>
    </row>
    <row r="373" spans="42:54" ht="16.5">
      <c r="AP373" s="282">
        <v>1</v>
      </c>
      <c r="AQ373" s="282" t="s">
        <v>329</v>
      </c>
      <c r="AS373" s="272" t="s">
        <v>214</v>
      </c>
      <c r="AT373" s="273" t="s">
        <v>166</v>
      </c>
      <c r="AU373" s="272">
        <v>2</v>
      </c>
      <c r="AV373" s="283">
        <v>5.1001737623765031E-2</v>
      </c>
      <c r="AW373" s="283">
        <v>0.4083207679482328</v>
      </c>
      <c r="AX373" s="283">
        <v>0.16404007757836184</v>
      </c>
      <c r="AY373" s="284">
        <v>15.308067796610166</v>
      </c>
      <c r="AZ373" s="284">
        <v>0.46191975791305229</v>
      </c>
      <c r="BA373" s="284">
        <v>18.837321981771186</v>
      </c>
      <c r="BB373" s="284">
        <v>2.340711469266922</v>
      </c>
    </row>
    <row r="374" spans="42:54" ht="16.5">
      <c r="AP374" s="282">
        <v>1</v>
      </c>
      <c r="AQ374" s="282" t="s">
        <v>329</v>
      </c>
      <c r="AS374" s="272" t="s">
        <v>217</v>
      </c>
      <c r="AT374" s="273" t="s">
        <v>343</v>
      </c>
      <c r="AU374" s="272">
        <v>2</v>
      </c>
      <c r="AV374" s="283">
        <v>2.7851076999607455E-2</v>
      </c>
      <c r="AW374" s="283">
        <v>0.28361019006425059</v>
      </c>
      <c r="AX374" s="283">
        <v>0.15708846215461755</v>
      </c>
      <c r="AY374" s="284">
        <v>13.615666666666668</v>
      </c>
      <c r="AZ374" s="284">
        <v>3.8358389745195716</v>
      </c>
      <c r="BA374" s="284">
        <v>8.2714801283095376</v>
      </c>
      <c r="BB374" s="284">
        <v>2.6425809364858397</v>
      </c>
    </row>
    <row r="375" spans="42:54" ht="16.5">
      <c r="AP375" s="282">
        <v>1</v>
      </c>
      <c r="AQ375" s="282" t="s">
        <v>329</v>
      </c>
      <c r="AS375" s="272" t="s">
        <v>217</v>
      </c>
      <c r="AT375" s="273" t="s">
        <v>344</v>
      </c>
      <c r="AU375" s="272">
        <v>2</v>
      </c>
      <c r="AV375" s="283">
        <v>3.0450082863059887E-2</v>
      </c>
      <c r="AW375" s="283">
        <v>0.25545578029967508</v>
      </c>
      <c r="AX375" s="283">
        <v>0.11792385529297617</v>
      </c>
      <c r="AY375" s="284">
        <v>10.562285714285716</v>
      </c>
      <c r="AZ375" s="284">
        <v>0.19719708242972603</v>
      </c>
      <c r="BA375" s="284">
        <v>5.4008800928988494</v>
      </c>
      <c r="BB375" s="284">
        <v>2.6641283412094849</v>
      </c>
    </row>
    <row r="376" spans="42:54" ht="16.5">
      <c r="AP376" s="282">
        <v>1</v>
      </c>
      <c r="AQ376" s="282" t="s">
        <v>329</v>
      </c>
      <c r="AS376" s="272" t="s">
        <v>217</v>
      </c>
      <c r="AT376" s="273" t="s">
        <v>345</v>
      </c>
      <c r="AU376" s="272">
        <v>2</v>
      </c>
      <c r="AV376" s="283">
        <v>2.9605916126869265E-2</v>
      </c>
      <c r="AW376" s="283">
        <v>0.20995711869601566</v>
      </c>
      <c r="AX376" s="283">
        <v>0.11691187508364896</v>
      </c>
      <c r="AY376" s="284">
        <v>16.183</v>
      </c>
      <c r="AZ376" s="284">
        <v>0.18445493052640671</v>
      </c>
      <c r="BA376" s="284">
        <v>8.9786150006236216</v>
      </c>
      <c r="BB376" s="284">
        <v>2.8195461360716823</v>
      </c>
    </row>
    <row r="377" spans="42:54" ht="16.5">
      <c r="AP377" s="282">
        <v>1</v>
      </c>
      <c r="AQ377" s="282" t="s">
        <v>329</v>
      </c>
      <c r="AS377" s="272" t="s">
        <v>217</v>
      </c>
      <c r="AT377" s="273" t="s">
        <v>346</v>
      </c>
      <c r="AU377" s="272">
        <v>2</v>
      </c>
      <c r="AV377" s="283">
        <v>4.9277002677251394E-2</v>
      </c>
      <c r="AW377" s="283">
        <v>0.10039024825956755</v>
      </c>
      <c r="AX377" s="283">
        <v>0.12002416775076619</v>
      </c>
      <c r="AY377" s="284">
        <v>10.387</v>
      </c>
      <c r="AZ377" s="284">
        <v>0</v>
      </c>
      <c r="BA377" s="284">
        <v>1.1327837677431802</v>
      </c>
      <c r="BB377" s="284">
        <v>2.1715243522740368</v>
      </c>
    </row>
    <row r="378" spans="42:54" ht="16.5">
      <c r="AP378" s="282">
        <v>1</v>
      </c>
      <c r="AQ378" s="282" t="s">
        <v>329</v>
      </c>
      <c r="AS378" s="272" t="s">
        <v>217</v>
      </c>
      <c r="AT378" s="273" t="s">
        <v>347</v>
      </c>
      <c r="AU378" s="272">
        <v>2</v>
      </c>
      <c r="AV378" s="283">
        <v>2.8684033909020377E-2</v>
      </c>
      <c r="AW378" s="283">
        <v>0.3071555332771061</v>
      </c>
      <c r="AX378" s="283">
        <v>0.17374972514835374</v>
      </c>
      <c r="AY378" s="284">
        <v>5.97</v>
      </c>
      <c r="AZ378" s="284">
        <v>1.1974047072247809</v>
      </c>
      <c r="BA378" s="284">
        <v>7.4365134448696919</v>
      </c>
      <c r="BB378" s="284">
        <v>3.0045779732399591</v>
      </c>
    </row>
    <row r="379" spans="42:54" ht="16.5">
      <c r="AP379" s="282">
        <v>1</v>
      </c>
      <c r="AQ379" s="282" t="s">
        <v>329</v>
      </c>
      <c r="AS379" s="272" t="s">
        <v>217</v>
      </c>
      <c r="AT379" s="273" t="s">
        <v>393</v>
      </c>
      <c r="AU379" s="272">
        <v>2</v>
      </c>
      <c r="AV379" s="283">
        <v>4.2272580669769244E-2</v>
      </c>
      <c r="AW379" s="283">
        <v>0.23448994815338811</v>
      </c>
      <c r="AX379" s="283">
        <v>0.1708765517429276</v>
      </c>
      <c r="AY379" s="284">
        <v>7.04</v>
      </c>
      <c r="AZ379" s="284">
        <v>2.6451478597976408E-2</v>
      </c>
      <c r="BA379" s="284">
        <v>1.5606372372806081</v>
      </c>
      <c r="BB379" s="284">
        <v>2.2413351111416766</v>
      </c>
    </row>
    <row r="380" spans="42:54" ht="16.5">
      <c r="AP380" s="282">
        <v>1</v>
      </c>
      <c r="AQ380" s="282" t="s">
        <v>329</v>
      </c>
      <c r="AS380" s="272" t="s">
        <v>217</v>
      </c>
      <c r="AT380" s="273" t="s">
        <v>166</v>
      </c>
      <c r="AU380" s="272">
        <v>2</v>
      </c>
      <c r="AV380" s="283">
        <v>2.9820131906770967E-2</v>
      </c>
      <c r="AW380" s="283">
        <v>0.26621629562571641</v>
      </c>
      <c r="AX380" s="283">
        <v>0.14504595558733729</v>
      </c>
      <c r="AY380" s="284">
        <v>11.926689655172414</v>
      </c>
      <c r="AZ380" s="284">
        <v>2.2798089606272787</v>
      </c>
      <c r="BA380" s="284">
        <v>7.2422766410783925</v>
      </c>
      <c r="BB380" s="284">
        <v>2.6604385955571974</v>
      </c>
    </row>
    <row r="381" spans="42:54" ht="16.5">
      <c r="AP381" s="282">
        <v>1</v>
      </c>
      <c r="AQ381" s="282" t="s">
        <v>329</v>
      </c>
      <c r="AS381" s="272" t="s">
        <v>228</v>
      </c>
      <c r="AT381" s="273" t="s">
        <v>348</v>
      </c>
      <c r="AU381" s="272">
        <v>2</v>
      </c>
      <c r="AV381" s="283">
        <v>1.0998592065204288E-2</v>
      </c>
      <c r="AW381" s="283">
        <v>0.34093178342953923</v>
      </c>
      <c r="AX381" s="283">
        <v>0.16400485207922924</v>
      </c>
      <c r="AY381" s="284">
        <v>7.6568500000000013</v>
      </c>
      <c r="AZ381" s="284">
        <v>0.20233479117065986</v>
      </c>
      <c r="BA381" s="284">
        <v>1.4788627152417331</v>
      </c>
      <c r="BB381" s="284">
        <v>2.385603536115358</v>
      </c>
    </row>
    <row r="382" spans="42:54" ht="16.5">
      <c r="AP382" s="282">
        <v>1</v>
      </c>
      <c r="AQ382" s="282" t="s">
        <v>329</v>
      </c>
      <c r="AS382" s="272" t="s">
        <v>228</v>
      </c>
      <c r="AT382" s="273" t="s">
        <v>253</v>
      </c>
      <c r="AU382" s="272">
        <v>2</v>
      </c>
      <c r="AV382" s="283">
        <v>1.1087069400400851E-2</v>
      </c>
      <c r="AW382" s="283">
        <v>0.22515099983967532</v>
      </c>
      <c r="AX382" s="283">
        <v>0.10927162494547069</v>
      </c>
      <c r="AY382" s="284">
        <v>13.304000000000002</v>
      </c>
      <c r="AZ382" s="284">
        <v>2.8404373523647176E-3</v>
      </c>
      <c r="BA382" s="284">
        <v>1.2526328723928404</v>
      </c>
      <c r="BB382" s="284">
        <v>2.876662886498623</v>
      </c>
    </row>
    <row r="383" spans="42:54" ht="16.5">
      <c r="AP383" s="282">
        <v>1</v>
      </c>
      <c r="AQ383" s="282" t="s">
        <v>329</v>
      </c>
      <c r="AS383" s="272" t="s">
        <v>228</v>
      </c>
      <c r="AT383" s="273" t="s">
        <v>349</v>
      </c>
      <c r="AU383" s="272">
        <v>2</v>
      </c>
      <c r="AV383" s="283">
        <v>9.518401425678686E-3</v>
      </c>
      <c r="AW383" s="283">
        <v>0.3249748215430972</v>
      </c>
      <c r="AX383" s="283">
        <v>0.131771550478607</v>
      </c>
      <c r="AY383" s="284">
        <v>6.7794736842105268</v>
      </c>
      <c r="AZ383" s="284">
        <v>2.7130477674406597E-2</v>
      </c>
      <c r="BA383" s="284">
        <v>0.80447764234544772</v>
      </c>
      <c r="BB383" s="284">
        <v>2.7471367083708307</v>
      </c>
    </row>
    <row r="384" spans="42:54" ht="16.5">
      <c r="AP384" s="282">
        <v>1</v>
      </c>
      <c r="AQ384" s="282" t="s">
        <v>329</v>
      </c>
      <c r="AS384" s="272" t="s">
        <v>228</v>
      </c>
      <c r="AT384" s="273" t="s">
        <v>165</v>
      </c>
      <c r="AU384" s="272">
        <v>2</v>
      </c>
      <c r="AV384" s="283">
        <v>0.16374158730053334</v>
      </c>
      <c r="AW384" s="283">
        <v>0.27264668356015476</v>
      </c>
      <c r="AX384" s="283">
        <v>9.2835759185954811E-2</v>
      </c>
      <c r="AY384" s="284">
        <v>7.4850000000000003</v>
      </c>
      <c r="AZ384" s="284">
        <v>0</v>
      </c>
      <c r="BA384" s="284">
        <v>1.1484836187953174</v>
      </c>
      <c r="BB384" s="284">
        <v>2.76544229354253</v>
      </c>
    </row>
    <row r="385" spans="42:54" ht="16.5">
      <c r="AP385" s="282">
        <v>1</v>
      </c>
      <c r="AQ385" s="282" t="s">
        <v>329</v>
      </c>
      <c r="AS385" s="272" t="s">
        <v>228</v>
      </c>
      <c r="AT385" s="273" t="s">
        <v>166</v>
      </c>
      <c r="AU385" s="272">
        <v>2</v>
      </c>
      <c r="AV385" s="283">
        <v>1.1345997777477839E-2</v>
      </c>
      <c r="AW385" s="283">
        <v>0.32296221338782916</v>
      </c>
      <c r="AX385" s="283">
        <v>0.14135459723446997</v>
      </c>
      <c r="AY385" s="284">
        <v>7.787454545454545</v>
      </c>
      <c r="AZ385" s="284">
        <v>9.6651080260511585E-2</v>
      </c>
      <c r="BA385" s="284">
        <v>1.1655546114584465</v>
      </c>
      <c r="BB385" s="284">
        <v>2.5979446213006967</v>
      </c>
    </row>
    <row r="386" spans="42:54" ht="16.5">
      <c r="AP386" s="282">
        <v>1</v>
      </c>
      <c r="AQ386" s="282" t="s">
        <v>329</v>
      </c>
      <c r="AS386" s="272" t="s">
        <v>230</v>
      </c>
      <c r="AT386" s="273" t="s">
        <v>350</v>
      </c>
      <c r="AU386" s="272">
        <v>2</v>
      </c>
      <c r="AV386" s="283">
        <v>1.0173796657456432E-2</v>
      </c>
      <c r="AW386" s="283">
        <v>0.32902874068386206</v>
      </c>
      <c r="AX386" s="283">
        <v>0.13988090813405554</v>
      </c>
      <c r="AY386" s="284">
        <v>7.1527857142857147</v>
      </c>
      <c r="AZ386" s="284">
        <v>0.34160322669747573</v>
      </c>
      <c r="BA386" s="284">
        <v>5.0663126438372101</v>
      </c>
      <c r="BB386" s="284">
        <v>3.1310122357606027</v>
      </c>
    </row>
    <row r="387" spans="42:54" ht="16.5">
      <c r="AP387" s="282">
        <v>1</v>
      </c>
      <c r="AQ387" s="282" t="s">
        <v>329</v>
      </c>
      <c r="AS387" s="272" t="s">
        <v>230</v>
      </c>
      <c r="AT387" s="273" t="s">
        <v>351</v>
      </c>
      <c r="AU387" s="272">
        <v>2</v>
      </c>
      <c r="AV387" s="283">
        <v>1.2276344325015918E-2</v>
      </c>
      <c r="AW387" s="283">
        <v>0.31375960792513968</v>
      </c>
      <c r="AX387" s="283">
        <v>0.14795716562838812</v>
      </c>
      <c r="AY387" s="284">
        <v>5.2437777777777779</v>
      </c>
      <c r="AZ387" s="284">
        <v>8.6698943418941951E-2</v>
      </c>
      <c r="BA387" s="284">
        <v>9.1142264269162734</v>
      </c>
      <c r="BB387" s="284">
        <v>2.8587715687806878</v>
      </c>
    </row>
    <row r="388" spans="42:54" ht="16.5">
      <c r="AP388" s="282">
        <v>1</v>
      </c>
      <c r="AQ388" s="282" t="s">
        <v>329</v>
      </c>
      <c r="AS388" s="272" t="s">
        <v>230</v>
      </c>
      <c r="AT388" s="273" t="s">
        <v>352</v>
      </c>
      <c r="AU388" s="272">
        <v>2</v>
      </c>
      <c r="AV388" s="283">
        <v>1.0815983550073299E-2</v>
      </c>
      <c r="AW388" s="283">
        <v>0.32205172566793761</v>
      </c>
      <c r="AX388" s="283">
        <v>9.015391595142383E-2</v>
      </c>
      <c r="AY388" s="284">
        <v>3.552888888888889</v>
      </c>
      <c r="AZ388" s="284">
        <v>7.357041970617864</v>
      </c>
      <c r="BA388" s="284">
        <v>11.080790672959283</v>
      </c>
      <c r="BB388" s="284">
        <v>3.0564208977437755</v>
      </c>
    </row>
    <row r="389" spans="42:54" ht="16.5">
      <c r="AP389" s="282">
        <v>1</v>
      </c>
      <c r="AQ389" s="282" t="s">
        <v>329</v>
      </c>
      <c r="AS389" s="272" t="s">
        <v>230</v>
      </c>
      <c r="AT389" s="273" t="s">
        <v>353</v>
      </c>
      <c r="AU389" s="272">
        <v>2</v>
      </c>
      <c r="AV389" s="283">
        <v>1.1074506935327614E-2</v>
      </c>
      <c r="AW389" s="283">
        <v>0.28339802669872494</v>
      </c>
      <c r="AX389" s="283">
        <v>7.2795783600317437E-2</v>
      </c>
      <c r="AY389" s="284">
        <v>3.0392000000000001</v>
      </c>
      <c r="AZ389" s="284">
        <v>3.8577521780772353E-2</v>
      </c>
      <c r="BA389" s="284">
        <v>2.8817408770236952</v>
      </c>
      <c r="BB389" s="284">
        <v>3.700985360581436</v>
      </c>
    </row>
    <row r="390" spans="42:54" ht="16.5">
      <c r="AP390" s="282">
        <v>1</v>
      </c>
      <c r="AQ390" s="282" t="s">
        <v>329</v>
      </c>
      <c r="AS390" s="272" t="s">
        <v>230</v>
      </c>
      <c r="AT390" s="273" t="s">
        <v>354</v>
      </c>
      <c r="AU390" s="272">
        <v>2</v>
      </c>
      <c r="AV390" s="283">
        <v>1.3296834567077975E-2</v>
      </c>
      <c r="AW390" s="283">
        <v>0.28590306030397172</v>
      </c>
      <c r="AX390" s="283">
        <v>6.6133968924081063E-2</v>
      </c>
      <c r="AY390" s="284">
        <v>2.9256666666666664</v>
      </c>
      <c r="AZ390" s="284">
        <v>0.88814764037889105</v>
      </c>
      <c r="BA390" s="284">
        <v>2.4295609005406029</v>
      </c>
      <c r="BB390" s="284">
        <v>3.3528535353597504</v>
      </c>
    </row>
    <row r="391" spans="42:54" ht="16.5">
      <c r="AP391" s="282">
        <v>1</v>
      </c>
      <c r="AQ391" s="282" t="s">
        <v>329</v>
      </c>
      <c r="AS391" s="272" t="s">
        <v>230</v>
      </c>
      <c r="AT391" s="273" t="s">
        <v>165</v>
      </c>
      <c r="AU391" s="272">
        <v>2</v>
      </c>
      <c r="AV391" s="283">
        <v>2.4664277344861322E-2</v>
      </c>
      <c r="AW391" s="283">
        <v>0.32373046296715879</v>
      </c>
      <c r="AX391" s="283">
        <v>0.14941420941057373</v>
      </c>
      <c r="AY391" s="284">
        <v>5.3174999999999999</v>
      </c>
      <c r="AZ391" s="284">
        <v>0.39185026413263346</v>
      </c>
      <c r="BA391" s="284">
        <v>6.8147872023066691</v>
      </c>
      <c r="BB391" s="284">
        <v>2.9020348792654125</v>
      </c>
    </row>
    <row r="392" spans="42:54" ht="16.5">
      <c r="AP392" s="282">
        <v>1</v>
      </c>
      <c r="AQ392" s="282" t="s">
        <v>329</v>
      </c>
      <c r="AS392" s="272" t="s">
        <v>230</v>
      </c>
      <c r="AT392" s="273" t="s">
        <v>166</v>
      </c>
      <c r="AU392" s="272">
        <v>2</v>
      </c>
      <c r="AV392" s="283">
        <v>1.1583931209014584E-2</v>
      </c>
      <c r="AW392" s="283">
        <v>0.31493250041564097</v>
      </c>
      <c r="AX392" s="283">
        <v>0.11619923533032218</v>
      </c>
      <c r="AY392" s="284">
        <v>5.0932619047619063</v>
      </c>
      <c r="AZ392" s="284">
        <v>1.8034841199103466</v>
      </c>
      <c r="BA392" s="284">
        <v>6.7276950442462615</v>
      </c>
      <c r="BB392" s="284">
        <v>3.1086368577891008</v>
      </c>
    </row>
    <row r="393" spans="42:54" ht="16.5">
      <c r="AP393" s="282">
        <v>1</v>
      </c>
      <c r="AQ393" s="282" t="s">
        <v>329</v>
      </c>
      <c r="AS393" s="272" t="s">
        <v>202</v>
      </c>
      <c r="AT393" s="273" t="s">
        <v>355</v>
      </c>
      <c r="AU393" s="272">
        <v>2</v>
      </c>
      <c r="AV393" s="283">
        <v>5.2050083691637085E-2</v>
      </c>
      <c r="AW393" s="283">
        <v>0.39103634966692807</v>
      </c>
      <c r="AX393" s="283">
        <v>0.17824986546847801</v>
      </c>
      <c r="AY393" s="284">
        <v>12.864307692307694</v>
      </c>
      <c r="AZ393" s="284">
        <v>0.52723825685570891</v>
      </c>
      <c r="BA393" s="284">
        <v>27.81542927007601</v>
      </c>
      <c r="BB393" s="284">
        <v>1.7848703982921839</v>
      </c>
    </row>
    <row r="394" spans="42:54" ht="16.5">
      <c r="AP394" s="282">
        <v>1</v>
      </c>
      <c r="AQ394" s="282" t="s">
        <v>329</v>
      </c>
      <c r="AS394" s="272" t="s">
        <v>202</v>
      </c>
      <c r="AT394" s="273" t="s">
        <v>356</v>
      </c>
      <c r="AU394" s="272">
        <v>2</v>
      </c>
      <c r="AV394" s="283">
        <v>6.7284940975427754E-2</v>
      </c>
      <c r="AW394" s="283">
        <v>0.35702284696063624</v>
      </c>
      <c r="AX394" s="283">
        <v>0.14526100497373681</v>
      </c>
      <c r="AY394" s="284">
        <v>10.601166666666666</v>
      </c>
      <c r="AZ394" s="284">
        <v>0.13215080596888693</v>
      </c>
      <c r="BA394" s="284">
        <v>6.3054813133726046</v>
      </c>
      <c r="BB394" s="284">
        <v>2.1527926741623875</v>
      </c>
    </row>
    <row r="395" spans="42:54" ht="16.5">
      <c r="AP395" s="282">
        <v>1</v>
      </c>
      <c r="AQ395" s="282" t="s">
        <v>329</v>
      </c>
      <c r="AS395" s="272" t="s">
        <v>202</v>
      </c>
      <c r="AT395" s="273" t="s">
        <v>357</v>
      </c>
      <c r="AU395" s="272">
        <v>2</v>
      </c>
      <c r="AV395" s="283">
        <v>5.1570589640575981E-2</v>
      </c>
      <c r="AW395" s="283">
        <v>0.35749403287517639</v>
      </c>
      <c r="AX395" s="283">
        <v>0.15871639716236072</v>
      </c>
      <c r="AY395" s="284">
        <v>12.030307692307691</v>
      </c>
      <c r="AZ395" s="284">
        <v>0.29225869324728487</v>
      </c>
      <c r="BA395" s="284">
        <v>21.06255264288955</v>
      </c>
      <c r="BB395" s="284">
        <v>1.802645059495354</v>
      </c>
    </row>
    <row r="396" spans="42:54" ht="16.5">
      <c r="AP396" s="282">
        <v>1</v>
      </c>
      <c r="AQ396" s="282" t="s">
        <v>329</v>
      </c>
      <c r="AS396" s="272" t="s">
        <v>202</v>
      </c>
      <c r="AT396" s="273" t="s">
        <v>358</v>
      </c>
      <c r="AU396" s="272">
        <v>2</v>
      </c>
      <c r="AV396" s="283">
        <v>4.8116695598123899E-2</v>
      </c>
      <c r="AW396" s="283">
        <v>0.35980152891904227</v>
      </c>
      <c r="AX396" s="283">
        <v>0.15266413687251734</v>
      </c>
      <c r="AY396" s="284">
        <v>9.8035384615384622</v>
      </c>
      <c r="AZ396" s="284">
        <v>2.5758853240582226E-2</v>
      </c>
      <c r="BA396" s="284">
        <v>6.1872765483878513</v>
      </c>
      <c r="BB396" s="284">
        <v>2.1401304517873854</v>
      </c>
    </row>
    <row r="397" spans="42:54" ht="16.5">
      <c r="AP397" s="282">
        <v>1</v>
      </c>
      <c r="AQ397" s="282" t="s">
        <v>329</v>
      </c>
      <c r="AS397" s="272" t="s">
        <v>202</v>
      </c>
      <c r="AT397" s="273" t="s">
        <v>359</v>
      </c>
      <c r="AU397" s="272">
        <v>2</v>
      </c>
      <c r="AV397" s="283">
        <v>6.5762780954912489E-2</v>
      </c>
      <c r="AW397" s="283">
        <v>0.36243808555074536</v>
      </c>
      <c r="AX397" s="283">
        <v>0.14744353811089031</v>
      </c>
      <c r="AY397" s="284">
        <v>10.579416666666667</v>
      </c>
      <c r="AZ397" s="284">
        <v>7.8856618641396564E-2</v>
      </c>
      <c r="BA397" s="284">
        <v>8.8997946573650584</v>
      </c>
      <c r="BB397" s="284">
        <v>1.9036051423996059</v>
      </c>
    </row>
    <row r="398" spans="42:54" ht="16.5">
      <c r="AP398" s="282">
        <v>1</v>
      </c>
      <c r="AQ398" s="282" t="s">
        <v>329</v>
      </c>
      <c r="AS398" s="272" t="s">
        <v>202</v>
      </c>
      <c r="AT398" s="273" t="s">
        <v>394</v>
      </c>
      <c r="AU398" s="272">
        <v>2</v>
      </c>
      <c r="AV398" s="283">
        <v>8.1943575229824678E-2</v>
      </c>
      <c r="AW398" s="283">
        <v>0.39123807501316227</v>
      </c>
      <c r="AX398" s="283">
        <v>0.13779655266788404</v>
      </c>
      <c r="AY398" s="284">
        <v>12.574</v>
      </c>
      <c r="AZ398" s="284">
        <v>0.18602302081388328</v>
      </c>
      <c r="BA398" s="284">
        <v>18.937143518853318</v>
      </c>
      <c r="BB398" s="284">
        <v>1.6244355421507439</v>
      </c>
    </row>
    <row r="399" spans="42:54" ht="16.5">
      <c r="AP399" s="282">
        <v>1</v>
      </c>
      <c r="AQ399" s="282" t="s">
        <v>329</v>
      </c>
      <c r="AS399" s="272" t="s">
        <v>202</v>
      </c>
      <c r="AT399" s="273" t="s">
        <v>165</v>
      </c>
      <c r="AU399" s="272">
        <v>2</v>
      </c>
      <c r="AV399" s="283">
        <v>0.11142900271487022</v>
      </c>
      <c r="AW399" s="283">
        <v>0.35605627632906028</v>
      </c>
      <c r="AX399" s="283">
        <v>0.17544423489467834</v>
      </c>
      <c r="AY399" s="284">
        <v>11.51825</v>
      </c>
      <c r="AZ399" s="284">
        <v>6.2104153945018878E-2</v>
      </c>
      <c r="BA399" s="284">
        <v>17.87047029767918</v>
      </c>
      <c r="BB399" s="284">
        <v>1.8220812451995911</v>
      </c>
    </row>
    <row r="400" spans="42:54" ht="16.5">
      <c r="AP400" s="282">
        <v>1</v>
      </c>
      <c r="AQ400" s="282" t="s">
        <v>329</v>
      </c>
      <c r="AS400" s="272" t="s">
        <v>202</v>
      </c>
      <c r="AT400" s="273" t="s">
        <v>166</v>
      </c>
      <c r="AU400" s="272">
        <v>2</v>
      </c>
      <c r="AV400" s="283">
        <v>5.9952998561875366E-2</v>
      </c>
      <c r="AW400" s="283">
        <v>0.36731378968558298</v>
      </c>
      <c r="AX400" s="283">
        <v>0.15585810644829051</v>
      </c>
      <c r="AY400" s="284">
        <v>11.325479452054793</v>
      </c>
      <c r="AZ400" s="284">
        <v>0.20823627291520938</v>
      </c>
      <c r="BA400" s="284">
        <v>14.72917991075132</v>
      </c>
      <c r="BB400" s="284">
        <v>1.9871057230806348</v>
      </c>
    </row>
    <row r="401" spans="42:54" ht="16.5">
      <c r="AP401" s="282">
        <v>1</v>
      </c>
      <c r="AQ401" s="282" t="s">
        <v>329</v>
      </c>
      <c r="AS401" s="272" t="s">
        <v>222</v>
      </c>
      <c r="AT401" s="273" t="s">
        <v>360</v>
      </c>
      <c r="AU401" s="272">
        <v>2</v>
      </c>
      <c r="AV401" s="283">
        <v>6.3169929454832061E-2</v>
      </c>
      <c r="AW401" s="283">
        <v>0.33868842447692693</v>
      </c>
      <c r="AX401" s="283">
        <v>0.22540078443504341</v>
      </c>
      <c r="AY401" s="284">
        <v>11.779285714285711</v>
      </c>
      <c r="AZ401" s="284">
        <v>0.32869277543243464</v>
      </c>
      <c r="BA401" s="284">
        <v>22.628836945581046</v>
      </c>
      <c r="BB401" s="284">
        <v>2.0702562519949033</v>
      </c>
    </row>
    <row r="402" spans="42:54" ht="16.5">
      <c r="AP402" s="282">
        <v>1</v>
      </c>
      <c r="AQ402" s="282" t="s">
        <v>329</v>
      </c>
      <c r="AS402" s="272" t="s">
        <v>222</v>
      </c>
      <c r="AT402" s="273" t="s">
        <v>361</v>
      </c>
      <c r="AU402" s="272">
        <v>2</v>
      </c>
      <c r="AV402" s="283">
        <v>5.1182615908160839E-2</v>
      </c>
      <c r="AW402" s="283">
        <v>0.3065718363076389</v>
      </c>
      <c r="AX402" s="283">
        <v>0.18641436662286892</v>
      </c>
      <c r="AY402" s="284">
        <v>9.4733333333333345</v>
      </c>
      <c r="AZ402" s="284">
        <v>0.50577541331786136</v>
      </c>
      <c r="BA402" s="284">
        <v>7.5823809862106284</v>
      </c>
      <c r="BB402" s="284">
        <v>2.4960688466105965</v>
      </c>
    </row>
    <row r="403" spans="42:54" ht="16.5">
      <c r="AP403" s="282">
        <v>1</v>
      </c>
      <c r="AQ403" s="282" t="s">
        <v>329</v>
      </c>
      <c r="AS403" s="272" t="s">
        <v>222</v>
      </c>
      <c r="AT403" s="273" t="s">
        <v>362</v>
      </c>
      <c r="AU403" s="272">
        <v>2</v>
      </c>
      <c r="AV403" s="283">
        <v>6.5014961335639276E-2</v>
      </c>
      <c r="AW403" s="283">
        <v>0.33786971388809361</v>
      </c>
      <c r="AX403" s="283">
        <v>0.2045672311048162</v>
      </c>
      <c r="AY403" s="284">
        <v>11.382400000000001</v>
      </c>
      <c r="AZ403" s="284">
        <v>0.20926035161183898</v>
      </c>
      <c r="BA403" s="284">
        <v>21.310017748122128</v>
      </c>
      <c r="BB403" s="284">
        <v>2.3103331319381373</v>
      </c>
    </row>
    <row r="404" spans="42:54" ht="16.5">
      <c r="AP404" s="282">
        <v>1</v>
      </c>
      <c r="AQ404" s="282" t="s">
        <v>329</v>
      </c>
      <c r="AS404" s="272" t="s">
        <v>222</v>
      </c>
      <c r="AT404" s="273" t="s">
        <v>166</v>
      </c>
      <c r="AU404" s="272">
        <v>2</v>
      </c>
      <c r="AV404" s="283">
        <v>6.1613702588016427E-2</v>
      </c>
      <c r="AW404" s="283">
        <v>0.33348217758609117</v>
      </c>
      <c r="AX404" s="283">
        <v>0.21484367869769977</v>
      </c>
      <c r="AY404" s="284">
        <v>11.321462962962961</v>
      </c>
      <c r="AZ404" s="284">
        <v>0.33775229113343863</v>
      </c>
      <c r="BA404" s="284">
        <v>19.775673492003104</v>
      </c>
      <c r="BB404" s="284">
        <v>2.1749039625540454</v>
      </c>
    </row>
    <row r="405" spans="42:54" ht="16.5">
      <c r="AP405" s="282">
        <v>1</v>
      </c>
      <c r="AQ405" s="282" t="s">
        <v>329</v>
      </c>
      <c r="AS405" s="272" t="s">
        <v>204</v>
      </c>
      <c r="AT405" s="273" t="s">
        <v>363</v>
      </c>
      <c r="AU405" s="272">
        <v>2</v>
      </c>
      <c r="AV405" s="283">
        <v>5.0592590995025388E-2</v>
      </c>
      <c r="AW405" s="283">
        <v>0.37542759701143874</v>
      </c>
      <c r="AX405" s="283">
        <v>0.17360176739069649</v>
      </c>
      <c r="AY405" s="284">
        <v>12.382650000000002</v>
      </c>
      <c r="AZ405" s="284">
        <v>0.27894423871851043</v>
      </c>
      <c r="BA405" s="284">
        <v>16.114225806126971</v>
      </c>
      <c r="BB405" s="284">
        <v>1.9828932516753848</v>
      </c>
    </row>
    <row r="406" spans="42:54" ht="16.5">
      <c r="AP406" s="282">
        <v>1</v>
      </c>
      <c r="AQ406" s="282" t="s">
        <v>329</v>
      </c>
      <c r="AS406" s="272" t="s">
        <v>204</v>
      </c>
      <c r="AT406" s="273" t="s">
        <v>364</v>
      </c>
      <c r="AU406" s="272">
        <v>2</v>
      </c>
      <c r="AV406" s="283">
        <v>6.1242098406491509E-2</v>
      </c>
      <c r="AW406" s="283">
        <v>0.25878352111925623</v>
      </c>
      <c r="AX406" s="283">
        <v>0.13952609613923869</v>
      </c>
      <c r="AY406" s="284">
        <v>15.833499999999999</v>
      </c>
      <c r="AZ406" s="284">
        <v>3.3306059760607264E-2</v>
      </c>
      <c r="BA406" s="284">
        <v>8.6622049635284633</v>
      </c>
      <c r="BB406" s="284">
        <v>3.0704857482002765</v>
      </c>
    </row>
    <row r="407" spans="42:54" ht="16.5">
      <c r="AP407" s="282">
        <v>1</v>
      </c>
      <c r="AQ407" s="282" t="s">
        <v>329</v>
      </c>
      <c r="AS407" s="272" t="s">
        <v>204</v>
      </c>
      <c r="AT407" s="273" t="s">
        <v>365</v>
      </c>
      <c r="AU407" s="272">
        <v>2</v>
      </c>
      <c r="AV407" s="283">
        <v>5.5208561789842452E-2</v>
      </c>
      <c r="AW407" s="283">
        <v>0.30176134777015318</v>
      </c>
      <c r="AX407" s="283">
        <v>0.1670527856306141</v>
      </c>
      <c r="AY407" s="284">
        <v>16.270199999999999</v>
      </c>
      <c r="AZ407" s="284">
        <v>0.13695165826715322</v>
      </c>
      <c r="BA407" s="284">
        <v>19.959645287863349</v>
      </c>
      <c r="BB407" s="284">
        <v>2.7103088102021129</v>
      </c>
    </row>
    <row r="408" spans="42:54" ht="16.5">
      <c r="AP408" s="282">
        <v>1</v>
      </c>
      <c r="AQ408" s="282" t="s">
        <v>329</v>
      </c>
      <c r="AS408" s="272" t="s">
        <v>204</v>
      </c>
      <c r="AT408" s="273" t="s">
        <v>366</v>
      </c>
      <c r="AU408" s="272">
        <v>2</v>
      </c>
      <c r="AV408" s="283">
        <v>6.1952255179516393E-2</v>
      </c>
      <c r="AW408" s="283">
        <v>0.28792571062218475</v>
      </c>
      <c r="AX408" s="283">
        <v>0.13176076525582323</v>
      </c>
      <c r="AY408" s="284">
        <v>19.567166666666665</v>
      </c>
      <c r="AZ408" s="284">
        <v>0.1003254557785456</v>
      </c>
      <c r="BA408" s="284">
        <v>10.890328224761125</v>
      </c>
      <c r="BB408" s="284">
        <v>2.6563898171848046</v>
      </c>
    </row>
    <row r="409" spans="42:54" ht="16.5">
      <c r="AP409" s="282">
        <v>1</v>
      </c>
      <c r="AQ409" s="282" t="s">
        <v>329</v>
      </c>
      <c r="AS409" s="272" t="s">
        <v>204</v>
      </c>
      <c r="AT409" s="273" t="s">
        <v>165</v>
      </c>
      <c r="AU409" s="272">
        <v>2</v>
      </c>
      <c r="AV409" s="283">
        <v>0.24693391326439434</v>
      </c>
      <c r="AW409" s="283">
        <v>0.32623927411228104</v>
      </c>
      <c r="AX409" s="283">
        <v>0.16874971939553543</v>
      </c>
      <c r="AY409" s="284">
        <v>19.479400000000002</v>
      </c>
      <c r="AZ409" s="284">
        <v>0.25434099253586595</v>
      </c>
      <c r="BA409" s="284">
        <v>18.456309414885229</v>
      </c>
      <c r="BB409" s="284">
        <v>2.1317587087493788</v>
      </c>
    </row>
    <row r="410" spans="42:54" ht="16.5">
      <c r="AP410" s="282">
        <v>1</v>
      </c>
      <c r="AQ410" s="282" t="s">
        <v>329</v>
      </c>
      <c r="AS410" s="272" t="s">
        <v>204</v>
      </c>
      <c r="AT410" s="273" t="s">
        <v>166</v>
      </c>
      <c r="AU410" s="272">
        <v>2</v>
      </c>
      <c r="AV410" s="283">
        <v>6.2776931686181855E-2</v>
      </c>
      <c r="AW410" s="283">
        <v>0.31891102454565168</v>
      </c>
      <c r="AX410" s="283">
        <v>0.1536187525160731</v>
      </c>
      <c r="AY410" s="284">
        <v>15.396800000000002</v>
      </c>
      <c r="AZ410" s="284">
        <v>0.13702768389707615</v>
      </c>
      <c r="BA410" s="284">
        <v>13.596448812561258</v>
      </c>
      <c r="BB410" s="284">
        <v>2.5645341984885355</v>
      </c>
    </row>
    <row r="411" spans="42:54" ht="16.5">
      <c r="AP411" s="282">
        <v>1</v>
      </c>
      <c r="AQ411" s="282" t="s">
        <v>329</v>
      </c>
      <c r="AS411" s="272" t="s">
        <v>210</v>
      </c>
      <c r="AT411" s="273" t="s">
        <v>367</v>
      </c>
      <c r="AU411" s="272">
        <v>2</v>
      </c>
      <c r="AV411" s="283">
        <v>7.6531839584273537E-2</v>
      </c>
      <c r="AW411" s="283">
        <v>0.30030835359088143</v>
      </c>
      <c r="AX411" s="283">
        <v>0.1296563869020019</v>
      </c>
      <c r="AY411" s="284">
        <v>18.19125</v>
      </c>
      <c r="AZ411" s="284">
        <v>4.2272692515790092E-2</v>
      </c>
      <c r="BA411" s="284">
        <v>5.5642941262927126</v>
      </c>
      <c r="BB411" s="284">
        <v>3.0968058255840654</v>
      </c>
    </row>
    <row r="412" spans="42:54" ht="16.5">
      <c r="AP412" s="282">
        <v>1</v>
      </c>
      <c r="AQ412" s="282" t="s">
        <v>329</v>
      </c>
      <c r="AS412" s="272" t="s">
        <v>210</v>
      </c>
      <c r="AT412" s="273" t="s">
        <v>368</v>
      </c>
      <c r="AU412" s="272">
        <v>2</v>
      </c>
      <c r="AV412" s="283">
        <v>9.3483379177203188E-2</v>
      </c>
      <c r="AW412" s="283">
        <v>0.34824327478857536</v>
      </c>
      <c r="AX412" s="283">
        <v>0.15130737535855865</v>
      </c>
      <c r="AY412" s="284">
        <v>12.309900000000001</v>
      </c>
      <c r="AZ412" s="284">
        <v>6.0329894481083994E-2</v>
      </c>
      <c r="BA412" s="284">
        <v>14.58052889818838</v>
      </c>
      <c r="BB412" s="284">
        <v>2.0258550227937149</v>
      </c>
    </row>
    <row r="413" spans="42:54" ht="16.5">
      <c r="AP413" s="282">
        <v>1</v>
      </c>
      <c r="AQ413" s="282" t="s">
        <v>329</v>
      </c>
      <c r="AS413" s="272" t="s">
        <v>210</v>
      </c>
      <c r="AT413" s="273" t="s">
        <v>369</v>
      </c>
      <c r="AU413" s="272">
        <v>2</v>
      </c>
      <c r="AV413" s="283">
        <v>8.2020156516453252E-2</v>
      </c>
      <c r="AW413" s="283">
        <v>0.37027198296946262</v>
      </c>
      <c r="AX413" s="283">
        <v>0.13127166076287278</v>
      </c>
      <c r="AY413" s="284">
        <v>10.859750000000002</v>
      </c>
      <c r="AZ413" s="284">
        <v>1.9472380278451142E-2</v>
      </c>
      <c r="BA413" s="284">
        <v>7.6137006888743963</v>
      </c>
      <c r="BB413" s="284">
        <v>2.1073365814573903</v>
      </c>
    </row>
    <row r="414" spans="42:54" ht="16.5">
      <c r="AP414" s="282">
        <v>1</v>
      </c>
      <c r="AQ414" s="282" t="s">
        <v>329</v>
      </c>
      <c r="AS414" s="272" t="s">
        <v>210</v>
      </c>
      <c r="AT414" s="273" t="s">
        <v>370</v>
      </c>
      <c r="AU414" s="272">
        <v>2</v>
      </c>
      <c r="AV414" s="283">
        <v>9.8515898491922882E-2</v>
      </c>
      <c r="AW414" s="283">
        <v>0.31672628369081329</v>
      </c>
      <c r="AX414" s="283">
        <v>0.16398754713773403</v>
      </c>
      <c r="AY414" s="284">
        <v>10.7346</v>
      </c>
      <c r="AZ414" s="284">
        <v>1.9301735774215397E-2</v>
      </c>
      <c r="BA414" s="284">
        <v>12.109909024742741</v>
      </c>
      <c r="BB414" s="284">
        <v>2.4188631390700319</v>
      </c>
    </row>
    <row r="415" spans="42:54" ht="16.5">
      <c r="AP415" s="282">
        <v>1</v>
      </c>
      <c r="AQ415" s="282" t="s">
        <v>329</v>
      </c>
      <c r="AS415" s="272" t="s">
        <v>210</v>
      </c>
      <c r="AT415" s="273" t="s">
        <v>165</v>
      </c>
      <c r="AU415" s="272">
        <v>2</v>
      </c>
      <c r="AV415" s="283">
        <v>0.13458991914882226</v>
      </c>
      <c r="AW415" s="283">
        <v>0.45324625567221</v>
      </c>
      <c r="AX415" s="283">
        <v>0.12988978284446012</v>
      </c>
      <c r="AY415" s="284">
        <v>19.103000000000002</v>
      </c>
      <c r="AZ415" s="284">
        <v>0</v>
      </c>
      <c r="BA415" s="284">
        <v>2.0177053645741378</v>
      </c>
      <c r="BB415" s="284">
        <v>2.6249706214352631</v>
      </c>
    </row>
    <row r="416" spans="42:54" ht="16.5">
      <c r="AP416" s="282">
        <v>1</v>
      </c>
      <c r="AQ416" s="282" t="s">
        <v>329</v>
      </c>
      <c r="AS416" s="272" t="s">
        <v>210</v>
      </c>
      <c r="AT416" s="273" t="s">
        <v>166</v>
      </c>
      <c r="AU416" s="272">
        <v>2</v>
      </c>
      <c r="AV416" s="283">
        <v>8.668339792316121E-2</v>
      </c>
      <c r="AW416" s="283">
        <v>0.33659281748441777</v>
      </c>
      <c r="AX416" s="283">
        <v>0.13952779150670602</v>
      </c>
      <c r="AY416" s="284">
        <v>13.383843749999999</v>
      </c>
      <c r="AZ416" s="284">
        <v>3.8527328814891022E-2</v>
      </c>
      <c r="BA416" s="284">
        <v>8.8500484898539238</v>
      </c>
      <c r="BB416" s="284">
        <v>2.5214303215812204</v>
      </c>
    </row>
    <row r="417" spans="42:54" ht="16.5">
      <c r="AP417" s="282">
        <v>1</v>
      </c>
      <c r="AQ417" s="282" t="s">
        <v>329</v>
      </c>
      <c r="AS417" s="272" t="s">
        <v>220</v>
      </c>
      <c r="AT417" s="273" t="s">
        <v>371</v>
      </c>
      <c r="AU417" s="272">
        <v>2</v>
      </c>
      <c r="AV417" s="283">
        <v>4.3413376156489519E-2</v>
      </c>
      <c r="AW417" s="283">
        <v>0.36392162423319774</v>
      </c>
      <c r="AX417" s="283">
        <v>0.15508084720871268</v>
      </c>
      <c r="AY417" s="284">
        <v>7.5084999999999997</v>
      </c>
      <c r="AZ417" s="284">
        <v>7.3013581548358131E-2</v>
      </c>
      <c r="BA417" s="284">
        <v>4.9138140382045021</v>
      </c>
      <c r="BB417" s="284">
        <v>2.1447231607417794</v>
      </c>
    </row>
    <row r="418" spans="42:54" ht="16.5">
      <c r="AP418" s="282">
        <v>1</v>
      </c>
      <c r="AQ418" s="282" t="s">
        <v>329</v>
      </c>
      <c r="AS418" s="272" t="s">
        <v>220</v>
      </c>
      <c r="AT418" s="273" t="s">
        <v>372</v>
      </c>
      <c r="AU418" s="272">
        <v>2</v>
      </c>
      <c r="AV418" s="283">
        <v>3.5674395068654802E-2</v>
      </c>
      <c r="AW418" s="283">
        <v>0.38335700571435077</v>
      </c>
      <c r="AX418" s="283">
        <v>0.1636429813663452</v>
      </c>
      <c r="AY418" s="284">
        <v>6.1243333333333325</v>
      </c>
      <c r="AZ418" s="284">
        <v>6.1404495822268368E-2</v>
      </c>
      <c r="BA418" s="284">
        <v>7.3583054160351589</v>
      </c>
      <c r="BB418" s="284">
        <v>2.1115367610258877</v>
      </c>
    </row>
    <row r="419" spans="42:54" ht="16.5">
      <c r="AP419" s="282">
        <v>1</v>
      </c>
      <c r="AQ419" s="282" t="s">
        <v>329</v>
      </c>
      <c r="AS419" s="272" t="s">
        <v>220</v>
      </c>
      <c r="AT419" s="273" t="s">
        <v>373</v>
      </c>
      <c r="AU419" s="272">
        <v>2</v>
      </c>
      <c r="AV419" s="283">
        <v>7.0915876281339982E-2</v>
      </c>
      <c r="AW419" s="283">
        <v>0.37360376871445894</v>
      </c>
      <c r="AX419" s="283">
        <v>0.11919769502789951</v>
      </c>
      <c r="AY419" s="284">
        <v>7.1143333333333336</v>
      </c>
      <c r="AZ419" s="284">
        <v>0.19191042133293301</v>
      </c>
      <c r="BA419" s="284">
        <v>4.3819546204353035</v>
      </c>
      <c r="BB419" s="284">
        <v>2.2468692656704405</v>
      </c>
    </row>
    <row r="420" spans="42:54" ht="16.5">
      <c r="AP420" s="282">
        <v>1</v>
      </c>
      <c r="AQ420" s="282" t="s">
        <v>329</v>
      </c>
      <c r="AS420" s="272" t="s">
        <v>220</v>
      </c>
      <c r="AT420" s="273" t="s">
        <v>374</v>
      </c>
      <c r="AU420" s="272">
        <v>2</v>
      </c>
      <c r="AV420" s="283">
        <v>0.11811511517476531</v>
      </c>
      <c r="AW420" s="283">
        <v>0.34327123579694752</v>
      </c>
      <c r="AX420" s="283">
        <v>0.1221889205196319</v>
      </c>
      <c r="AY420" s="284">
        <v>9.215888888888891</v>
      </c>
      <c r="AZ420" s="284">
        <v>0.12154070343464711</v>
      </c>
      <c r="BA420" s="284">
        <v>2.8886173849634464</v>
      </c>
      <c r="BB420" s="284">
        <v>2.1120122262332308</v>
      </c>
    </row>
    <row r="421" spans="42:54" ht="16.5">
      <c r="AP421" s="282">
        <v>1</v>
      </c>
      <c r="AQ421" s="282" t="s">
        <v>329</v>
      </c>
      <c r="AS421" s="272" t="s">
        <v>220</v>
      </c>
      <c r="AT421" s="273" t="s">
        <v>375</v>
      </c>
      <c r="AU421" s="272">
        <v>2</v>
      </c>
      <c r="AV421" s="283">
        <v>4.5366411782236847E-2</v>
      </c>
      <c r="AW421" s="283">
        <v>0.35072164844207493</v>
      </c>
      <c r="AX421" s="283">
        <v>0.23433611020652387</v>
      </c>
      <c r="AY421" s="284">
        <v>9.4984999999999999</v>
      </c>
      <c r="AZ421" s="284">
        <v>2.9146282363995506E-2</v>
      </c>
      <c r="BA421" s="284">
        <v>7.7674842500048022</v>
      </c>
      <c r="BB421" s="284">
        <v>2.4429831747373769</v>
      </c>
    </row>
    <row r="422" spans="42:54" ht="16.5">
      <c r="AP422" s="282">
        <v>1</v>
      </c>
      <c r="AQ422" s="282" t="s">
        <v>329</v>
      </c>
      <c r="AS422" s="272" t="s">
        <v>220</v>
      </c>
      <c r="AT422" s="273" t="s">
        <v>376</v>
      </c>
      <c r="AU422" s="272">
        <v>2</v>
      </c>
      <c r="AV422" s="283">
        <v>6.7235381806579175E-2</v>
      </c>
      <c r="AW422" s="283">
        <v>0.3653889397836097</v>
      </c>
      <c r="AX422" s="283">
        <v>0.1224580514367966</v>
      </c>
      <c r="AY422" s="284">
        <v>6.0885999999999996</v>
      </c>
      <c r="AZ422" s="284">
        <v>0.17427616428386611</v>
      </c>
      <c r="BA422" s="284">
        <v>4.1768187373366583</v>
      </c>
      <c r="BB422" s="284">
        <v>2.4135823630453661</v>
      </c>
    </row>
    <row r="423" spans="42:54" ht="16.5">
      <c r="AP423" s="282">
        <v>1</v>
      </c>
      <c r="AQ423" s="282" t="s">
        <v>329</v>
      </c>
      <c r="AS423" s="272" t="s">
        <v>220</v>
      </c>
      <c r="AT423" s="273" t="s">
        <v>377</v>
      </c>
      <c r="AU423" s="272">
        <v>2</v>
      </c>
      <c r="AV423" s="283">
        <v>6.2040817040679791E-2</v>
      </c>
      <c r="AW423" s="283">
        <v>0.36024230060473406</v>
      </c>
      <c r="AX423" s="283">
        <v>0.20648418505636146</v>
      </c>
      <c r="AY423" s="284">
        <v>6.8334999999999999</v>
      </c>
      <c r="AZ423" s="284">
        <v>0</v>
      </c>
      <c r="BA423" s="284">
        <v>4.985533643211947</v>
      </c>
      <c r="BB423" s="284">
        <v>3.4638082745530046</v>
      </c>
    </row>
    <row r="424" spans="42:54" ht="16.5">
      <c r="AP424" s="282">
        <v>1</v>
      </c>
      <c r="AQ424" s="282" t="s">
        <v>329</v>
      </c>
      <c r="AS424" s="272" t="s">
        <v>220</v>
      </c>
      <c r="AT424" s="273" t="s">
        <v>378</v>
      </c>
      <c r="AU424" s="272">
        <v>2</v>
      </c>
      <c r="AV424" s="283">
        <v>6.3462722824147749E-2</v>
      </c>
      <c r="AW424" s="283">
        <v>0.354543273433721</v>
      </c>
      <c r="AX424" s="283">
        <v>0.30201691050150703</v>
      </c>
      <c r="AY424" s="284">
        <v>7.2249999999999996</v>
      </c>
      <c r="AZ424" s="284">
        <v>0.25983236227356371</v>
      </c>
      <c r="BA424" s="284">
        <v>4.5394242114852013</v>
      </c>
      <c r="BB424" s="284">
        <v>3.7118850808167339</v>
      </c>
    </row>
    <row r="425" spans="42:54" ht="16.5">
      <c r="AP425" s="282">
        <v>1</v>
      </c>
      <c r="AQ425" s="282" t="s">
        <v>329</v>
      </c>
      <c r="AS425" s="272" t="s">
        <v>220</v>
      </c>
      <c r="AT425" s="273" t="s">
        <v>379</v>
      </c>
      <c r="AU425" s="272">
        <v>2</v>
      </c>
      <c r="AV425" s="283">
        <v>3.2104455233347824E-2</v>
      </c>
      <c r="AW425" s="283">
        <v>0.43709127149820254</v>
      </c>
      <c r="AX425" s="283">
        <v>0.44282717544116407</v>
      </c>
      <c r="AY425" s="284">
        <v>3.786</v>
      </c>
      <c r="AZ425" s="284">
        <v>0.33261931054669314</v>
      </c>
      <c r="BA425" s="284">
        <v>2.7718275878891094</v>
      </c>
      <c r="BB425" s="284">
        <v>4.6201887760904103</v>
      </c>
    </row>
    <row r="426" spans="42:54" ht="16.5">
      <c r="AP426" s="282">
        <v>1</v>
      </c>
      <c r="AQ426" s="282" t="s">
        <v>329</v>
      </c>
      <c r="AS426" s="272" t="s">
        <v>220</v>
      </c>
      <c r="AT426" s="273" t="s">
        <v>380</v>
      </c>
      <c r="AU426" s="272">
        <v>2</v>
      </c>
      <c r="AV426" s="283">
        <v>5.1186118093672177E-2</v>
      </c>
      <c r="AW426" s="283">
        <v>0.3565718305898668</v>
      </c>
      <c r="AX426" s="283">
        <v>0.20743514629831594</v>
      </c>
      <c r="AY426" s="284">
        <v>9.5202500000000008</v>
      </c>
      <c r="AZ426" s="284">
        <v>3.8991568853066906E-2</v>
      </c>
      <c r="BA426" s="284">
        <v>25.656452305318023</v>
      </c>
      <c r="BB426" s="284">
        <v>2.30482871952883</v>
      </c>
    </row>
    <row r="427" spans="42:54" ht="16.5">
      <c r="AP427" s="282">
        <v>1</v>
      </c>
      <c r="AQ427" s="282" t="s">
        <v>329</v>
      </c>
      <c r="AS427" s="272" t="s">
        <v>220</v>
      </c>
      <c r="AT427" s="273" t="s">
        <v>166</v>
      </c>
      <c r="AU427" s="272">
        <v>2</v>
      </c>
      <c r="AV427" s="283">
        <v>6.3847669278384575E-2</v>
      </c>
      <c r="AW427" s="283">
        <v>0.36176037241896875</v>
      </c>
      <c r="AX427" s="283">
        <v>0.186011937839585</v>
      </c>
      <c r="AY427" s="284">
        <v>7.8972954545454535</v>
      </c>
      <c r="AZ427" s="284">
        <v>9.4628627601140922E-2</v>
      </c>
      <c r="BA427" s="284">
        <v>7.701754140396214</v>
      </c>
      <c r="BB427" s="284">
        <v>2.4142240701368185</v>
      </c>
    </row>
    <row r="428" spans="42:54" ht="16.5">
      <c r="AP428" s="282">
        <v>1</v>
      </c>
      <c r="AQ428" s="282" t="s">
        <v>329</v>
      </c>
      <c r="AS428" s="272" t="s">
        <v>229</v>
      </c>
      <c r="AT428" s="273" t="s">
        <v>381</v>
      </c>
      <c r="AU428" s="272">
        <v>2</v>
      </c>
      <c r="AV428" s="283">
        <v>7.3970275858020268E-2</v>
      </c>
      <c r="AW428" s="283">
        <v>0.39995144775686514</v>
      </c>
      <c r="AX428" s="283">
        <v>0.1882034213993555</v>
      </c>
      <c r="AY428" s="284">
        <v>12.610857142857142</v>
      </c>
      <c r="AZ428" s="284">
        <v>0.4476498383486695</v>
      </c>
      <c r="BA428" s="284">
        <v>12.144750697137898</v>
      </c>
      <c r="BB428" s="284">
        <v>2.2932120065502524</v>
      </c>
    </row>
    <row r="429" spans="42:54" ht="16.5">
      <c r="AP429" s="282">
        <v>1</v>
      </c>
      <c r="AQ429" s="282" t="s">
        <v>329</v>
      </c>
      <c r="AS429" s="272" t="s">
        <v>229</v>
      </c>
      <c r="AT429" s="273" t="s">
        <v>382</v>
      </c>
      <c r="AU429" s="272">
        <v>2</v>
      </c>
      <c r="AV429" s="283">
        <v>2.7433881592165442E-2</v>
      </c>
      <c r="AW429" s="283">
        <v>0.35580551793488657</v>
      </c>
      <c r="AX429" s="283">
        <v>0.12115818193406409</v>
      </c>
      <c r="AY429" s="284">
        <v>7.2324000000000002</v>
      </c>
      <c r="AZ429" s="284">
        <v>1.5302580604239229E-2</v>
      </c>
      <c r="BA429" s="284">
        <v>1.8171814467534084</v>
      </c>
      <c r="BB429" s="284">
        <v>2.5610336474282507</v>
      </c>
    </row>
    <row r="430" spans="42:54" ht="16.5">
      <c r="AP430" s="282">
        <v>1</v>
      </c>
      <c r="AQ430" s="282" t="s">
        <v>329</v>
      </c>
      <c r="AS430" s="272" t="s">
        <v>229</v>
      </c>
      <c r="AT430" s="273" t="s">
        <v>383</v>
      </c>
      <c r="AU430" s="272">
        <v>2</v>
      </c>
      <c r="AV430" s="283">
        <v>8.4159072962026626E-2</v>
      </c>
      <c r="AW430" s="283">
        <v>0.47406984350848141</v>
      </c>
      <c r="AX430" s="283">
        <v>0.1709009566768378</v>
      </c>
      <c r="AY430" s="284">
        <v>9.9179999999999993</v>
      </c>
      <c r="AZ430" s="284">
        <v>9.2129895782661897E-2</v>
      </c>
      <c r="BA430" s="284">
        <v>2.9481566650451807</v>
      </c>
      <c r="BB430" s="284">
        <v>2.2983562055727655</v>
      </c>
    </row>
    <row r="431" spans="42:54" ht="16.5">
      <c r="AP431" s="282">
        <v>1</v>
      </c>
      <c r="AQ431" s="282" t="s">
        <v>329</v>
      </c>
      <c r="AS431" s="272" t="s">
        <v>229</v>
      </c>
      <c r="AT431" s="273" t="s">
        <v>384</v>
      </c>
      <c r="AU431" s="272">
        <v>2</v>
      </c>
      <c r="AV431" s="283">
        <v>1.178662409683311E-2</v>
      </c>
      <c r="AW431" s="283">
        <v>0.57121049378263722</v>
      </c>
      <c r="AX431" s="283">
        <v>0.33018644876593323</v>
      </c>
      <c r="AY431" s="284">
        <v>11.458600000000001</v>
      </c>
      <c r="AZ431" s="284">
        <v>3.9282632168294302</v>
      </c>
      <c r="BA431" s="284">
        <v>2.7195668424203747</v>
      </c>
      <c r="BB431" s="284">
        <v>3.4149938363537995</v>
      </c>
    </row>
    <row r="432" spans="42:54" ht="16.5">
      <c r="AP432" s="282">
        <v>1</v>
      </c>
      <c r="AQ432" s="282" t="s">
        <v>329</v>
      </c>
      <c r="AS432" s="272" t="s">
        <v>229</v>
      </c>
      <c r="AT432" s="273" t="s">
        <v>385</v>
      </c>
      <c r="AU432" s="272">
        <v>2</v>
      </c>
      <c r="AV432" s="283">
        <v>2.5448551866259495E-2</v>
      </c>
      <c r="AW432" s="283">
        <v>0.50121695833378332</v>
      </c>
      <c r="AX432" s="283">
        <v>0.18214400030736799</v>
      </c>
      <c r="AY432" s="284">
        <v>7.7103999999999999</v>
      </c>
      <c r="AZ432" s="284">
        <v>0.13340625022512304</v>
      </c>
      <c r="BA432" s="284">
        <v>3.1572812553279119</v>
      </c>
      <c r="BB432" s="284">
        <v>2.0553776605419478</v>
      </c>
    </row>
    <row r="433" spans="42:54" ht="16.5">
      <c r="AP433" s="282">
        <v>1</v>
      </c>
      <c r="AQ433" s="282" t="s">
        <v>329</v>
      </c>
      <c r="AS433" s="272" t="s">
        <v>229</v>
      </c>
      <c r="AT433" s="273" t="s">
        <v>386</v>
      </c>
      <c r="AU433" s="272">
        <v>2</v>
      </c>
      <c r="AV433" s="283">
        <v>3.5858687323605046E-2</v>
      </c>
      <c r="AW433" s="283">
        <v>0.45936961824219463</v>
      </c>
      <c r="AX433" s="283">
        <v>0.35277080268983951</v>
      </c>
      <c r="AY433" s="284">
        <v>4.876666666666666</v>
      </c>
      <c r="AZ433" s="284">
        <v>0.69296344536300603</v>
      </c>
      <c r="BA433" s="284">
        <v>1.1413515570684805</v>
      </c>
      <c r="BB433" s="284">
        <v>3.8514597539075579</v>
      </c>
    </row>
    <row r="434" spans="42:54" ht="16.5">
      <c r="AP434" s="282">
        <v>1</v>
      </c>
      <c r="AQ434" s="282" t="s">
        <v>329</v>
      </c>
      <c r="AS434" s="272" t="s">
        <v>229</v>
      </c>
      <c r="AT434" s="273" t="s">
        <v>387</v>
      </c>
      <c r="AU434" s="272">
        <v>2</v>
      </c>
      <c r="AV434" s="283">
        <v>2.9316566368642605E-2</v>
      </c>
      <c r="AW434" s="283">
        <v>0.48290544758723436</v>
      </c>
      <c r="AX434" s="283">
        <v>0.45249857015911837</v>
      </c>
      <c r="AY434" s="284">
        <v>5.7350000000000003</v>
      </c>
      <c r="AZ434" s="284">
        <v>0</v>
      </c>
      <c r="BA434" s="284">
        <v>1.023752421174476</v>
      </c>
      <c r="BB434" s="284">
        <v>2.8321651827997729</v>
      </c>
    </row>
    <row r="435" spans="42:54" ht="16.5">
      <c r="AP435" s="282">
        <v>1</v>
      </c>
      <c r="AQ435" s="282" t="s">
        <v>329</v>
      </c>
      <c r="AS435" s="272" t="s">
        <v>229</v>
      </c>
      <c r="AT435" s="273" t="s">
        <v>388</v>
      </c>
      <c r="AU435" s="272">
        <v>2</v>
      </c>
      <c r="AV435" s="283">
        <v>4.7803970596484564E-2</v>
      </c>
      <c r="AW435" s="283">
        <v>0.3779463439283442</v>
      </c>
      <c r="AX435" s="283">
        <v>0.39770775710902617</v>
      </c>
      <c r="AY435" s="284">
        <v>4.4470000000000001</v>
      </c>
      <c r="AZ435" s="284">
        <v>0.54653285860648415</v>
      </c>
      <c r="BA435" s="284">
        <v>0.82680611943032212</v>
      </c>
      <c r="BB435" s="284">
        <v>4.6232464150838268</v>
      </c>
    </row>
    <row r="436" spans="42:54" ht="16.5">
      <c r="AP436" s="282">
        <v>1</v>
      </c>
      <c r="AQ436" s="282" t="s">
        <v>329</v>
      </c>
      <c r="AS436" s="272" t="s">
        <v>229</v>
      </c>
      <c r="AT436" s="273" t="s">
        <v>389</v>
      </c>
      <c r="AU436" s="272">
        <v>2</v>
      </c>
      <c r="AV436" s="283">
        <v>1.5556749087859223E-2</v>
      </c>
      <c r="AW436" s="283">
        <v>0.46200088314083526</v>
      </c>
      <c r="AX436" s="283">
        <v>0.51364198924581717</v>
      </c>
      <c r="AY436" s="284">
        <v>3.5321250000000002</v>
      </c>
      <c r="AZ436" s="284">
        <v>7.3671003213335293E-2</v>
      </c>
      <c r="BA436" s="284">
        <v>2.2256397812870765</v>
      </c>
      <c r="BB436" s="284">
        <v>4.9410969168456251</v>
      </c>
    </row>
    <row r="437" spans="42:54" ht="16.5">
      <c r="AP437" s="282">
        <v>1</v>
      </c>
      <c r="AQ437" s="282" t="s">
        <v>329</v>
      </c>
      <c r="AS437" s="272" t="s">
        <v>229</v>
      </c>
      <c r="AT437" s="273" t="s">
        <v>390</v>
      </c>
      <c r="AU437" s="272">
        <v>2</v>
      </c>
      <c r="AV437" s="283">
        <v>2.314263892081566E-2</v>
      </c>
      <c r="AW437" s="283">
        <v>0.48145316607770855</v>
      </c>
      <c r="AX437" s="283">
        <v>0.19704161503610762</v>
      </c>
      <c r="AY437" s="284">
        <v>9.1036666666666672</v>
      </c>
      <c r="AZ437" s="284">
        <v>9.0402011486479583E-2</v>
      </c>
      <c r="BA437" s="284">
        <v>5.0486046414757064</v>
      </c>
      <c r="BB437" s="284">
        <v>1.9940549469170397</v>
      </c>
    </row>
    <row r="438" spans="42:54" ht="16.5">
      <c r="AP438" s="282">
        <v>1</v>
      </c>
      <c r="AQ438" s="282" t="s">
        <v>329</v>
      </c>
      <c r="AS438" s="272" t="s">
        <v>229</v>
      </c>
      <c r="AT438" s="273" t="s">
        <v>395</v>
      </c>
      <c r="AU438" s="272">
        <v>2</v>
      </c>
      <c r="AV438" s="283">
        <v>5.9804219186351815E-2</v>
      </c>
      <c r="AW438" s="283">
        <v>0.33616037992908232</v>
      </c>
      <c r="AX438" s="283">
        <v>0.18170583656971068</v>
      </c>
      <c r="AY438" s="284">
        <v>7.0949999999999998</v>
      </c>
      <c r="AZ438" s="284">
        <v>0</v>
      </c>
      <c r="BA438" s="284">
        <v>2.0299562123591657</v>
      </c>
      <c r="BB438" s="284">
        <v>2.4318169504341092</v>
      </c>
    </row>
    <row r="439" spans="42:54" ht="16.5">
      <c r="AP439" s="282">
        <v>1</v>
      </c>
      <c r="AQ439" s="282" t="s">
        <v>329</v>
      </c>
      <c r="AS439" s="272" t="s">
        <v>229</v>
      </c>
      <c r="AT439" s="273" t="s">
        <v>165</v>
      </c>
      <c r="AU439" s="272">
        <v>2</v>
      </c>
      <c r="AV439" s="283">
        <v>3.6181735046480264E-2</v>
      </c>
      <c r="AW439" s="283">
        <v>0.44900986034452217</v>
      </c>
      <c r="AX439" s="283">
        <v>0.45788388856676437</v>
      </c>
      <c r="AY439" s="284">
        <v>3.7309999999999999</v>
      </c>
      <c r="AZ439" s="284">
        <v>0.34740810968646768</v>
      </c>
      <c r="BA439" s="284">
        <v>0.86852027421616917</v>
      </c>
      <c r="BB439" s="284">
        <v>3.7599096616098411</v>
      </c>
    </row>
    <row r="440" spans="42:54" ht="16.5">
      <c r="AP440" s="282">
        <v>1</v>
      </c>
      <c r="AQ440" s="282" t="s">
        <v>329</v>
      </c>
      <c r="AS440" s="272" t="s">
        <v>229</v>
      </c>
      <c r="AT440" s="273" t="s">
        <v>166</v>
      </c>
      <c r="AU440" s="272">
        <v>2</v>
      </c>
      <c r="AV440" s="283">
        <v>4.218107040014657E-2</v>
      </c>
      <c r="AW440" s="283">
        <v>0.44030746772813595</v>
      </c>
      <c r="AX440" s="283">
        <v>0.24867086500340291</v>
      </c>
      <c r="AY440" s="284">
        <v>8.6831428571428564</v>
      </c>
      <c r="AZ440" s="284">
        <v>0.49154512579922616</v>
      </c>
      <c r="BA440" s="284">
        <v>6.5071417576145363</v>
      </c>
      <c r="BB440" s="284">
        <v>2.6435543221140123</v>
      </c>
    </row>
    <row r="441" spans="42:54" ht="16.5">
      <c r="AS441" s="302" t="s">
        <v>63</v>
      </c>
      <c r="AT441" s="303" t="s">
        <v>64</v>
      </c>
      <c r="AU441" s="302">
        <v>3</v>
      </c>
      <c r="AV441" s="304">
        <v>1.5602333859204235E-2</v>
      </c>
      <c r="AW441" s="304">
        <v>0.32921719313034753</v>
      </c>
      <c r="AX441" s="304">
        <v>0.15664332972114919</v>
      </c>
      <c r="AY441" s="305">
        <v>17.026750000000003</v>
      </c>
      <c r="AZ441" s="305">
        <v>0.11803864088735037</v>
      </c>
      <c r="BA441" s="305">
        <v>9.155561248313715</v>
      </c>
      <c r="BB441" s="305">
        <v>2.971104281820153</v>
      </c>
    </row>
    <row r="442" spans="42:54" ht="16.5">
      <c r="AS442" s="302" t="s">
        <v>63</v>
      </c>
      <c r="AT442" s="303" t="s">
        <v>162</v>
      </c>
      <c r="AU442" s="302">
        <v>3</v>
      </c>
      <c r="AV442" s="304">
        <v>1.5493781942052764E-2</v>
      </c>
      <c r="AW442" s="304">
        <v>0.30107502339586995</v>
      </c>
      <c r="AX442" s="304">
        <v>0.13532034976107918</v>
      </c>
      <c r="AY442" s="305">
        <v>18.386846153846157</v>
      </c>
      <c r="AZ442" s="305">
        <v>0.13967116846001046</v>
      </c>
      <c r="BA442" s="305">
        <v>9.613208076971075</v>
      </c>
      <c r="BB442" s="305">
        <v>2.7686429371483636</v>
      </c>
    </row>
    <row r="443" spans="42:54" ht="16.5">
      <c r="AS443" s="302" t="s">
        <v>63</v>
      </c>
      <c r="AT443" s="303" t="s">
        <v>163</v>
      </c>
      <c r="AU443" s="302">
        <v>3</v>
      </c>
      <c r="AV443" s="304">
        <v>1.4651316613671042E-2</v>
      </c>
      <c r="AW443" s="304">
        <v>0.27787345086475568</v>
      </c>
      <c r="AX443" s="304">
        <v>0.12354749051829711</v>
      </c>
      <c r="AY443" s="305">
        <v>16.630875000000003</v>
      </c>
      <c r="AZ443" s="305">
        <v>3.4425624304393554E-2</v>
      </c>
      <c r="BA443" s="305">
        <v>6.1307986812677351</v>
      </c>
      <c r="BB443" s="305">
        <v>3.1406878666942268</v>
      </c>
    </row>
    <row r="444" spans="42:54" ht="16.5">
      <c r="AS444" s="302" t="s">
        <v>63</v>
      </c>
      <c r="AT444" s="303" t="s">
        <v>164</v>
      </c>
      <c r="AU444" s="302">
        <v>3</v>
      </c>
      <c r="AV444" s="304">
        <v>1.1292428893668847E-2</v>
      </c>
      <c r="AW444" s="304">
        <v>0.30915514328729388</v>
      </c>
      <c r="AX444" s="304">
        <v>0.1773489788442143</v>
      </c>
      <c r="AY444" s="305">
        <v>17.009599999999999</v>
      </c>
      <c r="AZ444" s="305">
        <v>0.19794125451559472</v>
      </c>
      <c r="BA444" s="305">
        <v>13.581324140473225</v>
      </c>
      <c r="BB444" s="305">
        <v>2.6370827047032752</v>
      </c>
    </row>
    <row r="445" spans="42:54" ht="16.5">
      <c r="AS445" s="302" t="s">
        <v>63</v>
      </c>
      <c r="AT445" s="303" t="s">
        <v>165</v>
      </c>
      <c r="AU445" s="302">
        <v>3</v>
      </c>
      <c r="AV445" s="304">
        <v>2.1031731011720109E-2</v>
      </c>
      <c r="AW445" s="304">
        <v>0.32286621146260697</v>
      </c>
      <c r="AX445" s="304">
        <v>0.14720934073161265</v>
      </c>
      <c r="AY445" s="305">
        <v>17.409749999999999</v>
      </c>
      <c r="AZ445" s="305">
        <v>0.22622730738118299</v>
      </c>
      <c r="BA445" s="305">
        <v>11.020501688140484</v>
      </c>
      <c r="BB445" s="305">
        <v>2.9577265264863395</v>
      </c>
    </row>
    <row r="446" spans="42:54" ht="16.5">
      <c r="AS446" s="306" t="s">
        <v>63</v>
      </c>
      <c r="AT446" s="307" t="s">
        <v>166</v>
      </c>
      <c r="AU446" s="302">
        <v>3</v>
      </c>
      <c r="AV446" s="304">
        <v>1.4951932523210964E-2</v>
      </c>
      <c r="AW446" s="304">
        <v>0.30987449517469368</v>
      </c>
      <c r="AX446" s="304">
        <v>0.14625721869974836</v>
      </c>
      <c r="AY446" s="305">
        <v>17.322314814814813</v>
      </c>
      <c r="AZ446" s="305">
        <v>0.1197773314391761</v>
      </c>
      <c r="BA446" s="305">
        <v>9.277057553714668</v>
      </c>
      <c r="BB446" s="305">
        <v>2.8918404594203349</v>
      </c>
    </row>
    <row r="447" spans="42:54" ht="16.5">
      <c r="AS447" s="302" t="s">
        <v>200</v>
      </c>
      <c r="AT447" s="303" t="s">
        <v>232</v>
      </c>
      <c r="AU447" s="302">
        <v>3</v>
      </c>
      <c r="AV447" s="304">
        <v>1.3680172702864384E-2</v>
      </c>
      <c r="AW447" s="304">
        <v>0.37198739548461446</v>
      </c>
      <c r="AX447" s="304">
        <v>0.19828234058696534</v>
      </c>
      <c r="AY447" s="305">
        <v>13.936178571428572</v>
      </c>
      <c r="AZ447" s="305">
        <v>0.35207829392578111</v>
      </c>
      <c r="BA447" s="305">
        <v>22.794727852900611</v>
      </c>
      <c r="BB447" s="305">
        <v>2.0377622189656068</v>
      </c>
    </row>
    <row r="448" spans="42:54" ht="16.5">
      <c r="AS448" s="302" t="s">
        <v>200</v>
      </c>
      <c r="AT448" s="303" t="s">
        <v>233</v>
      </c>
      <c r="AU448" s="302">
        <v>3</v>
      </c>
      <c r="AV448" s="304">
        <v>2.2886312469227225E-2</v>
      </c>
      <c r="AW448" s="304">
        <v>0.35494867805996011</v>
      </c>
      <c r="AX448" s="304">
        <v>0.17773868119907102</v>
      </c>
      <c r="AY448" s="305">
        <v>13.767833333333332</v>
      </c>
      <c r="AZ448" s="305">
        <v>0.30037791885004622</v>
      </c>
      <c r="BA448" s="305">
        <v>18.846000149537538</v>
      </c>
      <c r="BB448" s="305">
        <v>2.1425027941091495</v>
      </c>
    </row>
    <row r="449" spans="45:54" ht="16.5">
      <c r="AS449" s="302" t="s">
        <v>200</v>
      </c>
      <c r="AT449" s="303" t="s">
        <v>234</v>
      </c>
      <c r="AU449" s="302">
        <v>3</v>
      </c>
      <c r="AV449" s="304">
        <v>8.5092745831492518E-3</v>
      </c>
      <c r="AW449" s="304">
        <v>0.29632958851011987</v>
      </c>
      <c r="AX449" s="304">
        <v>0.17076672437772733</v>
      </c>
      <c r="AY449" s="305">
        <v>14.73725</v>
      </c>
      <c r="AZ449" s="305">
        <v>0.29580719386192206</v>
      </c>
      <c r="BA449" s="305">
        <v>35.058252596669867</v>
      </c>
      <c r="BB449" s="305">
        <v>2.3373264688980062</v>
      </c>
    </row>
    <row r="450" spans="45:54" ht="16.5">
      <c r="AS450" s="302" t="s">
        <v>200</v>
      </c>
      <c r="AT450" s="303" t="s">
        <v>235</v>
      </c>
      <c r="AU450" s="302">
        <v>3</v>
      </c>
      <c r="AV450" s="304">
        <v>2.1054412463848021E-2</v>
      </c>
      <c r="AW450" s="304">
        <v>0.30447878620311813</v>
      </c>
      <c r="AX450" s="304">
        <v>0.23146530508707552</v>
      </c>
      <c r="AY450" s="305">
        <v>14.288166666666667</v>
      </c>
      <c r="AZ450" s="305">
        <v>0.14164199774992933</v>
      </c>
      <c r="BA450" s="305">
        <v>13.226816216850141</v>
      </c>
      <c r="BB450" s="305">
        <v>2.8707557824502987</v>
      </c>
    </row>
    <row r="451" spans="45:54" ht="16.5">
      <c r="AS451" s="302" t="s">
        <v>200</v>
      </c>
      <c r="AT451" s="303" t="s">
        <v>165</v>
      </c>
      <c r="AU451" s="302">
        <v>3</v>
      </c>
      <c r="AV451" s="304">
        <v>2.1037863111475333E-2</v>
      </c>
      <c r="AW451" s="304">
        <v>0.34121590579592037</v>
      </c>
      <c r="AX451" s="304">
        <v>0.20876417244174822</v>
      </c>
      <c r="AY451" s="305">
        <v>13.562714285714287</v>
      </c>
      <c r="AZ451" s="305">
        <v>0.34313916330725663</v>
      </c>
      <c r="BA451" s="305">
        <v>25.985378120082864</v>
      </c>
      <c r="BB451" s="305">
        <v>2.3238374848321786</v>
      </c>
    </row>
    <row r="452" spans="45:54" ht="16.5">
      <c r="AS452" s="306" t="s">
        <v>200</v>
      </c>
      <c r="AT452" s="307" t="s">
        <v>166</v>
      </c>
      <c r="AU452" s="302">
        <v>3</v>
      </c>
      <c r="AV452" s="304">
        <v>1.6606869664515966E-2</v>
      </c>
      <c r="AW452" s="304">
        <v>0.35006068204173379</v>
      </c>
      <c r="AX452" s="304">
        <v>0.19419710692095968</v>
      </c>
      <c r="AY452" s="305">
        <v>13.979104477611944</v>
      </c>
      <c r="AZ452" s="305">
        <v>0.30061263916447234</v>
      </c>
      <c r="BA452" s="305">
        <v>22.524699276084959</v>
      </c>
      <c r="BB452" s="305">
        <v>2.2126467791262057</v>
      </c>
    </row>
    <row r="453" spans="45:54" ht="16.5">
      <c r="AS453" s="302" t="s">
        <v>218</v>
      </c>
      <c r="AT453" s="303" t="s">
        <v>236</v>
      </c>
      <c r="AU453" s="302">
        <v>3</v>
      </c>
      <c r="AV453" s="304">
        <v>9.4677116034051975E-3</v>
      </c>
      <c r="AW453" s="304">
        <v>0.35758332155680161</v>
      </c>
      <c r="AX453" s="304">
        <v>0.14208043441959167</v>
      </c>
      <c r="AY453" s="305">
        <v>9.5292727272727262</v>
      </c>
      <c r="AZ453" s="305">
        <v>0.13304570296259674</v>
      </c>
      <c r="BA453" s="305">
        <v>4.8530740720193712</v>
      </c>
      <c r="BB453" s="305">
        <v>2.3915914854168268</v>
      </c>
    </row>
    <row r="454" spans="45:54" ht="16.5">
      <c r="AS454" s="302" t="s">
        <v>218</v>
      </c>
      <c r="AT454" s="303" t="s">
        <v>237</v>
      </c>
      <c r="AU454" s="302">
        <v>3</v>
      </c>
      <c r="AV454" s="304">
        <v>1.7321943243670462E-2</v>
      </c>
      <c r="AW454" s="304">
        <v>0.20209855934973373</v>
      </c>
      <c r="AX454" s="304">
        <v>0.1733791446109238</v>
      </c>
      <c r="AY454" s="305">
        <v>11.334200000000001</v>
      </c>
      <c r="AZ454" s="305">
        <v>0.2293572250714522</v>
      </c>
      <c r="BA454" s="305">
        <v>10.915912159091718</v>
      </c>
      <c r="BB454" s="305">
        <v>3.5755667283772872</v>
      </c>
    </row>
    <row r="455" spans="45:54" ht="16.5">
      <c r="AS455" s="302" t="s">
        <v>218</v>
      </c>
      <c r="AT455" s="303" t="s">
        <v>238</v>
      </c>
      <c r="AU455" s="302">
        <v>3</v>
      </c>
      <c r="AV455" s="304">
        <v>1.260001590303138E-2</v>
      </c>
      <c r="AW455" s="304">
        <v>0.29035941868971471</v>
      </c>
      <c r="AX455" s="304">
        <v>0.2191781927226025</v>
      </c>
      <c r="AY455" s="305">
        <v>11.713909090909089</v>
      </c>
      <c r="AZ455" s="305">
        <v>0.68741049587305969</v>
      </c>
      <c r="BA455" s="305">
        <v>13.288957036315233</v>
      </c>
      <c r="BB455" s="305">
        <v>2.714144391021569</v>
      </c>
    </row>
    <row r="456" spans="45:54" ht="16.5">
      <c r="AS456" s="302" t="s">
        <v>218</v>
      </c>
      <c r="AT456" s="303" t="s">
        <v>239</v>
      </c>
      <c r="AU456" s="302">
        <v>3</v>
      </c>
      <c r="AV456" s="304">
        <v>1.0957475315330447E-2</v>
      </c>
      <c r="AW456" s="304">
        <v>0.26335785558597657</v>
      </c>
      <c r="AX456" s="304">
        <v>0.21046909259704441</v>
      </c>
      <c r="AY456" s="305">
        <v>11.792444444444444</v>
      </c>
      <c r="AZ456" s="305">
        <v>9.1892266556886024E-2</v>
      </c>
      <c r="BA456" s="305">
        <v>16.196907035195547</v>
      </c>
      <c r="BB456" s="305">
        <v>2.9472950386551688</v>
      </c>
    </row>
    <row r="457" spans="45:54" ht="16.5">
      <c r="AS457" s="302" t="s">
        <v>218</v>
      </c>
      <c r="AT457" s="303" t="s">
        <v>240</v>
      </c>
      <c r="AU457" s="302">
        <v>3</v>
      </c>
      <c r="AV457" s="304">
        <v>9.6133279944367392E-3</v>
      </c>
      <c r="AW457" s="304">
        <v>0.34102808423219938</v>
      </c>
      <c r="AX457" s="304">
        <v>0.23208566854943347</v>
      </c>
      <c r="AY457" s="305">
        <v>11.802272727272729</v>
      </c>
      <c r="AZ457" s="305">
        <v>0.6160736171070571</v>
      </c>
      <c r="BA457" s="305">
        <v>19.436028072692181</v>
      </c>
      <c r="BB457" s="305">
        <v>2.4914278267205208</v>
      </c>
    </row>
    <row r="458" spans="45:54" ht="16.5">
      <c r="AS458" s="302" t="s">
        <v>218</v>
      </c>
      <c r="AT458" s="303" t="s">
        <v>391</v>
      </c>
      <c r="AU458" s="302">
        <v>3</v>
      </c>
      <c r="AV458" s="304">
        <v>2.09534027952601E-2</v>
      </c>
      <c r="AW458" s="304">
        <v>0.28829462231492053</v>
      </c>
      <c r="AX458" s="304">
        <v>0.22068922328307436</v>
      </c>
      <c r="AY458" s="305">
        <v>10.528</v>
      </c>
      <c r="AZ458" s="305">
        <v>0.316130538127187</v>
      </c>
      <c r="BA458" s="305">
        <v>8.0763825573921828</v>
      </c>
      <c r="BB458" s="305">
        <v>2.9371680234236792</v>
      </c>
    </row>
    <row r="459" spans="45:54" ht="16.5">
      <c r="AS459" s="306" t="s">
        <v>218</v>
      </c>
      <c r="AT459" s="307" t="s">
        <v>166</v>
      </c>
      <c r="AU459" s="302">
        <v>3</v>
      </c>
      <c r="AV459" s="304">
        <v>1.1495152902474839E-2</v>
      </c>
      <c r="AW459" s="304">
        <v>0.30505848986534334</v>
      </c>
      <c r="AX459" s="304">
        <v>0.20246034028059001</v>
      </c>
      <c r="AY459" s="305">
        <v>11.183979166666667</v>
      </c>
      <c r="AZ459" s="305">
        <v>0.39211466551350277</v>
      </c>
      <c r="BA459" s="305">
        <v>13.510418444330757</v>
      </c>
      <c r="BB459" s="305">
        <v>2.7357451632855105</v>
      </c>
    </row>
    <row r="460" spans="45:54" ht="16.5">
      <c r="AS460" s="302" t="s">
        <v>215</v>
      </c>
      <c r="AT460" s="303" t="s">
        <v>241</v>
      </c>
      <c r="AU460" s="302">
        <v>3</v>
      </c>
      <c r="AV460" s="304">
        <v>2.132074708578019E-2</v>
      </c>
      <c r="AW460" s="304">
        <v>0.337182987206118</v>
      </c>
      <c r="AX460" s="304">
        <v>0.16300060237292391</v>
      </c>
      <c r="AY460" s="305">
        <v>8.7570000000000014</v>
      </c>
      <c r="AZ460" s="305">
        <v>2.7082938917884342E-2</v>
      </c>
      <c r="BA460" s="305">
        <v>6.5540712181280103</v>
      </c>
      <c r="BB460" s="305">
        <v>2.1997831922641162</v>
      </c>
    </row>
    <row r="461" spans="45:54" ht="16.5">
      <c r="AS461" s="302" t="s">
        <v>215</v>
      </c>
      <c r="AT461" s="303" t="s">
        <v>242</v>
      </c>
      <c r="AU461" s="302">
        <v>3</v>
      </c>
      <c r="AV461" s="304">
        <v>9.1194642596003295E-2</v>
      </c>
      <c r="AW461" s="304">
        <v>0.3414740628310054</v>
      </c>
      <c r="AX461" s="304">
        <v>0.44911139595321764</v>
      </c>
      <c r="AY461" s="305">
        <v>4.0315000000000003</v>
      </c>
      <c r="AZ461" s="305">
        <v>3.9437249381209835E-2</v>
      </c>
      <c r="BA461" s="305">
        <v>0.87550693626285836</v>
      </c>
      <c r="BB461" s="305">
        <v>4.6462117875044804</v>
      </c>
    </row>
    <row r="462" spans="45:54" ht="16.5">
      <c r="AS462" s="302" t="s">
        <v>215</v>
      </c>
      <c r="AT462" s="303" t="s">
        <v>243</v>
      </c>
      <c r="AU462" s="302">
        <v>3</v>
      </c>
      <c r="AV462" s="304">
        <v>0.11723216090720995</v>
      </c>
      <c r="AW462" s="304">
        <v>0.36677557391645671</v>
      </c>
      <c r="AX462" s="304">
        <v>0.46298366243621131</v>
      </c>
      <c r="AY462" s="305">
        <v>4.7809999999999997</v>
      </c>
      <c r="AZ462" s="305">
        <v>1.5338203161709833E-2</v>
      </c>
      <c r="BA462" s="305">
        <v>0.62886632963010314</v>
      </c>
      <c r="BB462" s="305">
        <v>4.7412546855904711</v>
      </c>
    </row>
    <row r="463" spans="45:54" ht="16.5">
      <c r="AS463" s="302" t="s">
        <v>215</v>
      </c>
      <c r="AT463" s="303" t="s">
        <v>244</v>
      </c>
      <c r="AU463" s="302">
        <v>3</v>
      </c>
      <c r="AV463" s="304">
        <v>8.7755083939542816E-2</v>
      </c>
      <c r="AW463" s="304">
        <v>0.425469215338311</v>
      </c>
      <c r="AX463" s="304">
        <v>0.47120536111674233</v>
      </c>
      <c r="AY463" s="305">
        <v>5.4249999999999998</v>
      </c>
      <c r="AZ463" s="305">
        <v>3.8286033810013595E-2</v>
      </c>
      <c r="BA463" s="305">
        <v>1.0050083875128568</v>
      </c>
      <c r="BB463" s="305">
        <v>4.804573132455932</v>
      </c>
    </row>
    <row r="464" spans="45:54" ht="16.5">
      <c r="AS464" s="302" t="s">
        <v>215</v>
      </c>
      <c r="AT464" s="303" t="s">
        <v>245</v>
      </c>
      <c r="AU464" s="302">
        <v>3</v>
      </c>
      <c r="AV464" s="304">
        <v>8.9244441266384977E-2</v>
      </c>
      <c r="AW464" s="304">
        <v>0.41328215412702185</v>
      </c>
      <c r="AX464" s="304">
        <v>0.4705244568518866</v>
      </c>
      <c r="AY464" s="305">
        <v>5.056</v>
      </c>
      <c r="AZ464" s="305">
        <v>9.2148507669094992E-2</v>
      </c>
      <c r="BA464" s="305">
        <v>0.89313168971584378</v>
      </c>
      <c r="BB464" s="305">
        <v>4.8767768530761453</v>
      </c>
    </row>
    <row r="465" spans="45:54" ht="16.5">
      <c r="AS465" s="302" t="s">
        <v>215</v>
      </c>
      <c r="AT465" s="303" t="s">
        <v>246</v>
      </c>
      <c r="AU465" s="302">
        <v>3</v>
      </c>
      <c r="AV465" s="304">
        <v>5.3180605779590016E-2</v>
      </c>
      <c r="AW465" s="304">
        <v>0.44952009050242847</v>
      </c>
      <c r="AX465" s="304">
        <v>0.47202863097060055</v>
      </c>
      <c r="AY465" s="305">
        <v>6.7190000000000003</v>
      </c>
      <c r="AZ465" s="305">
        <v>0.20909946169756272</v>
      </c>
      <c r="BA465" s="305">
        <v>2.4555782937816342</v>
      </c>
      <c r="BB465" s="305">
        <v>4.6202459964819429</v>
      </c>
    </row>
    <row r="466" spans="45:54" ht="16.5">
      <c r="AS466" s="302" t="s">
        <v>215</v>
      </c>
      <c r="AT466" s="303" t="s">
        <v>247</v>
      </c>
      <c r="AU466" s="302">
        <v>3</v>
      </c>
      <c r="AV466" s="304">
        <v>1.2269691830527807E-2</v>
      </c>
      <c r="AW466" s="304">
        <v>0.30837844288682853</v>
      </c>
      <c r="AX466" s="304">
        <v>0.16619287598811991</v>
      </c>
      <c r="AY466" s="305">
        <v>6.54725</v>
      </c>
      <c r="AZ466" s="305">
        <v>1.9903338441691006E-2</v>
      </c>
      <c r="BA466" s="305">
        <v>2.8909599086556188</v>
      </c>
      <c r="BB466" s="305">
        <v>2.8010278312782324</v>
      </c>
    </row>
    <row r="467" spans="45:54" ht="16.5">
      <c r="AS467" s="302" t="s">
        <v>215</v>
      </c>
      <c r="AT467" s="303" t="s">
        <v>248</v>
      </c>
      <c r="AU467" s="302">
        <v>3</v>
      </c>
      <c r="AV467" s="304">
        <v>1.3930106826067672E-2</v>
      </c>
      <c r="AW467" s="304">
        <v>0.27348202818597506</v>
      </c>
      <c r="AX467" s="304">
        <v>0.27791283430008773</v>
      </c>
      <c r="AY467" s="305">
        <v>3.8765000000000001</v>
      </c>
      <c r="AZ467" s="305">
        <v>6.3990981878905761E-3</v>
      </c>
      <c r="BA467" s="305">
        <v>0.51192785503124616</v>
      </c>
      <c r="BB467" s="305">
        <v>3.1317816314473546</v>
      </c>
    </row>
    <row r="468" spans="45:54" ht="16.5">
      <c r="AS468" s="302" t="s">
        <v>215</v>
      </c>
      <c r="AT468" s="303" t="s">
        <v>249</v>
      </c>
      <c r="AU468" s="302">
        <v>3</v>
      </c>
      <c r="AV468" s="304">
        <v>2.3261440196968311E-2</v>
      </c>
      <c r="AW468" s="304">
        <v>0.33769819824842717</v>
      </c>
      <c r="AX468" s="304">
        <v>0.21959405219889941</v>
      </c>
      <c r="AY468" s="305">
        <v>6.1820000000000004</v>
      </c>
      <c r="AZ468" s="305">
        <v>2.6537045582948567E-2</v>
      </c>
      <c r="BA468" s="305">
        <v>1.8973987591808226</v>
      </c>
      <c r="BB468" s="305">
        <v>2.8732856475138031</v>
      </c>
    </row>
    <row r="469" spans="45:54" ht="16.5">
      <c r="AS469" s="302" t="s">
        <v>215</v>
      </c>
      <c r="AT469" s="303" t="s">
        <v>250</v>
      </c>
      <c r="AU469" s="302">
        <v>3</v>
      </c>
      <c r="AV469" s="304">
        <v>1.9672379614353527E-2</v>
      </c>
      <c r="AW469" s="304">
        <v>0.29150445015923643</v>
      </c>
      <c r="AX469" s="304">
        <v>0.16135547386772572</v>
      </c>
      <c r="AY469" s="305">
        <v>4.6044999999999998</v>
      </c>
      <c r="AZ469" s="305">
        <v>0.10985904603760049</v>
      </c>
      <c r="BA469" s="305">
        <v>0.94066808169695426</v>
      </c>
      <c r="BB469" s="305">
        <v>2.8046227375586308</v>
      </c>
    </row>
    <row r="470" spans="45:54" ht="16.5">
      <c r="AS470" s="302" t="s">
        <v>215</v>
      </c>
      <c r="AT470" s="303" t="s">
        <v>251</v>
      </c>
      <c r="AU470" s="302">
        <v>3</v>
      </c>
      <c r="AV470" s="304">
        <v>2.7609916670970125E-2</v>
      </c>
      <c r="AW470" s="304">
        <v>0.29876813464307883</v>
      </c>
      <c r="AX470" s="304">
        <v>0.29626081814893773</v>
      </c>
      <c r="AY470" s="305">
        <v>7.0124999999999993</v>
      </c>
      <c r="AZ470" s="305">
        <v>6.8578893090031883E-3</v>
      </c>
      <c r="BA470" s="305">
        <v>2.8460240632363232</v>
      </c>
      <c r="BB470" s="305">
        <v>2.7488382930287778</v>
      </c>
    </row>
    <row r="471" spans="45:54" ht="16.5">
      <c r="AS471" s="302" t="s">
        <v>215</v>
      </c>
      <c r="AT471" s="303" t="s">
        <v>252</v>
      </c>
      <c r="AU471" s="302">
        <v>3</v>
      </c>
      <c r="AV471" s="304">
        <v>2.3621136994307401E-2</v>
      </c>
      <c r="AW471" s="304">
        <v>0.34258148040055703</v>
      </c>
      <c r="AX471" s="304">
        <v>0.26140922053072446</v>
      </c>
      <c r="AY471" s="305">
        <v>7.4870000000000001</v>
      </c>
      <c r="AZ471" s="305">
        <v>0</v>
      </c>
      <c r="BA471" s="305">
        <v>2.8255014593949936</v>
      </c>
      <c r="BB471" s="305">
        <v>2.7213849758098263</v>
      </c>
    </row>
    <row r="472" spans="45:54" ht="16.5">
      <c r="AS472" s="302" t="s">
        <v>215</v>
      </c>
      <c r="AT472" s="303" t="s">
        <v>165</v>
      </c>
      <c r="AU472" s="302">
        <v>3</v>
      </c>
      <c r="AV472" s="304">
        <v>7.4931563445938515E-2</v>
      </c>
      <c r="AW472" s="304">
        <v>0.35696484414005802</v>
      </c>
      <c r="AX472" s="304">
        <v>0.22346951499291368</v>
      </c>
      <c r="AY472" s="305">
        <v>8.8179999999999996</v>
      </c>
      <c r="AZ472" s="305">
        <v>0.71718881544042312</v>
      </c>
      <c r="BA472" s="305">
        <v>6.7317950176566992</v>
      </c>
      <c r="BB472" s="305">
        <v>2.7407023718104213</v>
      </c>
    </row>
    <row r="473" spans="45:54" ht="16.5">
      <c r="AS473" s="306" t="s">
        <v>215</v>
      </c>
      <c r="AT473" s="307" t="s">
        <v>166</v>
      </c>
      <c r="AU473" s="302">
        <v>3</v>
      </c>
      <c r="AV473" s="304">
        <v>4.2509046747873237E-2</v>
      </c>
      <c r="AW473" s="304">
        <v>0.34993799984934409</v>
      </c>
      <c r="AX473" s="304">
        <v>0.26423836294674791</v>
      </c>
      <c r="AY473" s="305">
        <v>7.1610851063829832</v>
      </c>
      <c r="AZ473" s="305">
        <v>5.9830109806802596E-2</v>
      </c>
      <c r="BA473" s="305">
        <v>3.7057039080339118</v>
      </c>
      <c r="BB473" s="305">
        <v>2.8098007324825782</v>
      </c>
    </row>
    <row r="474" spans="45:54" ht="16.5">
      <c r="AS474" s="302" t="s">
        <v>223</v>
      </c>
      <c r="AT474" s="303" t="s">
        <v>253</v>
      </c>
      <c r="AU474" s="302">
        <v>3</v>
      </c>
      <c r="AV474" s="304">
        <v>2.0290557004912051E-2</v>
      </c>
      <c r="AW474" s="304">
        <v>0.33736624601137211</v>
      </c>
      <c r="AX474" s="304">
        <v>0.17740187951099165</v>
      </c>
      <c r="AY474" s="305">
        <v>46.3675</v>
      </c>
      <c r="AZ474" s="305">
        <v>2.3482025755761362</v>
      </c>
      <c r="BA474" s="305">
        <v>16.188122550119047</v>
      </c>
      <c r="BB474" s="305">
        <v>2.3976875458542901</v>
      </c>
    </row>
    <row r="475" spans="45:54" ht="16.5">
      <c r="AS475" s="302" t="s">
        <v>223</v>
      </c>
      <c r="AT475" s="303" t="s">
        <v>254</v>
      </c>
      <c r="AU475" s="302">
        <v>3</v>
      </c>
      <c r="AV475" s="304">
        <v>1.1497403471369887E-2</v>
      </c>
      <c r="AW475" s="304">
        <v>0.36429606512084745</v>
      </c>
      <c r="AX475" s="304">
        <v>0.14281663787909518</v>
      </c>
      <c r="AY475" s="305">
        <v>8.7219999999999995</v>
      </c>
      <c r="AZ475" s="305">
        <v>3.0859256240081064E-2</v>
      </c>
      <c r="BA475" s="305">
        <v>4.777012865964549</v>
      </c>
      <c r="BB475" s="305">
        <v>2.2379156021004305</v>
      </c>
    </row>
    <row r="476" spans="45:54" ht="16.5">
      <c r="AS476" s="302" t="s">
        <v>223</v>
      </c>
      <c r="AT476" s="303" t="s">
        <v>255</v>
      </c>
      <c r="AU476" s="302">
        <v>3</v>
      </c>
      <c r="AV476" s="304">
        <v>1.6895732872648617E-2</v>
      </c>
      <c r="AW476" s="304">
        <v>0.38582716765114794</v>
      </c>
      <c r="AX476" s="304">
        <v>0.23901963985715763</v>
      </c>
      <c r="AY476" s="305">
        <v>6.3146666666666667</v>
      </c>
      <c r="AZ476" s="305">
        <v>1.7574973518908649E-2</v>
      </c>
      <c r="BA476" s="305">
        <v>4.5519181413973397</v>
      </c>
      <c r="BB476" s="305">
        <v>2.0833572245869378</v>
      </c>
    </row>
    <row r="477" spans="45:54" ht="16.5">
      <c r="AS477" s="302" t="s">
        <v>223</v>
      </c>
      <c r="AT477" s="303" t="s">
        <v>256</v>
      </c>
      <c r="AU477" s="302">
        <v>3</v>
      </c>
      <c r="AV477" s="304">
        <v>2.1191731822005084E-2</v>
      </c>
      <c r="AW477" s="304">
        <v>0.43368758387123735</v>
      </c>
      <c r="AX477" s="304">
        <v>0.16585323195177593</v>
      </c>
      <c r="AY477" s="305">
        <v>6.5354000000000001</v>
      </c>
      <c r="AZ477" s="305">
        <v>2.6607470366595068E-2</v>
      </c>
      <c r="BA477" s="305">
        <v>4.66074189254857</v>
      </c>
      <c r="BB477" s="305">
        <v>2.2713646222826034</v>
      </c>
    </row>
    <row r="478" spans="45:54" ht="16.5">
      <c r="AS478" s="302" t="s">
        <v>223</v>
      </c>
      <c r="AT478" s="303" t="s">
        <v>392</v>
      </c>
      <c r="AU478" s="302">
        <v>3</v>
      </c>
      <c r="AV478" s="304">
        <v>2.3683450904072943E-2</v>
      </c>
      <c r="AW478" s="304">
        <v>0.39437676170756014</v>
      </c>
      <c r="AX478" s="304">
        <v>0.15944688977030372</v>
      </c>
      <c r="AY478" s="305">
        <v>9.2159999999999993</v>
      </c>
      <c r="AZ478" s="305">
        <v>0</v>
      </c>
      <c r="BA478" s="305">
        <v>2.607307631464086</v>
      </c>
      <c r="BB478" s="305">
        <v>2.4597238229669824</v>
      </c>
    </row>
    <row r="479" spans="45:54" ht="16.5">
      <c r="AS479" s="302" t="s">
        <v>223</v>
      </c>
      <c r="AT479" s="303" t="s">
        <v>257</v>
      </c>
      <c r="AU479" s="302">
        <v>3</v>
      </c>
      <c r="AV479" s="304">
        <v>1.5257020301569738E-2</v>
      </c>
      <c r="AW479" s="304">
        <v>0.33404395187103186</v>
      </c>
      <c r="AX479" s="304">
        <v>0.13429331933502892</v>
      </c>
      <c r="AY479" s="305">
        <v>3.8402499999999997</v>
      </c>
      <c r="AZ479" s="305">
        <v>6.2432970402151984E-3</v>
      </c>
      <c r="BA479" s="305">
        <v>1.7231499830993948</v>
      </c>
      <c r="BB479" s="305">
        <v>2.7084805511798979</v>
      </c>
    </row>
    <row r="480" spans="45:54" ht="16.5">
      <c r="AS480" s="302" t="s">
        <v>223</v>
      </c>
      <c r="AT480" s="303" t="s">
        <v>258</v>
      </c>
      <c r="AU480" s="302">
        <v>3</v>
      </c>
      <c r="AV480" s="304">
        <v>1.5740731435437132E-2</v>
      </c>
      <c r="AW480" s="304">
        <v>0.35567769965547852</v>
      </c>
      <c r="AX480" s="304">
        <v>0.18049690940557919</v>
      </c>
      <c r="AY480" s="305">
        <v>10.975692307692309</v>
      </c>
      <c r="AZ480" s="305">
        <v>0.20935756176878378</v>
      </c>
      <c r="BA480" s="305">
        <v>24.768862949158155</v>
      </c>
      <c r="BB480" s="305">
        <v>2.2426825096191276</v>
      </c>
    </row>
    <row r="481" spans="45:54" ht="16.5">
      <c r="AS481" s="302" t="s">
        <v>223</v>
      </c>
      <c r="AT481" s="303" t="s">
        <v>165</v>
      </c>
      <c r="AU481" s="302">
        <v>3</v>
      </c>
      <c r="AV481" s="304">
        <v>1.8019006415848016E-2</v>
      </c>
      <c r="AW481" s="304">
        <v>0.3881411716298771</v>
      </c>
      <c r="AX481" s="304">
        <v>0.15591635384450983</v>
      </c>
      <c r="AY481" s="305">
        <v>6.3354999999999997</v>
      </c>
      <c r="AZ481" s="305">
        <v>3.1245762293488945E-2</v>
      </c>
      <c r="BA481" s="305">
        <v>5.3117795898931206</v>
      </c>
      <c r="BB481" s="305">
        <v>2.3549494508745061</v>
      </c>
    </row>
    <row r="482" spans="45:54" ht="16.5">
      <c r="AS482" s="306" t="s">
        <v>223</v>
      </c>
      <c r="AT482" s="307" t="s">
        <v>166</v>
      </c>
      <c r="AU482" s="302">
        <v>3</v>
      </c>
      <c r="AV482" s="304">
        <v>1.662287153399419E-2</v>
      </c>
      <c r="AW482" s="304">
        <v>0.36718598147899723</v>
      </c>
      <c r="AX482" s="304">
        <v>0.16807053825441437</v>
      </c>
      <c r="AY482" s="305">
        <v>9.7243488372093001</v>
      </c>
      <c r="AZ482" s="305">
        <v>0.26189675729617079</v>
      </c>
      <c r="BA482" s="305">
        <v>14.532908235533004</v>
      </c>
      <c r="BB482" s="305">
        <v>2.3254986632475116</v>
      </c>
    </row>
    <row r="483" spans="45:54" ht="16.5">
      <c r="AS483" s="302" t="s">
        <v>201</v>
      </c>
      <c r="AT483" s="303" t="s">
        <v>259</v>
      </c>
      <c r="AU483" s="302">
        <v>3</v>
      </c>
      <c r="AV483" s="304">
        <v>1.7121397175212289E-2</v>
      </c>
      <c r="AW483" s="304">
        <v>0.35808794847373898</v>
      </c>
      <c r="AX483" s="304">
        <v>0.14575492426053557</v>
      </c>
      <c r="AY483" s="305">
        <v>10.326142857142857</v>
      </c>
      <c r="AZ483" s="305">
        <v>0.54097991133940349</v>
      </c>
      <c r="BA483" s="305">
        <v>19.664710851246465</v>
      </c>
      <c r="BB483" s="305">
        <v>2.4370771184037174</v>
      </c>
    </row>
    <row r="484" spans="45:54" ht="16.5">
      <c r="AS484" s="302" t="s">
        <v>201</v>
      </c>
      <c r="AT484" s="303" t="s">
        <v>260</v>
      </c>
      <c r="AU484" s="302">
        <v>3</v>
      </c>
      <c r="AV484" s="304">
        <v>1.3057286245442817E-2</v>
      </c>
      <c r="AW484" s="304">
        <v>0.34340517235361978</v>
      </c>
      <c r="AX484" s="304">
        <v>0.20187490588191387</v>
      </c>
      <c r="AY484" s="305">
        <v>13.048363636363634</v>
      </c>
      <c r="AZ484" s="305">
        <v>0.90058939245979808</v>
      </c>
      <c r="BA484" s="305">
        <v>41.002795897087921</v>
      </c>
      <c r="BB484" s="305">
        <v>2.2221984248513822</v>
      </c>
    </row>
    <row r="485" spans="45:54" ht="16.5">
      <c r="AS485" s="302" t="s">
        <v>201</v>
      </c>
      <c r="AT485" s="303" t="s">
        <v>261</v>
      </c>
      <c r="AU485" s="302">
        <v>3</v>
      </c>
      <c r="AV485" s="304">
        <v>7.7962099667494905E-3</v>
      </c>
      <c r="AW485" s="304">
        <v>0.35492228394547726</v>
      </c>
      <c r="AX485" s="304">
        <v>0.187423394773897</v>
      </c>
      <c r="AY485" s="305">
        <v>11.270714285714286</v>
      </c>
      <c r="AZ485" s="305">
        <v>0.3471427739922926</v>
      </c>
      <c r="BA485" s="305">
        <v>18.23005111188651</v>
      </c>
      <c r="BB485" s="305">
        <v>2.1951691729796141</v>
      </c>
    </row>
    <row r="486" spans="45:54" ht="16.5">
      <c r="AS486" s="302" t="s">
        <v>201</v>
      </c>
      <c r="AT486" s="303" t="s">
        <v>262</v>
      </c>
      <c r="AU486" s="302">
        <v>3</v>
      </c>
      <c r="AV486" s="304">
        <v>1.949747165443309E-2</v>
      </c>
      <c r="AW486" s="304">
        <v>0.3626709491344639</v>
      </c>
      <c r="AX486" s="304">
        <v>0.18579385340240723</v>
      </c>
      <c r="AY486" s="305">
        <v>12.935285714285715</v>
      </c>
      <c r="AZ486" s="305">
        <v>1.3459139118100194</v>
      </c>
      <c r="BA486" s="305">
        <v>40.70938539689179</v>
      </c>
      <c r="BB486" s="305">
        <v>2.3114762056124141</v>
      </c>
    </row>
    <row r="487" spans="45:54" ht="16.5">
      <c r="AS487" s="302" t="s">
        <v>201</v>
      </c>
      <c r="AT487" s="303" t="s">
        <v>263</v>
      </c>
      <c r="AU487" s="302">
        <v>3</v>
      </c>
      <c r="AV487" s="304">
        <v>2.155093564697784E-2</v>
      </c>
      <c r="AW487" s="304">
        <v>0.35378401429623085</v>
      </c>
      <c r="AX487" s="304">
        <v>0.18892577379807948</v>
      </c>
      <c r="AY487" s="305">
        <v>12.494222222222223</v>
      </c>
      <c r="AZ487" s="305">
        <v>1.0595867768331133</v>
      </c>
      <c r="BA487" s="305">
        <v>20.550177515620849</v>
      </c>
      <c r="BB487" s="305">
        <v>2.0894476901574768</v>
      </c>
    </row>
    <row r="488" spans="45:54" ht="16.5">
      <c r="AS488" s="302" t="s">
        <v>201</v>
      </c>
      <c r="AT488" s="303" t="s">
        <v>264</v>
      </c>
      <c r="AU488" s="302">
        <v>3</v>
      </c>
      <c r="AV488" s="304">
        <v>1.2470537822752523E-2</v>
      </c>
      <c r="AW488" s="304">
        <v>0.36371188226271056</v>
      </c>
      <c r="AX488" s="304">
        <v>0.15216571604390713</v>
      </c>
      <c r="AY488" s="305">
        <v>8.6800000000000015</v>
      </c>
      <c r="AZ488" s="305">
        <v>7.7734720839799293E-2</v>
      </c>
      <c r="BA488" s="305">
        <v>4.110223364404388</v>
      </c>
      <c r="BB488" s="305">
        <v>2.5066680647523114</v>
      </c>
    </row>
    <row r="489" spans="45:54" ht="16.5">
      <c r="AS489" s="302" t="s">
        <v>201</v>
      </c>
      <c r="AT489" s="303" t="s">
        <v>165</v>
      </c>
      <c r="AU489" s="302">
        <v>3</v>
      </c>
      <c r="AV489" s="304">
        <v>8.5577886686588455E-3</v>
      </c>
      <c r="AW489" s="304">
        <v>0.36348193560643188</v>
      </c>
      <c r="AX489" s="304">
        <v>0.28704964486806755</v>
      </c>
      <c r="AY489" s="305">
        <v>10.513999999999999</v>
      </c>
      <c r="AZ489" s="305">
        <v>0.24534157681031415</v>
      </c>
      <c r="BA489" s="305">
        <v>23.552791373790157</v>
      </c>
      <c r="BB489" s="305">
        <v>2.4092956447723086</v>
      </c>
    </row>
    <row r="490" spans="45:54" ht="16.5">
      <c r="AS490" s="306" t="s">
        <v>201</v>
      </c>
      <c r="AT490" s="307" t="s">
        <v>166</v>
      </c>
      <c r="AU490" s="302">
        <v>3</v>
      </c>
      <c r="AV490" s="304">
        <v>1.545167373762534E-2</v>
      </c>
      <c r="AW490" s="304">
        <v>0.35503019237784456</v>
      </c>
      <c r="AX490" s="304">
        <v>0.17667810164264908</v>
      </c>
      <c r="AY490" s="305">
        <v>11.50149090909091</v>
      </c>
      <c r="AZ490" s="305">
        <v>0.73440571963962986</v>
      </c>
      <c r="BA490" s="305">
        <v>25.453165259668086</v>
      </c>
      <c r="BB490" s="305">
        <v>2.2833020691168078</v>
      </c>
    </row>
    <row r="491" spans="45:54" ht="16.5">
      <c r="AS491" s="302" t="s">
        <v>208</v>
      </c>
      <c r="AT491" s="303" t="s">
        <v>265</v>
      </c>
      <c r="AU491" s="302">
        <v>3</v>
      </c>
      <c r="AV491" s="304">
        <v>1.3836657439914456E-2</v>
      </c>
      <c r="AW491" s="304">
        <v>0.34866486404958735</v>
      </c>
      <c r="AX491" s="304">
        <v>0.14909040207335619</v>
      </c>
      <c r="AY491" s="305">
        <v>10.045666666666669</v>
      </c>
      <c r="AZ491" s="305">
        <v>0.11852094360113812</v>
      </c>
      <c r="BA491" s="305">
        <v>10.968777893652499</v>
      </c>
      <c r="BB491" s="305">
        <v>2.3400820915632319</v>
      </c>
    </row>
    <row r="492" spans="45:54" ht="16.5">
      <c r="AS492" s="302" t="s">
        <v>208</v>
      </c>
      <c r="AT492" s="303" t="s">
        <v>266</v>
      </c>
      <c r="AU492" s="302">
        <v>3</v>
      </c>
      <c r="AV492" s="304">
        <v>1.1223730896214534E-2</v>
      </c>
      <c r="AW492" s="304">
        <v>0.36004827931669142</v>
      </c>
      <c r="AX492" s="304">
        <v>0.18385949552167308</v>
      </c>
      <c r="AY492" s="305">
        <v>10.966633333333331</v>
      </c>
      <c r="AZ492" s="305">
        <v>0.17625199235756492</v>
      </c>
      <c r="BA492" s="305">
        <v>10.955229259911777</v>
      </c>
      <c r="BB492" s="305">
        <v>2.2078022442718295</v>
      </c>
    </row>
    <row r="493" spans="45:54" ht="16.5">
      <c r="AS493" s="302" t="s">
        <v>208</v>
      </c>
      <c r="AT493" s="303" t="s">
        <v>267</v>
      </c>
      <c r="AU493" s="302">
        <v>3</v>
      </c>
      <c r="AV493" s="304">
        <v>1.3752423721905152E-2</v>
      </c>
      <c r="AW493" s="304">
        <v>0.32545083222128957</v>
      </c>
      <c r="AX493" s="304">
        <v>0.15002348243673697</v>
      </c>
      <c r="AY493" s="305">
        <v>10.279777777777776</v>
      </c>
      <c r="AZ493" s="305">
        <v>0.32510602196473826</v>
      </c>
      <c r="BA493" s="305">
        <v>11.105391546760085</v>
      </c>
      <c r="BB493" s="305">
        <v>2.5928143207820629</v>
      </c>
    </row>
    <row r="494" spans="45:54" ht="16.5">
      <c r="AS494" s="302" t="s">
        <v>208</v>
      </c>
      <c r="AT494" s="303" t="s">
        <v>268</v>
      </c>
      <c r="AU494" s="302">
        <v>3</v>
      </c>
      <c r="AV494" s="304">
        <v>9.6428722218424179E-3</v>
      </c>
      <c r="AW494" s="304">
        <v>0.33627011573849025</v>
      </c>
      <c r="AX494" s="304">
        <v>0.16870186674389756</v>
      </c>
      <c r="AY494" s="305">
        <v>10.151138888888887</v>
      </c>
      <c r="AZ494" s="305">
        <v>0.23497476800874378</v>
      </c>
      <c r="BA494" s="305">
        <v>10.767937859015257</v>
      </c>
      <c r="BB494" s="305">
        <v>2.3581038392153197</v>
      </c>
    </row>
    <row r="495" spans="45:54" ht="16.5">
      <c r="AS495" s="302" t="s">
        <v>208</v>
      </c>
      <c r="AT495" s="303" t="s">
        <v>269</v>
      </c>
      <c r="AU495" s="302">
        <v>3</v>
      </c>
      <c r="AV495" s="304">
        <v>9.4764944420447153E-3</v>
      </c>
      <c r="AW495" s="304">
        <v>0.37148081706900532</v>
      </c>
      <c r="AX495" s="304">
        <v>0.15156080671034078</v>
      </c>
      <c r="AY495" s="305">
        <v>10.387333333333332</v>
      </c>
      <c r="AZ495" s="305">
        <v>0.17156285729496845</v>
      </c>
      <c r="BA495" s="305">
        <v>7.7666233175436519</v>
      </c>
      <c r="BB495" s="305">
        <v>2.475478286498122</v>
      </c>
    </row>
    <row r="496" spans="45:54" ht="16.5">
      <c r="AS496" s="302" t="s">
        <v>208</v>
      </c>
      <c r="AT496" s="307" t="s">
        <v>166</v>
      </c>
      <c r="AU496" s="302">
        <v>3</v>
      </c>
      <c r="AV496" s="304">
        <v>1.1078532419071694E-2</v>
      </c>
      <c r="AW496" s="304">
        <v>0.34782287057000666</v>
      </c>
      <c r="AX496" s="304">
        <v>0.166496864790349</v>
      </c>
      <c r="AY496" s="305">
        <v>10.414617647058822</v>
      </c>
      <c r="AZ496" s="305">
        <v>0.204887999837507</v>
      </c>
      <c r="BA496" s="305">
        <v>10.550293384093948</v>
      </c>
      <c r="BB496" s="305">
        <v>2.3448335524702837</v>
      </c>
    </row>
    <row r="497" spans="45:54" ht="16.5">
      <c r="AS497" s="302" t="s">
        <v>224</v>
      </c>
      <c r="AT497" s="303" t="s">
        <v>270</v>
      </c>
      <c r="AU497" s="302">
        <v>3</v>
      </c>
      <c r="AV497" s="304">
        <v>5.7300858194908245E-2</v>
      </c>
      <c r="AW497" s="304">
        <v>0.36198034348742569</v>
      </c>
      <c r="AX497" s="304">
        <v>0.20635883034963995</v>
      </c>
      <c r="AY497" s="305">
        <v>16.673999999999999</v>
      </c>
      <c r="AZ497" s="305">
        <v>1.1654510364883297</v>
      </c>
      <c r="BA497" s="305">
        <v>21.153861273403251</v>
      </c>
      <c r="BB497" s="305">
        <v>1.6809564938199815</v>
      </c>
    </row>
    <row r="498" spans="45:54" ht="16.5">
      <c r="AS498" s="302" t="s">
        <v>224</v>
      </c>
      <c r="AT498" s="303" t="s">
        <v>271</v>
      </c>
      <c r="AU498" s="302">
        <v>3</v>
      </c>
      <c r="AV498" s="304">
        <v>1.4816366247936013E-2</v>
      </c>
      <c r="AW498" s="304">
        <v>0.33944351527467292</v>
      </c>
      <c r="AX498" s="304">
        <v>0.22972908067108774</v>
      </c>
      <c r="AY498" s="305">
        <v>13.575749999999999</v>
      </c>
      <c r="AZ498" s="305">
        <v>1.855491346555961</v>
      </c>
      <c r="BA498" s="305">
        <v>10.259970934176163</v>
      </c>
      <c r="BB498" s="305">
        <v>1.9047046157369127</v>
      </c>
    </row>
    <row r="499" spans="45:54" ht="16.5">
      <c r="AS499" s="302" t="s">
        <v>224</v>
      </c>
      <c r="AT499" s="303" t="s">
        <v>272</v>
      </c>
      <c r="AU499" s="302">
        <v>3</v>
      </c>
      <c r="AV499" s="304">
        <v>3.505762502965383E-2</v>
      </c>
      <c r="AW499" s="304">
        <v>0.35093855231711063</v>
      </c>
      <c r="AX499" s="304">
        <v>0.14651074180067172</v>
      </c>
      <c r="AY499" s="305">
        <v>14.390625</v>
      </c>
      <c r="AZ499" s="305">
        <v>1.5319254426321625</v>
      </c>
      <c r="BA499" s="305">
        <v>13.731453283654247</v>
      </c>
      <c r="BB499" s="305">
        <v>2.5520239380866645</v>
      </c>
    </row>
    <row r="500" spans="45:54" ht="16.5">
      <c r="AS500" s="302" t="s">
        <v>224</v>
      </c>
      <c r="AT500" s="303" t="s">
        <v>273</v>
      </c>
      <c r="AU500" s="302">
        <v>3</v>
      </c>
      <c r="AV500" s="304">
        <v>2.5943403839706582E-2</v>
      </c>
      <c r="AW500" s="304">
        <v>0.35294814778462796</v>
      </c>
      <c r="AX500" s="304">
        <v>0.25155824155480533</v>
      </c>
      <c r="AY500" s="305">
        <v>16.278199999999998</v>
      </c>
      <c r="AZ500" s="305">
        <v>0.16424462547591348</v>
      </c>
      <c r="BA500" s="305">
        <v>10.819614703225801</v>
      </c>
      <c r="BB500" s="305">
        <v>1.8938049047045566</v>
      </c>
    </row>
    <row r="501" spans="45:54" ht="16.5">
      <c r="AS501" s="302" t="s">
        <v>224</v>
      </c>
      <c r="AT501" s="303" t="s">
        <v>165</v>
      </c>
      <c r="AU501" s="302">
        <v>3</v>
      </c>
      <c r="AV501" s="304">
        <v>2.594221144961192E-2</v>
      </c>
      <c r="AW501" s="304">
        <v>0.44295384754040018</v>
      </c>
      <c r="AX501" s="304">
        <v>0.20578951848049817</v>
      </c>
      <c r="AY501" s="305">
        <v>35.703000000000003</v>
      </c>
      <c r="AZ501" s="305">
        <v>9.3104772438749652</v>
      </c>
      <c r="BA501" s="305">
        <v>30.289020389945165</v>
      </c>
      <c r="BB501" s="305">
        <v>2.0489468121078742</v>
      </c>
    </row>
    <row r="502" spans="45:54" ht="16.5">
      <c r="AS502" s="302" t="s">
        <v>224</v>
      </c>
      <c r="AT502" s="307" t="s">
        <v>166</v>
      </c>
      <c r="AU502" s="302">
        <v>3</v>
      </c>
      <c r="AV502" s="304">
        <v>2.9868779553214743E-2</v>
      </c>
      <c r="AW502" s="304">
        <v>0.35220433325692546</v>
      </c>
      <c r="AX502" s="304">
        <v>0.20364585758787976</v>
      </c>
      <c r="AY502" s="305">
        <v>15.993500000000001</v>
      </c>
      <c r="AZ502" s="305">
        <v>1.3544852246950312</v>
      </c>
      <c r="BA502" s="305">
        <v>13.04936960041665</v>
      </c>
      <c r="BB502" s="305">
        <v>2.0665403482054359</v>
      </c>
    </row>
    <row r="503" spans="45:54" ht="16.5">
      <c r="AS503" s="302" t="s">
        <v>213</v>
      </c>
      <c r="AT503" s="303" t="s">
        <v>274</v>
      </c>
      <c r="AU503" s="302">
        <v>3</v>
      </c>
      <c r="AV503" s="304">
        <v>1.5599862203299321E-2</v>
      </c>
      <c r="AW503" s="304">
        <v>0.44836705579537456</v>
      </c>
      <c r="AX503" s="304">
        <v>0.207997883695452</v>
      </c>
      <c r="AY503" s="305">
        <v>9.8672727272727272</v>
      </c>
      <c r="AZ503" s="305">
        <v>0.65169049721812633</v>
      </c>
      <c r="BA503" s="305">
        <v>13.030792858727258</v>
      </c>
      <c r="BB503" s="305">
        <v>2.1298649123042637</v>
      </c>
    </row>
    <row r="504" spans="45:54" ht="16.5">
      <c r="AS504" s="302" t="s">
        <v>213</v>
      </c>
      <c r="AT504" s="303" t="s">
        <v>275</v>
      </c>
      <c r="AU504" s="302">
        <v>3</v>
      </c>
      <c r="AV504" s="304">
        <v>2.0952371003995506E-2</v>
      </c>
      <c r="AW504" s="304">
        <v>0.37266534309875943</v>
      </c>
      <c r="AX504" s="304">
        <v>0.1495802323939211</v>
      </c>
      <c r="AY504" s="305">
        <v>4.5358571428571421</v>
      </c>
      <c r="AZ504" s="305">
        <v>2.3201011007255655E-2</v>
      </c>
      <c r="BA504" s="305">
        <v>4.0634913564136328</v>
      </c>
      <c r="BB504" s="305">
        <v>2.2403658680477765</v>
      </c>
    </row>
    <row r="505" spans="45:54" ht="16.5">
      <c r="AS505" s="302" t="s">
        <v>213</v>
      </c>
      <c r="AT505" s="303" t="s">
        <v>276</v>
      </c>
      <c r="AU505" s="302">
        <v>3</v>
      </c>
      <c r="AV505" s="304">
        <v>3.6207762922358722E-2</v>
      </c>
      <c r="AW505" s="304">
        <v>0.37769518993293166</v>
      </c>
      <c r="AX505" s="304">
        <v>0.19615797538811278</v>
      </c>
      <c r="AY505" s="305">
        <v>8.1830000000000016</v>
      </c>
      <c r="AZ505" s="305">
        <v>1.956269878496637E-2</v>
      </c>
      <c r="BA505" s="305">
        <v>5.5586011261854438</v>
      </c>
      <c r="BB505" s="305">
        <v>2.5269422384999127</v>
      </c>
    </row>
    <row r="506" spans="45:54" ht="16.5">
      <c r="AS506" s="302" t="s">
        <v>213</v>
      </c>
      <c r="AT506" s="303" t="s">
        <v>277</v>
      </c>
      <c r="AU506" s="302">
        <v>3</v>
      </c>
      <c r="AV506" s="304">
        <v>1.6286699318599957E-2</v>
      </c>
      <c r="AW506" s="304">
        <v>0.35419482476127551</v>
      </c>
      <c r="AX506" s="304">
        <v>0.20809996286874391</v>
      </c>
      <c r="AY506" s="305">
        <v>6.3797142857142859</v>
      </c>
      <c r="AZ506" s="305">
        <v>7.8006840531284524E-2</v>
      </c>
      <c r="BA506" s="305">
        <v>3.4880201551845795</v>
      </c>
      <c r="BB506" s="305">
        <v>2.6770833066079618</v>
      </c>
    </row>
    <row r="507" spans="45:54" ht="16.5">
      <c r="AS507" s="302" t="s">
        <v>213</v>
      </c>
      <c r="AT507" s="303" t="s">
        <v>278</v>
      </c>
      <c r="AU507" s="302">
        <v>3</v>
      </c>
      <c r="AV507" s="304">
        <v>2.4812230648828447E-2</v>
      </c>
      <c r="AW507" s="304">
        <v>0.40085562297552435</v>
      </c>
      <c r="AX507" s="304">
        <v>0.23588544522096258</v>
      </c>
      <c r="AY507" s="305">
        <v>10.178111111111111</v>
      </c>
      <c r="AZ507" s="305">
        <v>0.92858360160015552</v>
      </c>
      <c r="BA507" s="305">
        <v>14.296405902463933</v>
      </c>
      <c r="BB507" s="305">
        <v>2.769462712535776</v>
      </c>
    </row>
    <row r="508" spans="45:54" ht="16.5">
      <c r="AS508" s="302" t="s">
        <v>213</v>
      </c>
      <c r="AT508" s="303" t="s">
        <v>279</v>
      </c>
      <c r="AU508" s="302">
        <v>3</v>
      </c>
      <c r="AV508" s="304">
        <v>3.6262319548432398E-2</v>
      </c>
      <c r="AW508" s="304">
        <v>0.40443262052733076</v>
      </c>
      <c r="AX508" s="304">
        <v>0.26349588246087008</v>
      </c>
      <c r="AY508" s="305">
        <v>9.9496666666666655</v>
      </c>
      <c r="AZ508" s="305">
        <v>8.5714313085242841E-2</v>
      </c>
      <c r="BA508" s="305">
        <v>11.067230424829885</v>
      </c>
      <c r="BB508" s="305">
        <v>2.4953337663053334</v>
      </c>
    </row>
    <row r="509" spans="45:54" ht="16.5">
      <c r="AS509" s="302" t="s">
        <v>213</v>
      </c>
      <c r="AT509" s="303" t="s">
        <v>280</v>
      </c>
      <c r="AU509" s="302">
        <v>3</v>
      </c>
      <c r="AV509" s="304">
        <v>2.8635995510123479E-2</v>
      </c>
      <c r="AW509" s="304">
        <v>0.39513523431570707</v>
      </c>
      <c r="AX509" s="304">
        <v>0.18060858018077833</v>
      </c>
      <c r="AY509" s="305">
        <v>10.0374</v>
      </c>
      <c r="AZ509" s="305">
        <v>8.8418038600250482E-3</v>
      </c>
      <c r="BA509" s="305">
        <v>11.806755421086782</v>
      </c>
      <c r="BB509" s="305">
        <v>2.2395280597360121</v>
      </c>
    </row>
    <row r="510" spans="45:54" ht="16.5">
      <c r="AS510" s="302" t="s">
        <v>213</v>
      </c>
      <c r="AT510" s="303" t="s">
        <v>165</v>
      </c>
      <c r="AU510" s="302">
        <v>3</v>
      </c>
      <c r="AV510" s="304">
        <v>2.4587759885349232E-2</v>
      </c>
      <c r="AW510" s="304">
        <v>0.42739903269503488</v>
      </c>
      <c r="AX510" s="304">
        <v>0.1808002264581034</v>
      </c>
      <c r="AY510" s="305">
        <v>10.699666666666667</v>
      </c>
      <c r="AZ510" s="305">
        <v>0.18623199291821807</v>
      </c>
      <c r="BA510" s="305">
        <v>12.834488178613864</v>
      </c>
      <c r="BB510" s="305">
        <v>2.3180415504991454</v>
      </c>
    </row>
    <row r="511" spans="45:54" ht="16.5">
      <c r="AS511" s="302" t="s">
        <v>213</v>
      </c>
      <c r="AT511" s="307" t="s">
        <v>166</v>
      </c>
      <c r="AU511" s="302">
        <v>3</v>
      </c>
      <c r="AV511" s="304">
        <v>2.4082793000613188E-2</v>
      </c>
      <c r="AW511" s="304">
        <v>0.39880364313467337</v>
      </c>
      <c r="AX511" s="304">
        <v>0.20673644881985773</v>
      </c>
      <c r="AY511" s="305">
        <v>8.5323888888888888</v>
      </c>
      <c r="AZ511" s="305">
        <v>0.3526674607579296</v>
      </c>
      <c r="BA511" s="305">
        <v>9.4622818128477419</v>
      </c>
      <c r="BB511" s="305">
        <v>2.4031641812316424</v>
      </c>
    </row>
    <row r="512" spans="45:54" ht="16.5">
      <c r="AS512" s="302" t="s">
        <v>216</v>
      </c>
      <c r="AT512" s="303" t="s">
        <v>281</v>
      </c>
      <c r="AU512" s="302">
        <v>3</v>
      </c>
      <c r="AV512" s="304">
        <v>2.2955613729357421E-2</v>
      </c>
      <c r="AW512" s="304">
        <v>0.28413414044072366</v>
      </c>
      <c r="AX512" s="304">
        <v>0.15731753001612561</v>
      </c>
      <c r="AY512" s="305">
        <v>18.494684210526312</v>
      </c>
      <c r="AZ512" s="305">
        <v>9.3769296420886994E-2</v>
      </c>
      <c r="BA512" s="305">
        <v>17.547556356262863</v>
      </c>
      <c r="BB512" s="305">
        <v>2.8053099692425154</v>
      </c>
    </row>
    <row r="513" spans="45:54" ht="16.5">
      <c r="AS513" s="302" t="s">
        <v>216</v>
      </c>
      <c r="AT513" s="303" t="s">
        <v>282</v>
      </c>
      <c r="AU513" s="302">
        <v>3</v>
      </c>
      <c r="AV513" s="304">
        <v>1.7947595113198052E-2</v>
      </c>
      <c r="AW513" s="304">
        <v>0.4041939227623193</v>
      </c>
      <c r="AX513" s="304">
        <v>0.20275797778109342</v>
      </c>
      <c r="AY513" s="305">
        <v>15.422687500000002</v>
      </c>
      <c r="AZ513" s="305">
        <v>0.93103793250554689</v>
      </c>
      <c r="BA513" s="305">
        <v>32.143394497297294</v>
      </c>
      <c r="BB513" s="305">
        <v>1.8751241361526074</v>
      </c>
    </row>
    <row r="514" spans="45:54" ht="16.5">
      <c r="AS514" s="302" t="s">
        <v>216</v>
      </c>
      <c r="AT514" s="303" t="s">
        <v>283</v>
      </c>
      <c r="AU514" s="302">
        <v>3</v>
      </c>
      <c r="AV514" s="304">
        <v>2.2139110450778678E-2</v>
      </c>
      <c r="AW514" s="304">
        <v>0.23966387915087353</v>
      </c>
      <c r="AX514" s="304">
        <v>0.1319389126893907</v>
      </c>
      <c r="AY514" s="305">
        <v>20.457500000000003</v>
      </c>
      <c r="AZ514" s="305">
        <v>2.0298294259906261E-2</v>
      </c>
      <c r="BA514" s="305">
        <v>3.4710083184439711</v>
      </c>
      <c r="BB514" s="305">
        <v>2.6782850500018571</v>
      </c>
    </row>
    <row r="515" spans="45:54" ht="16.5">
      <c r="AS515" s="302" t="s">
        <v>216</v>
      </c>
      <c r="AT515" s="303" t="s">
        <v>164</v>
      </c>
      <c r="AU515" s="302">
        <v>3</v>
      </c>
      <c r="AV515" s="304">
        <v>2.007905144262739E-2</v>
      </c>
      <c r="AW515" s="304">
        <v>0.30552004284860484</v>
      </c>
      <c r="AX515" s="304">
        <v>0.18564005661883809</v>
      </c>
      <c r="AY515" s="305">
        <v>19.2988</v>
      </c>
      <c r="AZ515" s="305">
        <v>0.22297035032227955</v>
      </c>
      <c r="BA515" s="305">
        <v>13.118472054528343</v>
      </c>
      <c r="BB515" s="305">
        <v>2.7494844662351614</v>
      </c>
    </row>
    <row r="516" spans="45:54" ht="16.5">
      <c r="AS516" s="302" t="s">
        <v>216</v>
      </c>
      <c r="AT516" s="303" t="s">
        <v>165</v>
      </c>
      <c r="AU516" s="302">
        <v>3</v>
      </c>
      <c r="AV516" s="304">
        <v>2.1547498943406306E-2</v>
      </c>
      <c r="AW516" s="304">
        <v>0.27976707049872013</v>
      </c>
      <c r="AX516" s="304">
        <v>0.1693309080575443</v>
      </c>
      <c r="AY516" s="305">
        <v>17.793500000000002</v>
      </c>
      <c r="AZ516" s="305">
        <v>0.11742781418692393</v>
      </c>
      <c r="BA516" s="305">
        <v>18.036912259111517</v>
      </c>
      <c r="BB516" s="305">
        <v>2.5383848638891062</v>
      </c>
    </row>
    <row r="517" spans="45:54" ht="16.5">
      <c r="AS517" s="302" t="s">
        <v>216</v>
      </c>
      <c r="AT517" s="307" t="s">
        <v>166</v>
      </c>
      <c r="AU517" s="302">
        <v>3</v>
      </c>
      <c r="AV517" s="304">
        <v>2.0753837977128348E-2</v>
      </c>
      <c r="AW517" s="304">
        <v>0.3296664495585932</v>
      </c>
      <c r="AX517" s="304">
        <v>0.17037138009809369</v>
      </c>
      <c r="AY517" s="305">
        <v>17.52631818181818</v>
      </c>
      <c r="AZ517" s="305">
        <v>0.29942803193937434</v>
      </c>
      <c r="BA517" s="305">
        <v>19.751010749725719</v>
      </c>
      <c r="BB517" s="305">
        <v>2.5052108972037881</v>
      </c>
    </row>
    <row r="518" spans="45:54" ht="16.5">
      <c r="AS518" s="302" t="s">
        <v>211</v>
      </c>
      <c r="AT518" s="303" t="s">
        <v>284</v>
      </c>
      <c r="AU518" s="302">
        <v>3</v>
      </c>
      <c r="AV518" s="304">
        <v>1.3518034691326473E-2</v>
      </c>
      <c r="AW518" s="304">
        <v>0.34824179151427825</v>
      </c>
      <c r="AX518" s="304">
        <v>0.17188074701882911</v>
      </c>
      <c r="AY518" s="305">
        <v>9.0884583333333335</v>
      </c>
      <c r="AZ518" s="305">
        <v>0.11924484806073708</v>
      </c>
      <c r="BA518" s="305">
        <v>15.052368897513043</v>
      </c>
      <c r="BB518" s="305">
        <v>2.0265658153360953</v>
      </c>
    </row>
    <row r="519" spans="45:54" ht="16.5">
      <c r="AS519" s="302" t="s">
        <v>211</v>
      </c>
      <c r="AT519" s="303" t="s">
        <v>285</v>
      </c>
      <c r="AU519" s="302">
        <v>3</v>
      </c>
      <c r="AV519" s="304">
        <v>2.920638990383571E-2</v>
      </c>
      <c r="AW519" s="304">
        <v>0.34732208173694884</v>
      </c>
      <c r="AX519" s="304">
        <v>0.22351838038993652</v>
      </c>
      <c r="AY519" s="305">
        <v>7.4183750000000002</v>
      </c>
      <c r="AZ519" s="305">
        <v>2.0985849985398614E-2</v>
      </c>
      <c r="BA519" s="305">
        <v>4.487156287787049</v>
      </c>
      <c r="BB519" s="305">
        <v>2.6052486223680931</v>
      </c>
    </row>
    <row r="520" spans="45:54" ht="16.5">
      <c r="AS520" s="302" t="s">
        <v>211</v>
      </c>
      <c r="AT520" s="303" t="s">
        <v>286</v>
      </c>
      <c r="AU520" s="302">
        <v>3</v>
      </c>
      <c r="AV520" s="304">
        <v>2.7462791535454459E-2</v>
      </c>
      <c r="AW520" s="304">
        <v>0.30069662289138488</v>
      </c>
      <c r="AX520" s="304">
        <v>0.29531650649851965</v>
      </c>
      <c r="AY520" s="305">
        <v>7.5503750000000007</v>
      </c>
      <c r="AZ520" s="305">
        <v>0.61661463955701445</v>
      </c>
      <c r="BA520" s="305">
        <v>8.6725152864556136</v>
      </c>
      <c r="BB520" s="305">
        <v>2.8063715721483602</v>
      </c>
    </row>
    <row r="521" spans="45:54" ht="16.5">
      <c r="AS521" s="302" t="s">
        <v>211</v>
      </c>
      <c r="AT521" s="303" t="s">
        <v>287</v>
      </c>
      <c r="AU521" s="302">
        <v>3</v>
      </c>
      <c r="AV521" s="304">
        <v>2.5605705973861435E-2</v>
      </c>
      <c r="AW521" s="304">
        <v>0.3521546198645098</v>
      </c>
      <c r="AX521" s="304">
        <v>0.22169220249885693</v>
      </c>
      <c r="AY521" s="305">
        <v>7.9245000000000001</v>
      </c>
      <c r="AZ521" s="305">
        <v>0.1730434080175573</v>
      </c>
      <c r="BA521" s="305">
        <v>10.795548977458973</v>
      </c>
      <c r="BB521" s="305">
        <v>2.1756885590773019</v>
      </c>
    </row>
    <row r="522" spans="45:54" ht="16.5">
      <c r="AS522" s="302" t="s">
        <v>211</v>
      </c>
      <c r="AT522" s="307" t="s">
        <v>166</v>
      </c>
      <c r="AU522" s="302">
        <v>3</v>
      </c>
      <c r="AV522" s="304">
        <v>2.0563450901811293E-2</v>
      </c>
      <c r="AW522" s="304">
        <v>0.33934172060498369</v>
      </c>
      <c r="AX522" s="304">
        <v>0.21113767667753128</v>
      </c>
      <c r="AY522" s="305">
        <v>8.3993409090909079</v>
      </c>
      <c r="AZ522" s="305">
        <v>0.20094365070521664</v>
      </c>
      <c r="BA522" s="305">
        <v>11.258640890954782</v>
      </c>
      <c r="BB522" s="305">
        <v>2.2656741771276101</v>
      </c>
    </row>
    <row r="523" spans="45:54" ht="16.5">
      <c r="AS523" s="302" t="s">
        <v>203</v>
      </c>
      <c r="AT523" s="303" t="s">
        <v>288</v>
      </c>
      <c r="AU523" s="302">
        <v>3</v>
      </c>
      <c r="AV523" s="304">
        <v>2.8943423083135234E-2</v>
      </c>
      <c r="AW523" s="304">
        <v>0.33647482369146309</v>
      </c>
      <c r="AX523" s="304">
        <v>0.19324912999019028</v>
      </c>
      <c r="AY523" s="305">
        <v>12.9268</v>
      </c>
      <c r="AZ523" s="305">
        <v>0.11132710306995346</v>
      </c>
      <c r="BA523" s="305">
        <v>6.9584039712236203</v>
      </c>
      <c r="BB523" s="305">
        <v>1.9475030025478921</v>
      </c>
    </row>
    <row r="524" spans="45:54" ht="16.5">
      <c r="AS524" s="302" t="s">
        <v>203</v>
      </c>
      <c r="AT524" s="303" t="s">
        <v>289</v>
      </c>
      <c r="AU524" s="302">
        <v>3</v>
      </c>
      <c r="AV524" s="304">
        <v>2.828954012375047E-2</v>
      </c>
      <c r="AW524" s="304">
        <v>0.35165462992425212</v>
      </c>
      <c r="AX524" s="304">
        <v>0.19342812717437888</v>
      </c>
      <c r="AY524" s="305">
        <v>13.070562499999999</v>
      </c>
      <c r="AZ524" s="305">
        <v>0.30764501569868979</v>
      </c>
      <c r="BA524" s="305">
        <v>11.662275489946889</v>
      </c>
      <c r="BB524" s="305">
        <v>1.9350947465611295</v>
      </c>
    </row>
    <row r="525" spans="45:54" ht="16.5">
      <c r="AS525" s="302" t="s">
        <v>203</v>
      </c>
      <c r="AT525" s="303" t="s">
        <v>290</v>
      </c>
      <c r="AU525" s="302">
        <v>3</v>
      </c>
      <c r="AV525" s="304">
        <v>2.0311765268613276E-2</v>
      </c>
      <c r="AW525" s="304">
        <v>0.25431646456558232</v>
      </c>
      <c r="AX525" s="304">
        <v>0.26274454113751722</v>
      </c>
      <c r="AY525" s="305">
        <v>8.1734999999999989</v>
      </c>
      <c r="AZ525" s="305">
        <v>0.21913094238144837</v>
      </c>
      <c r="BA525" s="305">
        <v>8.6147895855632086</v>
      </c>
      <c r="BB525" s="305">
        <v>2.3724039330197009</v>
      </c>
    </row>
    <row r="526" spans="45:54" ht="16.5">
      <c r="AS526" s="302" t="s">
        <v>203</v>
      </c>
      <c r="AT526" s="303" t="s">
        <v>165</v>
      </c>
      <c r="AU526" s="302">
        <v>3</v>
      </c>
      <c r="AV526" s="304">
        <v>2.6138585822686192E-2</v>
      </c>
      <c r="AW526" s="304">
        <v>0.38462698863685729</v>
      </c>
      <c r="AX526" s="304">
        <v>0.18432492154619476</v>
      </c>
      <c r="AY526" s="305">
        <v>12.584</v>
      </c>
      <c r="AZ526" s="305">
        <v>0.98016206435199582</v>
      </c>
      <c r="BA526" s="305">
        <v>15.056378377407047</v>
      </c>
      <c r="BB526" s="305">
        <v>1.9056617870621821</v>
      </c>
    </row>
    <row r="527" spans="45:54" ht="16.5">
      <c r="AS527" s="302" t="s">
        <v>203</v>
      </c>
      <c r="AT527" s="307" t="s">
        <v>166</v>
      </c>
      <c r="AU527" s="302">
        <v>3</v>
      </c>
      <c r="AV527" s="304">
        <v>2.7612018023191038E-2</v>
      </c>
      <c r="AW527" s="304">
        <v>0.33648417445752543</v>
      </c>
      <c r="AX527" s="304">
        <v>0.20561354586034156</v>
      </c>
      <c r="AY527" s="305">
        <v>12.516716666666662</v>
      </c>
      <c r="AZ527" s="305">
        <v>0.23696312714009149</v>
      </c>
      <c r="BA527" s="305">
        <v>9.6677462559243708</v>
      </c>
      <c r="BB527" s="305">
        <v>2.0045829110426903</v>
      </c>
    </row>
    <row r="528" spans="45:54" ht="16.5">
      <c r="AS528" s="302" t="s">
        <v>221</v>
      </c>
      <c r="AT528" s="303" t="s">
        <v>291</v>
      </c>
      <c r="AU528" s="302">
        <v>3</v>
      </c>
      <c r="AV528" s="304">
        <v>1.7848228352793993E-2</v>
      </c>
      <c r="AW528" s="304">
        <v>0.3393673368363912</v>
      </c>
      <c r="AX528" s="304">
        <v>0.17646747158877635</v>
      </c>
      <c r="AY528" s="305">
        <v>9.4638421052631578</v>
      </c>
      <c r="AZ528" s="305">
        <v>0.43447273867212449</v>
      </c>
      <c r="BA528" s="305">
        <v>10.489288628624402</v>
      </c>
      <c r="BB528" s="305">
        <v>1.9332668950604572</v>
      </c>
    </row>
    <row r="529" spans="45:54" ht="16.5">
      <c r="AS529" s="302" t="s">
        <v>221</v>
      </c>
      <c r="AT529" s="303" t="s">
        <v>292</v>
      </c>
      <c r="AU529" s="302">
        <v>3</v>
      </c>
      <c r="AV529" s="304">
        <v>1.9205054260670741E-2</v>
      </c>
      <c r="AW529" s="304">
        <v>0.35998564314039327</v>
      </c>
      <c r="AX529" s="304">
        <v>0.19351298827432103</v>
      </c>
      <c r="AY529" s="305">
        <v>10.698857142857142</v>
      </c>
      <c r="AZ529" s="305">
        <v>0.10254284011508306</v>
      </c>
      <c r="BA529" s="305">
        <v>10.654976622042033</v>
      </c>
      <c r="BB529" s="305">
        <v>1.8458660837383269</v>
      </c>
    </row>
    <row r="530" spans="45:54" ht="16.5">
      <c r="AS530" s="302" t="s">
        <v>221</v>
      </c>
      <c r="AT530" s="303" t="s">
        <v>293</v>
      </c>
      <c r="AU530" s="302">
        <v>3</v>
      </c>
      <c r="AV530" s="304">
        <v>1.895633263466524E-2</v>
      </c>
      <c r="AW530" s="304">
        <v>0.31920576330836059</v>
      </c>
      <c r="AX530" s="304">
        <v>0.22575114705992952</v>
      </c>
      <c r="AY530" s="305">
        <v>8.5658260869565215</v>
      </c>
      <c r="AZ530" s="305">
        <v>0.17709800282050187</v>
      </c>
      <c r="BA530" s="305">
        <v>10.968920395165888</v>
      </c>
      <c r="BB530" s="305">
        <v>2.6811668253076304</v>
      </c>
    </row>
    <row r="531" spans="45:54" ht="16.5">
      <c r="AS531" s="302" t="s">
        <v>221</v>
      </c>
      <c r="AT531" s="303" t="s">
        <v>294</v>
      </c>
      <c r="AU531" s="302">
        <v>3</v>
      </c>
      <c r="AV531" s="304">
        <v>1.7322095658295258E-2</v>
      </c>
      <c r="AW531" s="304">
        <v>0.36866940370276341</v>
      </c>
      <c r="AX531" s="304">
        <v>0.23602024872882771</v>
      </c>
      <c r="AY531" s="305">
        <v>10.051</v>
      </c>
      <c r="AZ531" s="305">
        <v>5.9577669786263797E-2</v>
      </c>
      <c r="BA531" s="305">
        <v>11.420377323918034</v>
      </c>
      <c r="BB531" s="305">
        <v>2.5641096539040418</v>
      </c>
    </row>
    <row r="532" spans="45:54" ht="16.5">
      <c r="AS532" s="302" t="s">
        <v>221</v>
      </c>
      <c r="AT532" s="303" t="s">
        <v>295</v>
      </c>
      <c r="AU532" s="302">
        <v>3</v>
      </c>
      <c r="AV532" s="304">
        <v>1.1749023081230194E-2</v>
      </c>
      <c r="AW532" s="304">
        <v>0.3575818776716872</v>
      </c>
      <c r="AX532" s="304">
        <v>0.1864036506635102</v>
      </c>
      <c r="AY532" s="305">
        <v>9.2527142857142852</v>
      </c>
      <c r="AZ532" s="305">
        <v>6.4043291456743603E-2</v>
      </c>
      <c r="BA532" s="305">
        <v>5.9032845713363065</v>
      </c>
      <c r="BB532" s="305">
        <v>2.1460130020140689</v>
      </c>
    </row>
    <row r="533" spans="45:54" ht="16.5">
      <c r="AS533" s="302" t="s">
        <v>221</v>
      </c>
      <c r="AT533" s="303" t="s">
        <v>296</v>
      </c>
      <c r="AU533" s="302">
        <v>3</v>
      </c>
      <c r="AV533" s="304">
        <v>1.615355537841253E-2</v>
      </c>
      <c r="AW533" s="304">
        <v>0.34699804226682562</v>
      </c>
      <c r="AX533" s="304">
        <v>0.21738019901335587</v>
      </c>
      <c r="AY533" s="305">
        <v>10.1226</v>
      </c>
      <c r="AZ533" s="305">
        <v>0.18412298487102668</v>
      </c>
      <c r="BA533" s="305">
        <v>18.047888412878759</v>
      </c>
      <c r="BB533" s="305">
        <v>2.1646440436542735</v>
      </c>
    </row>
    <row r="534" spans="45:54" ht="16.5">
      <c r="AS534" s="302" t="s">
        <v>221</v>
      </c>
      <c r="AT534" s="303" t="s">
        <v>297</v>
      </c>
      <c r="AU534" s="302">
        <v>3</v>
      </c>
      <c r="AV534" s="304">
        <v>1.4660307039491132E-2</v>
      </c>
      <c r="AW534" s="304">
        <v>0.32975769899072682</v>
      </c>
      <c r="AX534" s="304">
        <v>0.21048292014437206</v>
      </c>
      <c r="AY534" s="305">
        <v>9.9002222222222223</v>
      </c>
      <c r="AZ534" s="305">
        <v>0.21401564413314519</v>
      </c>
      <c r="BA534" s="305">
        <v>7.0962310496476428</v>
      </c>
      <c r="BB534" s="305">
        <v>2.8411349344885233</v>
      </c>
    </row>
    <row r="535" spans="45:54" ht="16.5">
      <c r="AS535" s="302" t="s">
        <v>221</v>
      </c>
      <c r="AT535" s="303" t="s">
        <v>165</v>
      </c>
      <c r="AU535" s="302">
        <v>3</v>
      </c>
      <c r="AV535" s="304">
        <v>1.8693155110329197E-2</v>
      </c>
      <c r="AW535" s="304">
        <v>0.34833215113495453</v>
      </c>
      <c r="AX535" s="304">
        <v>0.24836398855172462</v>
      </c>
      <c r="AY535" s="305">
        <v>9.1223333333333319</v>
      </c>
      <c r="AZ535" s="305">
        <v>0.20462532527433541</v>
      </c>
      <c r="BA535" s="305">
        <v>24.030686636904765</v>
      </c>
      <c r="BB535" s="305">
        <v>2.4879697695456042</v>
      </c>
    </row>
    <row r="536" spans="45:54" ht="16.5">
      <c r="AS536" s="302" t="s">
        <v>221</v>
      </c>
      <c r="AT536" s="307" t="s">
        <v>166</v>
      </c>
      <c r="AU536" s="302">
        <v>3</v>
      </c>
      <c r="AV536" s="304">
        <v>1.6784939575494415E-2</v>
      </c>
      <c r="AW536" s="304">
        <v>0.34524234161731504</v>
      </c>
      <c r="AX536" s="304">
        <v>0.20601243788308965</v>
      </c>
      <c r="AY536" s="305">
        <v>9.6319512195121959</v>
      </c>
      <c r="AZ536" s="305">
        <v>0.18176369395817604</v>
      </c>
      <c r="BA536" s="305">
        <v>10.943043799033568</v>
      </c>
      <c r="BB536" s="305">
        <v>2.231254265797932</v>
      </c>
    </row>
    <row r="537" spans="45:54" ht="16.5">
      <c r="AS537" s="302" t="s">
        <v>207</v>
      </c>
      <c r="AT537" s="303" t="s">
        <v>298</v>
      </c>
      <c r="AU537" s="302">
        <v>3</v>
      </c>
      <c r="AV537" s="304">
        <v>1.4988442543281411E-2</v>
      </c>
      <c r="AW537" s="304">
        <v>0.3515158893841715</v>
      </c>
      <c r="AX537" s="304">
        <v>0.23655387913792322</v>
      </c>
      <c r="AY537" s="305">
        <v>10.646714285714284</v>
      </c>
      <c r="AZ537" s="305">
        <v>6.5846591270124766E-2</v>
      </c>
      <c r="BA537" s="305">
        <v>7.1641091301895745</v>
      </c>
      <c r="BB537" s="305">
        <v>3.1234955769821888</v>
      </c>
    </row>
    <row r="538" spans="45:54" ht="16.5">
      <c r="AS538" s="302" t="s">
        <v>207</v>
      </c>
      <c r="AT538" s="303" t="s">
        <v>299</v>
      </c>
      <c r="AU538" s="302">
        <v>3</v>
      </c>
      <c r="AV538" s="304">
        <v>2.1241927298067124E-2</v>
      </c>
      <c r="AW538" s="304">
        <v>0.3365055860526926</v>
      </c>
      <c r="AX538" s="304">
        <v>0.20174102852747963</v>
      </c>
      <c r="AY538" s="305">
        <v>8.3306874999999998</v>
      </c>
      <c r="AZ538" s="305">
        <v>5.9733822106438898E-2</v>
      </c>
      <c r="BA538" s="305">
        <v>2.1305063217963207</v>
      </c>
      <c r="BB538" s="305">
        <v>2.7654485068127443</v>
      </c>
    </row>
    <row r="539" spans="45:54" ht="16.5">
      <c r="AS539" s="302" t="s">
        <v>207</v>
      </c>
      <c r="AT539" s="303" t="s">
        <v>300</v>
      </c>
      <c r="AU539" s="302">
        <v>3</v>
      </c>
      <c r="AV539" s="304">
        <v>1.2394288958105619E-2</v>
      </c>
      <c r="AW539" s="304">
        <v>0.36211561337617099</v>
      </c>
      <c r="AX539" s="304">
        <v>0.19743692447792907</v>
      </c>
      <c r="AY539" s="305">
        <v>6.2206250000000001</v>
      </c>
      <c r="AZ539" s="305">
        <v>6.4829067305181105E-3</v>
      </c>
      <c r="BA539" s="305">
        <v>1.7341775504135946</v>
      </c>
      <c r="BB539" s="305">
        <v>1.8043293926692092</v>
      </c>
    </row>
    <row r="540" spans="45:54" ht="16.5">
      <c r="AS540" s="302" t="s">
        <v>207</v>
      </c>
      <c r="AT540" s="303" t="s">
        <v>301</v>
      </c>
      <c r="AU540" s="302">
        <v>3</v>
      </c>
      <c r="AV540" s="304">
        <v>1.3620960721042573E-2</v>
      </c>
      <c r="AW540" s="304">
        <v>0.3634076710754558</v>
      </c>
      <c r="AX540" s="304">
        <v>0.21342447608090562</v>
      </c>
      <c r="AY540" s="305">
        <v>7.4175000000000004</v>
      </c>
      <c r="AZ540" s="305">
        <v>0.10933630946767706</v>
      </c>
      <c r="BA540" s="305">
        <v>1.8860513383174293</v>
      </c>
      <c r="BB540" s="305">
        <v>2.6699028134261531</v>
      </c>
    </row>
    <row r="541" spans="45:54" ht="16.5">
      <c r="AS541" s="302" t="s">
        <v>207</v>
      </c>
      <c r="AT541" s="303" t="s">
        <v>302</v>
      </c>
      <c r="AU541" s="302">
        <v>3</v>
      </c>
      <c r="AV541" s="304">
        <v>3.070325394718126E-2</v>
      </c>
      <c r="AW541" s="304">
        <v>0.34885250975702914</v>
      </c>
      <c r="AX541" s="304">
        <v>0.14275032624995157</v>
      </c>
      <c r="AY541" s="305">
        <v>5.0085714285714289</v>
      </c>
      <c r="AZ541" s="305">
        <v>8.5735931681652597E-2</v>
      </c>
      <c r="BA541" s="305">
        <v>2.1697785787125925</v>
      </c>
      <c r="BB541" s="305">
        <v>2.5857807818306151</v>
      </c>
    </row>
    <row r="542" spans="45:54" ht="16.5">
      <c r="AS542" s="302" t="s">
        <v>207</v>
      </c>
      <c r="AT542" s="303" t="s">
        <v>303</v>
      </c>
      <c r="AU542" s="302">
        <v>3</v>
      </c>
      <c r="AV542" s="304">
        <v>1.660223260727824E-2</v>
      </c>
      <c r="AW542" s="304">
        <v>0.35073251535171424</v>
      </c>
      <c r="AX542" s="304">
        <v>0.1354377301133767</v>
      </c>
      <c r="AY542" s="305">
        <v>9.6253999999999991</v>
      </c>
      <c r="AZ542" s="305">
        <v>5.1448330527398556E-2</v>
      </c>
      <c r="BA542" s="305">
        <v>3.8586247895548915</v>
      </c>
      <c r="BB542" s="305">
        <v>3.1059112975788152</v>
      </c>
    </row>
    <row r="543" spans="45:54" ht="16.5">
      <c r="AS543" s="302" t="s">
        <v>207</v>
      </c>
      <c r="AT543" s="307" t="s">
        <v>166</v>
      </c>
      <c r="AU543" s="302">
        <v>3</v>
      </c>
      <c r="AV543" s="304">
        <v>1.9099924517087332E-2</v>
      </c>
      <c r="AW543" s="304">
        <v>0.34857479322282514</v>
      </c>
      <c r="AX543" s="304">
        <v>0.19120344627017691</v>
      </c>
      <c r="AY543" s="305">
        <v>7.881702127659576</v>
      </c>
      <c r="AZ543" s="305">
        <v>5.9951915877620318E-2</v>
      </c>
      <c r="BA543" s="305">
        <v>2.9827277187433658</v>
      </c>
      <c r="BB543" s="305">
        <v>2.6013057555063552</v>
      </c>
    </row>
    <row r="544" spans="45:54" ht="16.5">
      <c r="AS544" s="302" t="s">
        <v>226</v>
      </c>
      <c r="AT544" s="303" t="s">
        <v>304</v>
      </c>
      <c r="AU544" s="302">
        <v>3</v>
      </c>
      <c r="AV544" s="304">
        <v>1.3236552633000047E-2</v>
      </c>
      <c r="AW544" s="304">
        <v>0.33921305600966234</v>
      </c>
      <c r="AX544" s="304">
        <v>0.197660398462917</v>
      </c>
      <c r="AY544" s="305">
        <v>11.025499999999999</v>
      </c>
      <c r="AZ544" s="305">
        <v>0.11651402077106725</v>
      </c>
      <c r="BA544" s="305">
        <v>16.514922815099016</v>
      </c>
      <c r="BB544" s="305">
        <v>2.6719627410880813</v>
      </c>
    </row>
    <row r="545" spans="45:54" ht="16.5">
      <c r="AS545" s="302" t="s">
        <v>226</v>
      </c>
      <c r="AT545" s="303" t="s">
        <v>305</v>
      </c>
      <c r="AU545" s="302">
        <v>3</v>
      </c>
      <c r="AV545" s="304">
        <v>1.2510915450366308E-2</v>
      </c>
      <c r="AW545" s="304">
        <v>0.28726886036765037</v>
      </c>
      <c r="AX545" s="304">
        <v>0.12476254594126777</v>
      </c>
      <c r="AY545" s="305">
        <v>5.9772500000000006</v>
      </c>
      <c r="AZ545" s="305">
        <v>2.6634273302496934E-2</v>
      </c>
      <c r="BA545" s="305">
        <v>2.1802055146186774</v>
      </c>
      <c r="BB545" s="305">
        <v>2.7139624996695568</v>
      </c>
    </row>
    <row r="546" spans="45:54" ht="16.5">
      <c r="AS546" s="302" t="s">
        <v>226</v>
      </c>
      <c r="AT546" s="303" t="s">
        <v>306</v>
      </c>
      <c r="AU546" s="302">
        <v>3</v>
      </c>
      <c r="AV546" s="304">
        <v>1.175665835458512E-2</v>
      </c>
      <c r="AW546" s="304">
        <v>0.31959663310419983</v>
      </c>
      <c r="AX546" s="304">
        <v>0.19269979235877796</v>
      </c>
      <c r="AY546" s="305">
        <v>10.331705882352944</v>
      </c>
      <c r="AZ546" s="305">
        <v>0.31643062418163942</v>
      </c>
      <c r="BA546" s="305">
        <v>17.685058500180837</v>
      </c>
      <c r="BB546" s="305">
        <v>1.9666856906557131</v>
      </c>
    </row>
    <row r="547" spans="45:54" ht="16.5">
      <c r="AS547" s="302" t="s">
        <v>226</v>
      </c>
      <c r="AT547" s="303" t="s">
        <v>307</v>
      </c>
      <c r="AU547" s="302">
        <v>3</v>
      </c>
      <c r="AV547" s="304">
        <v>1.0448015885142641E-2</v>
      </c>
      <c r="AW547" s="304">
        <v>0.35340313536942725</v>
      </c>
      <c r="AX547" s="304">
        <v>0.20001700877840622</v>
      </c>
      <c r="AY547" s="305">
        <v>9.5028095238095247</v>
      </c>
      <c r="AZ547" s="305">
        <v>0.41601622355526657</v>
      </c>
      <c r="BA547" s="305">
        <v>11.238423880935439</v>
      </c>
      <c r="BB547" s="305">
        <v>2.6182152221160551</v>
      </c>
    </row>
    <row r="548" spans="45:54" ht="16.5">
      <c r="AS548" s="302" t="s">
        <v>226</v>
      </c>
      <c r="AT548" s="303" t="s">
        <v>308</v>
      </c>
      <c r="AU548" s="302">
        <v>3</v>
      </c>
      <c r="AV548" s="304">
        <v>7.8532731100192949E-3</v>
      </c>
      <c r="AW548" s="304">
        <v>0.37622316514295329</v>
      </c>
      <c r="AX548" s="304">
        <v>0.2136450003241584</v>
      </c>
      <c r="AY548" s="305">
        <v>12.698000000000002</v>
      </c>
      <c r="AZ548" s="305">
        <v>0.12477145044530077</v>
      </c>
      <c r="BA548" s="305">
        <v>15.841576974819443</v>
      </c>
      <c r="BB548" s="305">
        <v>2.0343092396707276</v>
      </c>
    </row>
    <row r="549" spans="45:54" ht="16.5">
      <c r="AS549" s="302" t="s">
        <v>226</v>
      </c>
      <c r="AT549" s="303" t="s">
        <v>165</v>
      </c>
      <c r="AU549" s="302">
        <v>3</v>
      </c>
      <c r="AV549" s="304">
        <v>1.4117573964219334E-2</v>
      </c>
      <c r="AW549" s="304">
        <v>0.33863949774597107</v>
      </c>
      <c r="AX549" s="304">
        <v>0.22192265556163962</v>
      </c>
      <c r="AY549" s="305">
        <v>10.678749999999999</v>
      </c>
      <c r="AZ549" s="305">
        <v>7.3214952348048271E-2</v>
      </c>
      <c r="BA549" s="305">
        <v>16.884181510930464</v>
      </c>
      <c r="BB549" s="305">
        <v>2.5960876335285237</v>
      </c>
    </row>
    <row r="550" spans="45:54" ht="16.5">
      <c r="AS550" s="302" t="s">
        <v>226</v>
      </c>
      <c r="AT550" s="307" t="s">
        <v>166</v>
      </c>
      <c r="AU550" s="302">
        <v>3</v>
      </c>
      <c r="AV550" s="304">
        <v>1.0139917525206805E-2</v>
      </c>
      <c r="AW550" s="304">
        <v>0.35065960997795548</v>
      </c>
      <c r="AX550" s="304">
        <v>0.20038441429517043</v>
      </c>
      <c r="AY550" s="305">
        <v>10.78805128205128</v>
      </c>
      <c r="AZ550" s="305">
        <v>0.23571587004457614</v>
      </c>
      <c r="BA550" s="305">
        <v>14.384052445385137</v>
      </c>
      <c r="BB550" s="305">
        <v>2.231589498754087</v>
      </c>
    </row>
    <row r="551" spans="45:54" ht="16.5">
      <c r="AS551" s="302" t="s">
        <v>227</v>
      </c>
      <c r="AT551" s="303" t="s">
        <v>309</v>
      </c>
      <c r="AU551" s="302">
        <v>3</v>
      </c>
      <c r="AV551" s="304">
        <v>2.342389448090668E-2</v>
      </c>
      <c r="AW551" s="304">
        <v>0.39529217513362624</v>
      </c>
      <c r="AX551" s="304">
        <v>0.13771150004562063</v>
      </c>
      <c r="AY551" s="305">
        <v>6.6493333333333329</v>
      </c>
      <c r="AZ551" s="305">
        <v>0.13902450930012178</v>
      </c>
      <c r="BA551" s="305">
        <v>3.8592173970533805</v>
      </c>
      <c r="BB551" s="305">
        <v>2.546770612726617</v>
      </c>
    </row>
    <row r="552" spans="45:54" ht="16.5">
      <c r="AS552" s="302" t="s">
        <v>227</v>
      </c>
      <c r="AT552" s="303" t="s">
        <v>310</v>
      </c>
      <c r="AU552" s="302">
        <v>3</v>
      </c>
      <c r="AV552" s="304">
        <v>3.9809433855781999E-2</v>
      </c>
      <c r="AW552" s="304">
        <v>0.38226738917783654</v>
      </c>
      <c r="AX552" s="304">
        <v>0.15056910966998494</v>
      </c>
      <c r="AY552" s="305">
        <v>7.8765000000000001</v>
      </c>
      <c r="AZ552" s="305">
        <v>0.4097915115435049</v>
      </c>
      <c r="BA552" s="305">
        <v>8.3187676843331495</v>
      </c>
      <c r="BB552" s="305">
        <v>2.3461520764828356</v>
      </c>
    </row>
    <row r="553" spans="45:54" ht="16.5">
      <c r="AS553" s="302" t="s">
        <v>227</v>
      </c>
      <c r="AT553" s="303" t="s">
        <v>311</v>
      </c>
      <c r="AU553" s="302">
        <v>3</v>
      </c>
      <c r="AV553" s="304">
        <v>2.7675681236078251E-2</v>
      </c>
      <c r="AW553" s="304">
        <v>0.43101448835551687</v>
      </c>
      <c r="AX553" s="304">
        <v>0.19302854304765102</v>
      </c>
      <c r="AY553" s="305">
        <v>8.6558750000000018</v>
      </c>
      <c r="AZ553" s="305">
        <v>13.129817510073796</v>
      </c>
      <c r="BA553" s="305">
        <v>37.139349015978958</v>
      </c>
      <c r="BB553" s="305">
        <v>2.0352600585993192</v>
      </c>
    </row>
    <row r="554" spans="45:54" ht="16.5">
      <c r="AS554" s="302" t="s">
        <v>227</v>
      </c>
      <c r="AT554" s="303" t="s">
        <v>312</v>
      </c>
      <c r="AU554" s="302">
        <v>3</v>
      </c>
      <c r="AV554" s="304">
        <v>2.564286280850387E-2</v>
      </c>
      <c r="AW554" s="304">
        <v>0.4037065830570416</v>
      </c>
      <c r="AX554" s="304">
        <v>0.20688517609702795</v>
      </c>
      <c r="AY554" s="305">
        <v>9.1575000000000006</v>
      </c>
      <c r="AZ554" s="305">
        <v>0.49216113181182064</v>
      </c>
      <c r="BA554" s="305">
        <v>10.282133547229249</v>
      </c>
      <c r="BB554" s="305">
        <v>2.3131803963145932</v>
      </c>
    </row>
    <row r="555" spans="45:54" ht="16.5">
      <c r="AS555" s="302" t="s">
        <v>227</v>
      </c>
      <c r="AT555" s="307" t="s">
        <v>166</v>
      </c>
      <c r="AU555" s="302">
        <v>3</v>
      </c>
      <c r="AV555" s="304">
        <v>2.7301362989368055E-2</v>
      </c>
      <c r="AW555" s="304">
        <v>0.4072347751438824</v>
      </c>
      <c r="AX555" s="304">
        <v>0.180841815020473</v>
      </c>
      <c r="AY555" s="305">
        <v>8.1965757575757543</v>
      </c>
      <c r="AZ555" s="305">
        <v>4.0281812795992868</v>
      </c>
      <c r="BA555" s="305">
        <v>16.279633695663232</v>
      </c>
      <c r="BB555" s="305">
        <v>2.2763054573670836</v>
      </c>
    </row>
    <row r="556" spans="45:54" ht="16.5">
      <c r="AS556" s="302" t="s">
        <v>225</v>
      </c>
      <c r="AT556" s="303" t="s">
        <v>313</v>
      </c>
      <c r="AU556" s="302">
        <v>3</v>
      </c>
      <c r="AV556" s="304">
        <v>9.0119969368227248E-3</v>
      </c>
      <c r="AW556" s="304">
        <v>0.33650562276914364</v>
      </c>
      <c r="AX556" s="304">
        <v>0.18625614419151568</v>
      </c>
      <c r="AY556" s="305">
        <v>7.5276153846153857</v>
      </c>
      <c r="AZ556" s="305">
        <v>3.8638709780418154E-2</v>
      </c>
      <c r="BA556" s="305">
        <v>2.040826398402086</v>
      </c>
      <c r="BB556" s="305">
        <v>2.9448942389426911</v>
      </c>
    </row>
    <row r="557" spans="45:54" ht="16.5">
      <c r="AS557" s="302" t="s">
        <v>225</v>
      </c>
      <c r="AT557" s="303" t="s">
        <v>314</v>
      </c>
      <c r="AU557" s="302">
        <v>3</v>
      </c>
      <c r="AV557" s="304">
        <v>1.3550512665623802E-2</v>
      </c>
      <c r="AW557" s="304">
        <v>0.36175473585726436</v>
      </c>
      <c r="AX557" s="304">
        <v>0.11082701380460547</v>
      </c>
      <c r="AY557" s="305">
        <v>5.430428571428572</v>
      </c>
      <c r="AZ557" s="305">
        <v>5.6710765666933846E-3</v>
      </c>
      <c r="BA557" s="305">
        <v>2.5845931452705098</v>
      </c>
      <c r="BB557" s="305">
        <v>2.727466723525831</v>
      </c>
    </row>
    <row r="558" spans="45:54" ht="16.5">
      <c r="AS558" s="302" t="s">
        <v>225</v>
      </c>
      <c r="AT558" s="303" t="s">
        <v>315</v>
      </c>
      <c r="AU558" s="302">
        <v>3</v>
      </c>
      <c r="AV558" s="304">
        <v>1.9917478135119807E-2</v>
      </c>
      <c r="AW558" s="304">
        <v>0.29978126186873516</v>
      </c>
      <c r="AX558" s="304">
        <v>0.13082649662367121</v>
      </c>
      <c r="AY558" s="305">
        <v>8.3734285714285708</v>
      </c>
      <c r="AZ558" s="305">
        <v>4.6250234488688854E-2</v>
      </c>
      <c r="BA558" s="305">
        <v>2.8274310017418456</v>
      </c>
      <c r="BB558" s="305">
        <v>2.2181761178435995</v>
      </c>
    </row>
    <row r="559" spans="45:54" ht="16.5">
      <c r="AS559" s="302" t="s">
        <v>225</v>
      </c>
      <c r="AT559" s="303" t="s">
        <v>316</v>
      </c>
      <c r="AU559" s="302">
        <v>3</v>
      </c>
      <c r="AV559" s="304">
        <v>2.7665407538323999E-2</v>
      </c>
      <c r="AW559" s="304">
        <v>0.43946729300808041</v>
      </c>
      <c r="AX559" s="304">
        <v>0.1948183051356891</v>
      </c>
      <c r="AY559" s="305">
        <v>11.080444444444446</v>
      </c>
      <c r="AZ559" s="305">
        <v>0.23989543035576413</v>
      </c>
      <c r="BA559" s="305">
        <v>6.001255040028874</v>
      </c>
      <c r="BB559" s="305">
        <v>2.4600610032371084</v>
      </c>
    </row>
    <row r="560" spans="45:54" ht="16.5">
      <c r="AS560" s="302" t="s">
        <v>225</v>
      </c>
      <c r="AT560" s="303" t="s">
        <v>317</v>
      </c>
      <c r="AU560" s="302">
        <v>3</v>
      </c>
      <c r="AV560" s="304">
        <v>3.6725955407373244E-2</v>
      </c>
      <c r="AW560" s="304">
        <v>0.37090071574136929</v>
      </c>
      <c r="AX560" s="304">
        <v>0.42336265721926025</v>
      </c>
      <c r="AY560" s="305">
        <v>8.2249999999999996</v>
      </c>
      <c r="AZ560" s="305">
        <v>0.39095151545418733</v>
      </c>
      <c r="BA560" s="305">
        <v>0.24592111455989202</v>
      </c>
      <c r="BB560" s="305">
        <v>3.7592638465529959</v>
      </c>
    </row>
    <row r="561" spans="45:54" ht="16.5">
      <c r="AS561" s="302" t="s">
        <v>225</v>
      </c>
      <c r="AT561" s="303" t="s">
        <v>318</v>
      </c>
      <c r="AU561" s="302">
        <v>3</v>
      </c>
      <c r="AV561" s="304">
        <v>4.1466156164216381E-2</v>
      </c>
      <c r="AW561" s="304">
        <v>0.3185595169044434</v>
      </c>
      <c r="AX561" s="304">
        <v>0.19671372191053857</v>
      </c>
      <c r="AY561" s="305">
        <v>6.5139999999999993</v>
      </c>
      <c r="AZ561" s="305">
        <v>0</v>
      </c>
      <c r="BA561" s="305">
        <v>8.2802752711180183</v>
      </c>
      <c r="BB561" s="305">
        <v>2.8798413612264246</v>
      </c>
    </row>
    <row r="562" spans="45:54" ht="16.5">
      <c r="AS562" s="302" t="s">
        <v>225</v>
      </c>
      <c r="AT562" s="307" t="s">
        <v>166</v>
      </c>
      <c r="AU562" s="302">
        <v>3</v>
      </c>
      <c r="AV562" s="304">
        <v>1.7926750665557933E-2</v>
      </c>
      <c r="AW562" s="304">
        <v>0.35759640747470067</v>
      </c>
      <c r="AX562" s="304">
        <v>0.17151826179250623</v>
      </c>
      <c r="AY562" s="305">
        <v>7.7275200000000019</v>
      </c>
      <c r="AZ562" s="305">
        <v>7.9264265056474145E-2</v>
      </c>
      <c r="BA562" s="305">
        <v>2.8991505431261908</v>
      </c>
      <c r="BB562" s="305">
        <v>2.7098643266308571</v>
      </c>
    </row>
    <row r="563" spans="45:54" ht="16.5">
      <c r="AS563" s="302" t="s">
        <v>209</v>
      </c>
      <c r="AT563" s="303" t="s">
        <v>319</v>
      </c>
      <c r="AU563" s="302">
        <v>3</v>
      </c>
      <c r="AV563" s="304">
        <v>2.5360587203914424E-2</v>
      </c>
      <c r="AW563" s="304">
        <v>0.36016221100089862</v>
      </c>
      <c r="AX563" s="304">
        <v>0.16358947216643444</v>
      </c>
      <c r="AY563" s="305">
        <v>15.702476190476188</v>
      </c>
      <c r="AZ563" s="305">
        <v>0.4465769301678576</v>
      </c>
      <c r="BA563" s="305">
        <v>14.918613930882275</v>
      </c>
      <c r="BB563" s="305">
        <v>1.8969835518866793</v>
      </c>
    </row>
    <row r="564" spans="45:54" ht="16.5">
      <c r="AS564" s="302" t="s">
        <v>209</v>
      </c>
      <c r="AT564" s="303" t="s">
        <v>320</v>
      </c>
      <c r="AU564" s="302">
        <v>3</v>
      </c>
      <c r="AV564" s="304">
        <v>2.7551761650032834E-2</v>
      </c>
      <c r="AW564" s="304">
        <v>0.34231034407935163</v>
      </c>
      <c r="AX564" s="304">
        <v>0.1504230652901811</v>
      </c>
      <c r="AY564" s="305">
        <v>12.101857142857142</v>
      </c>
      <c r="AZ564" s="305">
        <v>0.21008495858074472</v>
      </c>
      <c r="BA564" s="305">
        <v>16.745335661342871</v>
      </c>
      <c r="BB564" s="305">
        <v>2.1552256782031685</v>
      </c>
    </row>
    <row r="565" spans="45:54" ht="16.5">
      <c r="AS565" s="302" t="s">
        <v>209</v>
      </c>
      <c r="AT565" s="303" t="s">
        <v>321</v>
      </c>
      <c r="AU565" s="302">
        <v>3</v>
      </c>
      <c r="AV565" s="304">
        <v>2.944990631187101E-2</v>
      </c>
      <c r="AW565" s="304">
        <v>0.34730042755885332</v>
      </c>
      <c r="AX565" s="304">
        <v>0.15848737981882502</v>
      </c>
      <c r="AY565" s="305">
        <v>14.582111111111111</v>
      </c>
      <c r="AZ565" s="305">
        <v>9.1792772606542421</v>
      </c>
      <c r="BA565" s="305">
        <v>15.578529990060243</v>
      </c>
      <c r="BB565" s="305">
        <v>1.8802002694397855</v>
      </c>
    </row>
    <row r="566" spans="45:54" ht="16.5">
      <c r="AS566" s="302" t="s">
        <v>209</v>
      </c>
      <c r="AT566" s="303" t="s">
        <v>322</v>
      </c>
      <c r="AU566" s="302">
        <v>3</v>
      </c>
      <c r="AV566" s="304">
        <v>3.1445610768589739E-2</v>
      </c>
      <c r="AW566" s="304">
        <v>0.38042467423832782</v>
      </c>
      <c r="AX566" s="304">
        <v>0.14082308818394446</v>
      </c>
      <c r="AY566" s="305">
        <v>13.955750000000002</v>
      </c>
      <c r="AZ566" s="305">
        <v>0.24320829409770953</v>
      </c>
      <c r="BA566" s="305">
        <v>5.7492246364150281</v>
      </c>
      <c r="BB566" s="305">
        <v>2.0582236229012274</v>
      </c>
    </row>
    <row r="567" spans="45:54" ht="16.5">
      <c r="AS567" s="302" t="s">
        <v>209</v>
      </c>
      <c r="AT567" s="303" t="s">
        <v>323</v>
      </c>
      <c r="AU567" s="302">
        <v>3</v>
      </c>
      <c r="AV567" s="304">
        <v>3.4082064676305181E-2</v>
      </c>
      <c r="AW567" s="304">
        <v>0.37036583810917778</v>
      </c>
      <c r="AX567" s="304">
        <v>0.17105645733469438</v>
      </c>
      <c r="AY567" s="305">
        <v>13.775333333333334</v>
      </c>
      <c r="AZ567" s="305">
        <v>0.20555038057492375</v>
      </c>
      <c r="BA567" s="305">
        <v>7.8269730853295192</v>
      </c>
      <c r="BB567" s="305">
        <v>1.8280965359136245</v>
      </c>
    </row>
    <row r="568" spans="45:54" ht="16.5">
      <c r="AS568" s="302" t="s">
        <v>209</v>
      </c>
      <c r="AT568" s="303" t="s">
        <v>165</v>
      </c>
      <c r="AU568" s="302">
        <v>3</v>
      </c>
      <c r="AV568" s="304">
        <v>3.0260705380426502E-2</v>
      </c>
      <c r="AW568" s="304">
        <v>0.39079036874257855</v>
      </c>
      <c r="AX568" s="304">
        <v>0.13509634057787459</v>
      </c>
      <c r="AY568" s="305">
        <v>11.913</v>
      </c>
      <c r="AZ568" s="305">
        <v>1.4263812658100836</v>
      </c>
      <c r="BA568" s="305">
        <v>7.0171400203070782</v>
      </c>
      <c r="BB568" s="305">
        <v>1.7636266219139758</v>
      </c>
    </row>
    <row r="569" spans="45:54" ht="16.5">
      <c r="AS569" s="302" t="s">
        <v>209</v>
      </c>
      <c r="AT569" s="307" t="s">
        <v>166</v>
      </c>
      <c r="AU569" s="302">
        <v>3</v>
      </c>
      <c r="AV569" s="304">
        <v>2.8451837859002217E-2</v>
      </c>
      <c r="AW569" s="304">
        <v>0.3599501103353171</v>
      </c>
      <c r="AX569" s="304">
        <v>0.15610498912018692</v>
      </c>
      <c r="AY569" s="305">
        <v>14.130687499999997</v>
      </c>
      <c r="AZ569" s="305">
        <v>1.3300765833897565</v>
      </c>
      <c r="BA569" s="305">
        <v>13.218932952476091</v>
      </c>
      <c r="BB569" s="305">
        <v>1.972074657478857</v>
      </c>
    </row>
    <row r="570" spans="45:54" ht="16.5">
      <c r="AS570" s="302" t="s">
        <v>206</v>
      </c>
      <c r="AT570" s="303" t="s">
        <v>324</v>
      </c>
      <c r="AU570" s="302">
        <v>3</v>
      </c>
      <c r="AV570" s="304">
        <v>1.8112159171587254E-2</v>
      </c>
      <c r="AW570" s="304">
        <v>0.31897217793242771</v>
      </c>
      <c r="AX570" s="304">
        <v>0.17136730617633</v>
      </c>
      <c r="AY570" s="305">
        <v>10.246952380952381</v>
      </c>
      <c r="AZ570" s="305">
        <v>4.3439114366623573E-2</v>
      </c>
      <c r="BA570" s="305">
        <v>16.469294495540417</v>
      </c>
      <c r="BB570" s="305">
        <v>2.3895382774271963</v>
      </c>
    </row>
    <row r="571" spans="45:54" ht="16.5">
      <c r="AS571" s="302" t="s">
        <v>206</v>
      </c>
      <c r="AT571" s="303" t="s">
        <v>325</v>
      </c>
      <c r="AU571" s="302">
        <v>3</v>
      </c>
      <c r="AV571" s="304">
        <v>1.7541044141641884E-2</v>
      </c>
      <c r="AW571" s="304">
        <v>0.36526443034866579</v>
      </c>
      <c r="AX571" s="304">
        <v>0.20533129334870179</v>
      </c>
      <c r="AY571" s="305">
        <v>12.580175000000001</v>
      </c>
      <c r="AZ571" s="305">
        <v>0.26214613339254178</v>
      </c>
      <c r="BA571" s="305">
        <v>22.173828826713617</v>
      </c>
      <c r="BB571" s="305">
        <v>1.9711647690327549</v>
      </c>
    </row>
    <row r="572" spans="45:54" ht="16.5">
      <c r="AS572" s="302" t="s">
        <v>206</v>
      </c>
      <c r="AT572" s="307" t="s">
        <v>166</v>
      </c>
      <c r="AU572" s="302">
        <v>3</v>
      </c>
      <c r="AV572" s="304">
        <v>1.7744729756250573E-2</v>
      </c>
      <c r="AW572" s="304">
        <v>0.348754506094135</v>
      </c>
      <c r="AX572" s="304">
        <v>0.19196288360838792</v>
      </c>
      <c r="AY572" s="305">
        <v>11.776934426229511</v>
      </c>
      <c r="AZ572" s="305">
        <v>0.17606186335137766</v>
      </c>
      <c r="BA572" s="305">
        <v>19.928493144251544</v>
      </c>
      <c r="BB572" s="305">
        <v>2.1170612036187832</v>
      </c>
    </row>
    <row r="573" spans="45:54" ht="16.5">
      <c r="AS573" s="302" t="s">
        <v>219</v>
      </c>
      <c r="AT573" s="303" t="s">
        <v>326</v>
      </c>
      <c r="AU573" s="302">
        <v>3</v>
      </c>
      <c r="AV573" s="304">
        <v>2.4783988868476992E-2</v>
      </c>
      <c r="AW573" s="304">
        <v>0.34999501850919645</v>
      </c>
      <c r="AX573" s="304">
        <v>0.16299790493190888</v>
      </c>
      <c r="AY573" s="305">
        <v>12.323705882352945</v>
      </c>
      <c r="AZ573" s="305">
        <v>1.2153554282803871</v>
      </c>
      <c r="BA573" s="305">
        <v>7.2323421418009799</v>
      </c>
      <c r="BB573" s="305">
        <v>2.0337205613900693</v>
      </c>
    </row>
    <row r="574" spans="45:54" ht="16.5">
      <c r="AS574" s="302" t="s">
        <v>219</v>
      </c>
      <c r="AT574" s="303" t="s">
        <v>327</v>
      </c>
      <c r="AU574" s="302">
        <v>3</v>
      </c>
      <c r="AV574" s="304">
        <v>2.764248975915258E-2</v>
      </c>
      <c r="AW574" s="304">
        <v>0.36742180129961599</v>
      </c>
      <c r="AX574" s="304">
        <v>0.14459690741787634</v>
      </c>
      <c r="AY574" s="305">
        <v>12.215571428571426</v>
      </c>
      <c r="AZ574" s="305">
        <v>1.2807062253965338</v>
      </c>
      <c r="BA574" s="305">
        <v>6.7463464297403277</v>
      </c>
      <c r="BB574" s="305">
        <v>1.8686686680637161</v>
      </c>
    </row>
    <row r="575" spans="45:54" ht="16.5">
      <c r="AS575" s="302" t="s">
        <v>219</v>
      </c>
      <c r="AT575" s="303" t="s">
        <v>328</v>
      </c>
      <c r="AU575" s="302">
        <v>3</v>
      </c>
      <c r="AV575" s="304">
        <v>4.0900340243211132E-2</v>
      </c>
      <c r="AW575" s="304">
        <v>0.27968113911407078</v>
      </c>
      <c r="AX575" s="304">
        <v>0.13753129309254131</v>
      </c>
      <c r="AY575" s="305">
        <v>10.824</v>
      </c>
      <c r="AZ575" s="305">
        <v>7.8179797115608518E-2</v>
      </c>
      <c r="BA575" s="305">
        <v>7.6355601849577646</v>
      </c>
      <c r="BB575" s="305">
        <v>2.8886917412604243</v>
      </c>
    </row>
    <row r="576" spans="45:54" ht="16.5">
      <c r="AS576" s="302" t="s">
        <v>219</v>
      </c>
      <c r="AT576" s="303" t="s">
        <v>165</v>
      </c>
      <c r="AU576" s="302">
        <v>3</v>
      </c>
      <c r="AV576" s="304">
        <v>3.4939659002474401E-2</v>
      </c>
      <c r="AW576" s="304">
        <v>0.3757670429509426</v>
      </c>
      <c r="AX576" s="304">
        <v>0.17762897704801778</v>
      </c>
      <c r="AY576" s="305">
        <v>12.189499999999999</v>
      </c>
      <c r="AZ576" s="305">
        <v>0.20456312136048113</v>
      </c>
      <c r="BA576" s="305">
        <v>12.819288938590152</v>
      </c>
      <c r="BB576" s="305">
        <v>2.0711282150864125</v>
      </c>
    </row>
    <row r="577" spans="45:54" ht="16.5">
      <c r="AS577" s="302" t="s">
        <v>219</v>
      </c>
      <c r="AT577" s="307" t="s">
        <v>166</v>
      </c>
      <c r="AU577" s="302">
        <v>3</v>
      </c>
      <c r="AV577" s="304">
        <v>2.7196944261343652E-2</v>
      </c>
      <c r="AW577" s="304">
        <v>0.3487320965097977</v>
      </c>
      <c r="AX577" s="304">
        <v>0.15626423164611455</v>
      </c>
      <c r="AY577" s="305">
        <v>12.089566666666672</v>
      </c>
      <c r="AZ577" s="305">
        <v>1.0802419509912802</v>
      </c>
      <c r="BA577" s="305">
        <v>7.2877777849336951</v>
      </c>
      <c r="BB577" s="305">
        <v>2.061958279251797</v>
      </c>
    </row>
    <row r="578" spans="45:54" ht="16.5">
      <c r="AS578" s="302" t="s">
        <v>212</v>
      </c>
      <c r="AT578" s="303" t="s">
        <v>329</v>
      </c>
      <c r="AU578" s="302">
        <v>3</v>
      </c>
      <c r="AV578" s="304">
        <v>1.4317546987998779E-2</v>
      </c>
      <c r="AW578" s="304">
        <v>0.34106961151876974</v>
      </c>
      <c r="AX578" s="304">
        <v>0.18393910464358224</v>
      </c>
      <c r="AY578" s="305">
        <v>10.242666666666665</v>
      </c>
      <c r="AZ578" s="305">
        <v>0.15417774487473057</v>
      </c>
      <c r="BA578" s="305">
        <v>21.370046441243392</v>
      </c>
      <c r="BB578" s="305">
        <v>2.0429017254933344</v>
      </c>
    </row>
    <row r="579" spans="45:54" ht="16.5">
      <c r="AS579" s="302" t="s">
        <v>212</v>
      </c>
      <c r="AT579" s="303" t="s">
        <v>330</v>
      </c>
      <c r="AU579" s="302">
        <v>3</v>
      </c>
      <c r="AV579" s="304">
        <v>1.7102536200663293E-2</v>
      </c>
      <c r="AW579" s="304">
        <v>0.35621501768667413</v>
      </c>
      <c r="AX579" s="304">
        <v>0.19298356754179896</v>
      </c>
      <c r="AY579" s="305">
        <v>7.269857142857143</v>
      </c>
      <c r="AZ579" s="305">
        <v>0.53836006295793359</v>
      </c>
      <c r="BA579" s="305">
        <v>4.640151018827904</v>
      </c>
      <c r="BB579" s="305">
        <v>2.1897888493262587</v>
      </c>
    </row>
    <row r="580" spans="45:54" ht="16.5">
      <c r="AS580" s="302" t="s">
        <v>212</v>
      </c>
      <c r="AT580" s="303" t="s">
        <v>331</v>
      </c>
      <c r="AU580" s="302">
        <v>3</v>
      </c>
      <c r="AV580" s="304">
        <v>1.2974435697968056E-2</v>
      </c>
      <c r="AW580" s="304">
        <v>0.36964328687809334</v>
      </c>
      <c r="AX580" s="304">
        <v>0.15373557063373083</v>
      </c>
      <c r="AY580" s="305">
        <v>8.0888888888888886</v>
      </c>
      <c r="AZ580" s="305">
        <v>9.4708159559461685E-2</v>
      </c>
      <c r="BA580" s="305">
        <v>7.0370365068018623</v>
      </c>
      <c r="BB580" s="305">
        <v>2.1690259665590954</v>
      </c>
    </row>
    <row r="581" spans="45:54" ht="16.5">
      <c r="AS581" s="302" t="s">
        <v>212</v>
      </c>
      <c r="AT581" s="303" t="s">
        <v>332</v>
      </c>
      <c r="AU581" s="302">
        <v>3</v>
      </c>
      <c r="AV581" s="304">
        <v>1.5012798543140422E-2</v>
      </c>
      <c r="AW581" s="304">
        <v>0.31389939830602337</v>
      </c>
      <c r="AX581" s="304">
        <v>0.24917187546333697</v>
      </c>
      <c r="AY581" s="305">
        <v>4.6295000000000002</v>
      </c>
      <c r="AZ581" s="305">
        <v>6.4835190821739289E-2</v>
      </c>
      <c r="BA581" s="305">
        <v>2.0883756201528656</v>
      </c>
      <c r="BB581" s="305">
        <v>2.6943900832716632</v>
      </c>
    </row>
    <row r="582" spans="45:54" ht="16.5">
      <c r="AS582" s="302" t="s">
        <v>212</v>
      </c>
      <c r="AT582" s="303" t="s">
        <v>165</v>
      </c>
      <c r="AU582" s="302">
        <v>3</v>
      </c>
      <c r="AV582" s="304">
        <v>2.2358532186699573E-2</v>
      </c>
      <c r="AW582" s="304">
        <v>0.37061189141603257</v>
      </c>
      <c r="AX582" s="304">
        <v>0.17113540066132649</v>
      </c>
      <c r="AY582" s="305">
        <v>10.530999999999999</v>
      </c>
      <c r="AZ582" s="305">
        <v>0.52942119307448254</v>
      </c>
      <c r="BA582" s="305">
        <v>22.169512459993957</v>
      </c>
      <c r="BB582" s="305">
        <v>2.4274889532113524</v>
      </c>
    </row>
    <row r="583" spans="45:54" ht="16.5">
      <c r="AS583" s="302" t="s">
        <v>212</v>
      </c>
      <c r="AT583" s="307" t="s">
        <v>166</v>
      </c>
      <c r="AU583" s="302">
        <v>3</v>
      </c>
      <c r="AV583" s="304">
        <v>1.4764748193290626E-2</v>
      </c>
      <c r="AW583" s="304">
        <v>0.34611809803620375</v>
      </c>
      <c r="AX583" s="304">
        <v>0.1867004801819527</v>
      </c>
      <c r="AY583" s="305">
        <v>8.6954468085106367</v>
      </c>
      <c r="AZ583" s="305">
        <v>0.19410174290195237</v>
      </c>
      <c r="BA583" s="305">
        <v>14.850053156485631</v>
      </c>
      <c r="BB583" s="305">
        <v>2.1462944234732237</v>
      </c>
    </row>
    <row r="584" spans="45:54" ht="16.5">
      <c r="AS584" s="302" t="s">
        <v>205</v>
      </c>
      <c r="AT584" s="303" t="s">
        <v>333</v>
      </c>
      <c r="AU584" s="302">
        <v>3</v>
      </c>
      <c r="AV584" s="304">
        <v>1.2918672310405386E-2</v>
      </c>
      <c r="AW584" s="304">
        <v>0.34301153961115616</v>
      </c>
      <c r="AX584" s="304">
        <v>0.15926817527741699</v>
      </c>
      <c r="AY584" s="305">
        <v>9.9712727272727264</v>
      </c>
      <c r="AZ584" s="305">
        <v>0.17321032669728731</v>
      </c>
      <c r="BA584" s="305">
        <v>12.568414346064248</v>
      </c>
      <c r="BB584" s="305">
        <v>2.4341176744252713</v>
      </c>
    </row>
    <row r="585" spans="45:54" ht="16.5">
      <c r="AS585" s="302" t="s">
        <v>205</v>
      </c>
      <c r="AT585" s="303" t="s">
        <v>334</v>
      </c>
      <c r="AU585" s="302">
        <v>3</v>
      </c>
      <c r="AV585" s="304">
        <v>1.6600096012647628E-2</v>
      </c>
      <c r="AW585" s="304">
        <v>0.31830639941595956</v>
      </c>
      <c r="AX585" s="304">
        <v>0.15950967487527995</v>
      </c>
      <c r="AY585" s="305">
        <v>8.0496999999999996</v>
      </c>
      <c r="AZ585" s="305">
        <v>0.59657464608526456</v>
      </c>
      <c r="BA585" s="305">
        <v>5.1872377028406689</v>
      </c>
      <c r="BB585" s="305">
        <v>2.5211471376121599</v>
      </c>
    </row>
    <row r="586" spans="45:54" ht="16.5">
      <c r="AS586" s="302" t="s">
        <v>205</v>
      </c>
      <c r="AT586" s="303" t="s">
        <v>335</v>
      </c>
      <c r="AU586" s="302">
        <v>3</v>
      </c>
      <c r="AV586" s="304">
        <v>2.3880494932812368E-2</v>
      </c>
      <c r="AW586" s="304">
        <v>0.32892495694771634</v>
      </c>
      <c r="AX586" s="304">
        <v>0.188247670547598</v>
      </c>
      <c r="AY586" s="305">
        <v>8.0080909090909085</v>
      </c>
      <c r="AZ586" s="305">
        <v>7.8764715710292046E-2</v>
      </c>
      <c r="BA586" s="305">
        <v>9.6899353827399768</v>
      </c>
      <c r="BB586" s="305">
        <v>2.9998353345223903</v>
      </c>
    </row>
    <row r="587" spans="45:54" ht="16.5">
      <c r="AS587" s="302" t="s">
        <v>205</v>
      </c>
      <c r="AT587" s="303" t="s">
        <v>336</v>
      </c>
      <c r="AU587" s="302">
        <v>3</v>
      </c>
      <c r="AV587" s="304">
        <v>2.0957461192374516E-2</v>
      </c>
      <c r="AW587" s="304">
        <v>0.36005149327874569</v>
      </c>
      <c r="AX587" s="304">
        <v>0.16201531116984844</v>
      </c>
      <c r="AY587" s="305">
        <v>8.5483750000000001</v>
      </c>
      <c r="AZ587" s="305">
        <v>0.15473514923063653</v>
      </c>
      <c r="BA587" s="305">
        <v>10.215056491012676</v>
      </c>
      <c r="BB587" s="305">
        <v>2.7926101825834442</v>
      </c>
    </row>
    <row r="588" spans="45:54" ht="16.5">
      <c r="AS588" s="302" t="s">
        <v>205</v>
      </c>
      <c r="AT588" s="307" t="s">
        <v>166</v>
      </c>
      <c r="AU588" s="302">
        <v>3</v>
      </c>
      <c r="AV588" s="304">
        <v>1.729014768021573E-2</v>
      </c>
      <c r="AW588" s="304">
        <v>0.33839717272489483</v>
      </c>
      <c r="AX588" s="304">
        <v>0.16574137742059933</v>
      </c>
      <c r="AY588" s="305">
        <v>8.9478627450980408</v>
      </c>
      <c r="AZ588" s="305">
        <v>0.22860343394082336</v>
      </c>
      <c r="BA588" s="305">
        <v>10.254496893916933</v>
      </c>
      <c r="BB588" s="305">
        <v>2.603652839707054</v>
      </c>
    </row>
    <row r="589" spans="45:54" ht="16.5">
      <c r="AS589" s="302" t="s">
        <v>214</v>
      </c>
      <c r="AT589" s="303" t="s">
        <v>337</v>
      </c>
      <c r="AU589" s="302">
        <v>3</v>
      </c>
      <c r="AV589" s="304">
        <v>3.1436470883342678E-2</v>
      </c>
      <c r="AW589" s="304">
        <v>0.38337354496045806</v>
      </c>
      <c r="AX589" s="304">
        <v>0.18532370457087427</v>
      </c>
      <c r="AY589" s="305">
        <v>13.664785714285713</v>
      </c>
      <c r="AZ589" s="305">
        <v>9.323501838204809E-2</v>
      </c>
      <c r="BA589" s="305">
        <v>19.424981124876215</v>
      </c>
      <c r="BB589" s="305">
        <v>2.2077074312909657</v>
      </c>
    </row>
    <row r="590" spans="45:54" ht="16.5">
      <c r="AS590" s="302" t="s">
        <v>214</v>
      </c>
      <c r="AT590" s="303" t="s">
        <v>338</v>
      </c>
      <c r="AU590" s="302">
        <v>3</v>
      </c>
      <c r="AV590" s="304">
        <v>1.469863264769744E-2</v>
      </c>
      <c r="AW590" s="304">
        <v>0.25690886735717139</v>
      </c>
      <c r="AX590" s="304">
        <v>0.11289963648173131</v>
      </c>
      <c r="AY590" s="305">
        <v>17.441299999999998</v>
      </c>
      <c r="AZ590" s="305">
        <v>2.3417762810223133E-2</v>
      </c>
      <c r="BA590" s="305">
        <v>3.0816041209156588</v>
      </c>
      <c r="BB590" s="305">
        <v>3.126053771703337</v>
      </c>
    </row>
    <row r="591" spans="45:54" ht="16.5">
      <c r="AS591" s="302" t="s">
        <v>214</v>
      </c>
      <c r="AT591" s="303" t="s">
        <v>339</v>
      </c>
      <c r="AU591" s="302">
        <v>3</v>
      </c>
      <c r="AV591" s="304">
        <v>2.1462243359483549E-2</v>
      </c>
      <c r="AW591" s="304">
        <v>0.42181304398860325</v>
      </c>
      <c r="AX591" s="304">
        <v>0.18145361314611849</v>
      </c>
      <c r="AY591" s="305">
        <v>14.807399999999998</v>
      </c>
      <c r="AZ591" s="305">
        <v>9.6258366104691892E-2</v>
      </c>
      <c r="BA591" s="305">
        <v>20.870923543904976</v>
      </c>
      <c r="BB591" s="305">
        <v>2.0053094282053556</v>
      </c>
    </row>
    <row r="592" spans="45:54" ht="16.5">
      <c r="AS592" s="302" t="s">
        <v>214</v>
      </c>
      <c r="AT592" s="303" t="s">
        <v>340</v>
      </c>
      <c r="AU592" s="302">
        <v>3</v>
      </c>
      <c r="AV592" s="304">
        <v>3.1698101464156025E-2</v>
      </c>
      <c r="AW592" s="304">
        <v>0.4163330091012325</v>
      </c>
      <c r="AX592" s="304">
        <v>0.23548234855365038</v>
      </c>
      <c r="AY592" s="305">
        <v>10.2555</v>
      </c>
      <c r="AZ592" s="305">
        <v>2.5660989671665496E-2</v>
      </c>
      <c r="BA592" s="305">
        <v>10.302887353173697</v>
      </c>
      <c r="BB592" s="305">
        <v>2.3715454848905715</v>
      </c>
    </row>
    <row r="593" spans="45:54" ht="16.5">
      <c r="AS593" s="302" t="s">
        <v>214</v>
      </c>
      <c r="AT593" s="303" t="s">
        <v>341</v>
      </c>
      <c r="AU593" s="302">
        <v>3</v>
      </c>
      <c r="AV593" s="304">
        <v>2.1028118573685823E-2</v>
      </c>
      <c r="AW593" s="304">
        <v>0.39040512424967921</v>
      </c>
      <c r="AX593" s="304">
        <v>0.18607133053051353</v>
      </c>
      <c r="AY593" s="305">
        <v>11.855363636363638</v>
      </c>
      <c r="AZ593" s="305">
        <v>0.24722191737886093</v>
      </c>
      <c r="BA593" s="305">
        <v>19.817046940090943</v>
      </c>
      <c r="BB593" s="305">
        <v>2.3249034667248485</v>
      </c>
    </row>
    <row r="594" spans="45:54" ht="16.5">
      <c r="AS594" s="302" t="s">
        <v>214</v>
      </c>
      <c r="AT594" s="303" t="s">
        <v>342</v>
      </c>
      <c r="AU594" s="302">
        <v>3</v>
      </c>
      <c r="AV594" s="304">
        <v>3.1270596572567588E-2</v>
      </c>
      <c r="AW594" s="304">
        <v>0.41641016473719739</v>
      </c>
      <c r="AX594" s="304">
        <v>0.15727382374153759</v>
      </c>
      <c r="AY594" s="305">
        <v>15.375249999999999</v>
      </c>
      <c r="AZ594" s="305">
        <v>1.4306290819424281E-2</v>
      </c>
      <c r="BA594" s="305">
        <v>8.1784295851042135</v>
      </c>
      <c r="BB594" s="305">
        <v>2.012004790863164</v>
      </c>
    </row>
    <row r="595" spans="45:54" ht="16.5">
      <c r="AS595" s="302" t="s">
        <v>214</v>
      </c>
      <c r="AT595" s="307" t="s">
        <v>166</v>
      </c>
      <c r="AU595" s="302">
        <v>3</v>
      </c>
      <c r="AV595" s="304">
        <v>2.3928707414460161E-2</v>
      </c>
      <c r="AW595" s="304">
        <v>0.37822591682051238</v>
      </c>
      <c r="AX595" s="304">
        <v>0.16318636088218946</v>
      </c>
      <c r="AY595" s="305">
        <v>14.021233333333338</v>
      </c>
      <c r="AZ595" s="305">
        <v>8.8676228743199512E-2</v>
      </c>
      <c r="BA595" s="305">
        <v>13.347844300354872</v>
      </c>
      <c r="BB595" s="305">
        <v>2.3990477069075795</v>
      </c>
    </row>
    <row r="596" spans="45:54" ht="16.5">
      <c r="AS596" s="302" t="s">
        <v>217</v>
      </c>
      <c r="AT596" s="303" t="s">
        <v>343</v>
      </c>
      <c r="AU596" s="302">
        <v>3</v>
      </c>
      <c r="AV596" s="304">
        <v>1.4977833868689797E-2</v>
      </c>
      <c r="AW596" s="304">
        <v>0.28207173987557782</v>
      </c>
      <c r="AX596" s="304">
        <v>0.15525437042050513</v>
      </c>
      <c r="AY596" s="305">
        <v>13.446866666666665</v>
      </c>
      <c r="AZ596" s="305">
        <v>0.11603797084651674</v>
      </c>
      <c r="BA596" s="305">
        <v>5.9933242394548039</v>
      </c>
      <c r="BB596" s="305">
        <v>2.6974655866666222</v>
      </c>
    </row>
    <row r="597" spans="45:54" ht="16.5">
      <c r="AS597" s="302" t="s">
        <v>217</v>
      </c>
      <c r="AT597" s="303" t="s">
        <v>344</v>
      </c>
      <c r="AU597" s="302">
        <v>3</v>
      </c>
      <c r="AV597" s="304">
        <v>1.4864194510187393E-2</v>
      </c>
      <c r="AW597" s="304">
        <v>0.25623067936245825</v>
      </c>
      <c r="AX597" s="304">
        <v>0.14831248293184637</v>
      </c>
      <c r="AY597" s="305">
        <v>10.719500000000002</v>
      </c>
      <c r="AZ597" s="305">
        <v>0.18034105414864587</v>
      </c>
      <c r="BA597" s="305">
        <v>6.1532367675517978</v>
      </c>
      <c r="BB597" s="305">
        <v>2.6477613722015212</v>
      </c>
    </row>
    <row r="598" spans="45:54" ht="16.5">
      <c r="AS598" s="302" t="s">
        <v>217</v>
      </c>
      <c r="AT598" s="303" t="s">
        <v>345</v>
      </c>
      <c r="AU598" s="302">
        <v>3</v>
      </c>
      <c r="AV598" s="304">
        <v>1.8072100826195706E-2</v>
      </c>
      <c r="AW598" s="304">
        <v>0.2093570803335229</v>
      </c>
      <c r="AX598" s="304">
        <v>0.11912768412817884</v>
      </c>
      <c r="AY598" s="305">
        <v>17.383499999999998</v>
      </c>
      <c r="AZ598" s="305">
        <v>0.1121578734226297</v>
      </c>
      <c r="BA598" s="305">
        <v>8.9646185971373313</v>
      </c>
      <c r="BB598" s="305">
        <v>2.8514754341779889</v>
      </c>
    </row>
    <row r="599" spans="45:54" ht="16.5">
      <c r="AS599" s="302" t="s">
        <v>217</v>
      </c>
      <c r="AT599" s="303" t="s">
        <v>346</v>
      </c>
      <c r="AU599" s="302">
        <v>3</v>
      </c>
      <c r="AV599" s="304">
        <v>2.187277870268825E-2</v>
      </c>
      <c r="AW599" s="304">
        <v>9.0655324499257409E-2</v>
      </c>
      <c r="AX599" s="304">
        <v>0.15115391977324719</v>
      </c>
      <c r="AY599" s="305">
        <v>9.4849999999999994</v>
      </c>
      <c r="AZ599" s="305">
        <v>1.0969079809379331E-2</v>
      </c>
      <c r="BA599" s="305">
        <v>0.97624810303476051</v>
      </c>
      <c r="BB599" s="305">
        <v>2.3096886207640881</v>
      </c>
    </row>
    <row r="600" spans="45:54" ht="16.5">
      <c r="AS600" s="302" t="s">
        <v>217</v>
      </c>
      <c r="AT600" s="303" t="s">
        <v>347</v>
      </c>
      <c r="AU600" s="302">
        <v>3</v>
      </c>
      <c r="AV600" s="304">
        <v>1.3896524671149844E-2</v>
      </c>
      <c r="AW600" s="304">
        <v>0.30834730422057177</v>
      </c>
      <c r="AX600" s="304">
        <v>0.20760219465177207</v>
      </c>
      <c r="AY600" s="305">
        <v>6.5506666666666673</v>
      </c>
      <c r="AZ600" s="305">
        <v>1.395366767424761</v>
      </c>
      <c r="BA600" s="305">
        <v>6.0308224693782044</v>
      </c>
      <c r="BB600" s="305">
        <v>2.9482760904868588</v>
      </c>
    </row>
    <row r="601" spans="45:54" ht="16.5">
      <c r="AS601" s="302" t="s">
        <v>217</v>
      </c>
      <c r="AT601" s="303" t="s">
        <v>393</v>
      </c>
      <c r="AU601" s="302">
        <v>3</v>
      </c>
      <c r="AV601" s="304">
        <v>2.042271709132832E-2</v>
      </c>
      <c r="AW601" s="304">
        <v>0.23067448529904291</v>
      </c>
      <c r="AX601" s="304">
        <v>0.18257036211937525</v>
      </c>
      <c r="AY601" s="305">
        <v>6.8860000000000001</v>
      </c>
      <c r="AZ601" s="305">
        <v>8.7915102144161428E-2</v>
      </c>
      <c r="BA601" s="305">
        <v>1.5824718385949057</v>
      </c>
      <c r="BB601" s="305">
        <v>2.2497250791139241</v>
      </c>
    </row>
    <row r="602" spans="45:54" ht="16.5">
      <c r="AS602" s="302" t="s">
        <v>217</v>
      </c>
      <c r="AT602" s="303" t="s">
        <v>399</v>
      </c>
      <c r="AU602" s="302">
        <v>3</v>
      </c>
      <c r="AV602" s="304">
        <v>2.5840567649456716E-2</v>
      </c>
      <c r="AW602" s="304">
        <v>0.17326739564631791</v>
      </c>
      <c r="AX602" s="304">
        <v>0.12231555261687257</v>
      </c>
      <c r="AY602" s="305">
        <v>3.74</v>
      </c>
      <c r="AZ602" s="305">
        <v>1.295715599755006E-2</v>
      </c>
      <c r="BA602" s="305">
        <v>0.86812945183585399</v>
      </c>
      <c r="BB602" s="305">
        <v>3.5393853426594979</v>
      </c>
    </row>
    <row r="603" spans="45:54" ht="16.5">
      <c r="AS603" s="302" t="s">
        <v>217</v>
      </c>
      <c r="AT603" s="307" t="s">
        <v>166</v>
      </c>
      <c r="AU603" s="302">
        <v>3</v>
      </c>
      <c r="AV603" s="304">
        <v>1.5713877585146113E-2</v>
      </c>
      <c r="AW603" s="304">
        <v>0.26445181339808504</v>
      </c>
      <c r="AX603" s="304">
        <v>0.15592225116799974</v>
      </c>
      <c r="AY603" s="305">
        <v>11.677064516129034</v>
      </c>
      <c r="AZ603" s="305">
        <v>0.23142000354354827</v>
      </c>
      <c r="BA603" s="305">
        <v>5.7165578924110987</v>
      </c>
      <c r="BB603" s="305">
        <v>2.7015908149046099</v>
      </c>
    </row>
    <row r="604" spans="45:54" ht="16.5">
      <c r="AS604" s="302" t="s">
        <v>228</v>
      </c>
      <c r="AT604" s="303" t="s">
        <v>348</v>
      </c>
      <c r="AU604" s="302">
        <v>3</v>
      </c>
      <c r="AV604" s="304">
        <v>4.9464550015341996E-3</v>
      </c>
      <c r="AW604" s="304">
        <v>0.35195477093318522</v>
      </c>
      <c r="AX604" s="304">
        <v>0.17758417092019621</v>
      </c>
      <c r="AY604" s="305">
        <v>8.2412500000000026</v>
      </c>
      <c r="AZ604" s="305">
        <v>0.3117469734186451</v>
      </c>
      <c r="BA604" s="305">
        <v>1.7387892049627054</v>
      </c>
      <c r="BB604" s="305">
        <v>2.328049016353138</v>
      </c>
    </row>
    <row r="605" spans="45:54" ht="16.5">
      <c r="AS605" s="302" t="s">
        <v>228</v>
      </c>
      <c r="AT605" s="303" t="s">
        <v>253</v>
      </c>
      <c r="AU605" s="302">
        <v>3</v>
      </c>
      <c r="AV605" s="304">
        <v>5.4490910606208353E-3</v>
      </c>
      <c r="AW605" s="304">
        <v>0.2354170085091096</v>
      </c>
      <c r="AX605" s="304">
        <v>0.11337531228913623</v>
      </c>
      <c r="AY605" s="305">
        <v>14.124500000000001</v>
      </c>
      <c r="AZ605" s="305">
        <v>4.1755200948296406E-2</v>
      </c>
      <c r="BA605" s="305">
        <v>1.7219049533916517</v>
      </c>
      <c r="BB605" s="305">
        <v>2.850086630657358</v>
      </c>
    </row>
    <row r="606" spans="45:54" ht="16.5">
      <c r="AS606" s="302" t="s">
        <v>228</v>
      </c>
      <c r="AT606" s="303" t="s">
        <v>349</v>
      </c>
      <c r="AU606" s="302">
        <v>3</v>
      </c>
      <c r="AV606" s="304">
        <v>3.9720739870427518E-3</v>
      </c>
      <c r="AW606" s="304">
        <v>0.34121968371786354</v>
      </c>
      <c r="AX606" s="304">
        <v>0.14890309066684623</v>
      </c>
      <c r="AY606" s="305">
        <v>7.6639999999999988</v>
      </c>
      <c r="AZ606" s="305">
        <v>3.7981359282219546E-2</v>
      </c>
      <c r="BA606" s="305">
        <v>1.2646984526951828</v>
      </c>
      <c r="BB606" s="305">
        <v>2.6386862099106052</v>
      </c>
    </row>
    <row r="607" spans="45:54" ht="16.5">
      <c r="AS607" s="302" t="s">
        <v>228</v>
      </c>
      <c r="AT607" s="303" t="s">
        <v>165</v>
      </c>
      <c r="AU607" s="302">
        <v>3</v>
      </c>
      <c r="AV607" s="304">
        <v>3.7064653108305548E-3</v>
      </c>
      <c r="AW607" s="304">
        <v>0.3352292957097584</v>
      </c>
      <c r="AX607" s="304">
        <v>0.15134509042650446</v>
      </c>
      <c r="AY607" s="305">
        <v>8.1225000000000005</v>
      </c>
      <c r="AZ607" s="305">
        <v>3.4993084491677331E-2</v>
      </c>
      <c r="BA607" s="305">
        <v>1.3122406684379</v>
      </c>
      <c r="BB607" s="305">
        <v>2.7352922314726724</v>
      </c>
    </row>
    <row r="608" spans="45:54" ht="16.5">
      <c r="AS608" s="302" t="s">
        <v>228</v>
      </c>
      <c r="AT608" s="307" t="s">
        <v>166</v>
      </c>
      <c r="AU608" s="302">
        <v>3</v>
      </c>
      <c r="AV608" s="304">
        <v>4.56314678294884E-3</v>
      </c>
      <c r="AW608" s="304">
        <v>0.33712298928401779</v>
      </c>
      <c r="AX608" s="304">
        <v>0.15553034914814259</v>
      </c>
      <c r="AY608" s="305">
        <v>8.5152000000000001</v>
      </c>
      <c r="AZ608" s="305">
        <v>0.15565449076654536</v>
      </c>
      <c r="BA608" s="305">
        <v>1.5415842510887099</v>
      </c>
      <c r="BB608" s="305">
        <v>2.5261013184767038</v>
      </c>
    </row>
    <row r="609" spans="45:54" ht="16.5">
      <c r="AS609" s="302" t="s">
        <v>230</v>
      </c>
      <c r="AT609" s="303" t="s">
        <v>350</v>
      </c>
      <c r="AU609" s="302">
        <v>3</v>
      </c>
      <c r="AV609" s="304">
        <v>5.9195435521763925E-3</v>
      </c>
      <c r="AW609" s="304">
        <v>0.33361504765003125</v>
      </c>
      <c r="AX609" s="304">
        <v>0.16368148783575132</v>
      </c>
      <c r="AY609" s="305">
        <v>7.5644285714285733</v>
      </c>
      <c r="AZ609" s="305">
        <v>0.17428276426051512</v>
      </c>
      <c r="BA609" s="305">
        <v>5.8223764238624325</v>
      </c>
      <c r="BB609" s="305">
        <v>3.0549963141718082</v>
      </c>
    </row>
    <row r="610" spans="45:54" ht="16.5">
      <c r="AS610" s="302" t="s">
        <v>230</v>
      </c>
      <c r="AT610" s="303" t="s">
        <v>351</v>
      </c>
      <c r="AU610" s="302">
        <v>3</v>
      </c>
      <c r="AV610" s="304">
        <v>6.3747726140521354E-3</v>
      </c>
      <c r="AW610" s="304">
        <v>0.32518772935151308</v>
      </c>
      <c r="AX610" s="304">
        <v>0.13865654177534351</v>
      </c>
      <c r="AY610" s="305">
        <v>5.5237777777777781</v>
      </c>
      <c r="AZ610" s="305">
        <v>6.2849252371172906E-2</v>
      </c>
      <c r="BA610" s="305">
        <v>11.989419143512571</v>
      </c>
      <c r="BB610" s="305">
        <v>2.8130851147306521</v>
      </c>
    </row>
    <row r="611" spans="45:54" ht="16.5">
      <c r="AS611" s="302" t="s">
        <v>230</v>
      </c>
      <c r="AT611" s="303" t="s">
        <v>352</v>
      </c>
      <c r="AU611" s="302">
        <v>3</v>
      </c>
      <c r="AV611" s="304">
        <v>7.3322588195196426E-3</v>
      </c>
      <c r="AW611" s="304">
        <v>0.32990298447676886</v>
      </c>
      <c r="AX611" s="304">
        <v>0.11339725773031592</v>
      </c>
      <c r="AY611" s="305">
        <v>3.921555555555555</v>
      </c>
      <c r="AZ611" s="305">
        <v>9.7077652385000608</v>
      </c>
      <c r="BA611" s="305">
        <v>19.689809558433993</v>
      </c>
      <c r="BB611" s="305">
        <v>3.0106651351525433</v>
      </c>
    </row>
    <row r="612" spans="45:54" ht="16.5">
      <c r="AS612" s="302" t="s">
        <v>230</v>
      </c>
      <c r="AT612" s="303" t="s">
        <v>353</v>
      </c>
      <c r="AU612" s="302">
        <v>3</v>
      </c>
      <c r="AV612" s="304">
        <v>8.5178515345539132E-3</v>
      </c>
      <c r="AW612" s="304">
        <v>0.28669369900968089</v>
      </c>
      <c r="AX612" s="304">
        <v>9.8003966913906282E-2</v>
      </c>
      <c r="AY612" s="305">
        <v>4.0289999999999999</v>
      </c>
      <c r="AZ612" s="305">
        <v>3.4127904903275545E-2</v>
      </c>
      <c r="BA612" s="305">
        <v>7.1298881327093167</v>
      </c>
      <c r="BB612" s="305">
        <v>3.396868514069602</v>
      </c>
    </row>
    <row r="613" spans="45:54" ht="16.5">
      <c r="AS613" s="302" t="s">
        <v>230</v>
      </c>
      <c r="AT613" s="303" t="s">
        <v>354</v>
      </c>
      <c r="AU613" s="302">
        <v>3</v>
      </c>
      <c r="AV613" s="304">
        <v>6.4901245653560934E-3</v>
      </c>
      <c r="AW613" s="304">
        <v>0.2857997646779557</v>
      </c>
      <c r="AX613" s="304">
        <v>6.3237238462002882E-2</v>
      </c>
      <c r="AY613" s="305">
        <v>2.4326666666666665</v>
      </c>
      <c r="AZ613" s="305">
        <v>1.5183071805347499</v>
      </c>
      <c r="BA613" s="305">
        <v>1.380279255031591</v>
      </c>
      <c r="BB613" s="305">
        <v>3.4389885172250412</v>
      </c>
    </row>
    <row r="614" spans="45:54" ht="16.5">
      <c r="AS614" s="302" t="s">
        <v>230</v>
      </c>
      <c r="AT614" s="303" t="s">
        <v>165</v>
      </c>
      <c r="AU614" s="302">
        <v>3</v>
      </c>
      <c r="AV614" s="304">
        <v>6.4172580185745485E-3</v>
      </c>
      <c r="AW614" s="304">
        <v>0.32649607957947757</v>
      </c>
      <c r="AX614" s="304">
        <v>0.15602672927437655</v>
      </c>
      <c r="AY614" s="305">
        <v>5.7519999999999998</v>
      </c>
      <c r="AZ614" s="305">
        <v>0.14581937315362295</v>
      </c>
      <c r="BA614" s="305">
        <v>9.9643238321642347</v>
      </c>
      <c r="BB614" s="305">
        <v>2.8624638668407516</v>
      </c>
    </row>
    <row r="615" spans="45:54" ht="16.5">
      <c r="AS615" s="302" t="s">
        <v>230</v>
      </c>
      <c r="AT615" s="307" t="s">
        <v>166</v>
      </c>
      <c r="AU615" s="302">
        <v>3</v>
      </c>
      <c r="AV615" s="304">
        <v>6.7154994010393751E-3</v>
      </c>
      <c r="AW615" s="304">
        <v>0.32147263650432545</v>
      </c>
      <c r="AX615" s="304">
        <v>0.13138549032905009</v>
      </c>
      <c r="AY615" s="305">
        <v>5.4727857142857159</v>
      </c>
      <c r="AZ615" s="305">
        <v>2.3093105330247554</v>
      </c>
      <c r="BA615" s="305">
        <v>10.099589072806065</v>
      </c>
      <c r="BB615" s="305">
        <v>3.0495247730103689</v>
      </c>
    </row>
    <row r="616" spans="45:54" ht="16.5">
      <c r="AS616" s="302" t="s">
        <v>202</v>
      </c>
      <c r="AT616" s="303" t="s">
        <v>355</v>
      </c>
      <c r="AU616" s="302">
        <v>3</v>
      </c>
      <c r="AV616" s="304">
        <v>2.662496073763564E-2</v>
      </c>
      <c r="AW616" s="304">
        <v>0.37891047563196878</v>
      </c>
      <c r="AX616" s="304">
        <v>0.17775874707951703</v>
      </c>
      <c r="AY616" s="305">
        <v>11.844230769230769</v>
      </c>
      <c r="AZ616" s="305">
        <v>0.31276333621759161</v>
      </c>
      <c r="BA616" s="305">
        <v>22.101450659791226</v>
      </c>
      <c r="BB616" s="305">
        <v>1.9131095410180148</v>
      </c>
    </row>
    <row r="617" spans="45:54" ht="16.5">
      <c r="AS617" s="302" t="s">
        <v>202</v>
      </c>
      <c r="AT617" s="303" t="s">
        <v>356</v>
      </c>
      <c r="AU617" s="302">
        <v>3</v>
      </c>
      <c r="AV617" s="304">
        <v>2.8971090053541041E-2</v>
      </c>
      <c r="AW617" s="304">
        <v>0.375383489285324</v>
      </c>
      <c r="AX617" s="304">
        <v>0.1720888425831229</v>
      </c>
      <c r="AY617" s="305">
        <v>11.009416666666667</v>
      </c>
      <c r="AZ617" s="305">
        <v>0.43640740830783964</v>
      </c>
      <c r="BA617" s="305">
        <v>8.7504839783930208</v>
      </c>
      <c r="BB617" s="305">
        <v>2.1159049208349212</v>
      </c>
    </row>
    <row r="618" spans="45:54" ht="16.5">
      <c r="AS618" s="302" t="s">
        <v>202</v>
      </c>
      <c r="AT618" s="303" t="s">
        <v>357</v>
      </c>
      <c r="AU618" s="302">
        <v>3</v>
      </c>
      <c r="AV618" s="304">
        <v>2.9973818993186942E-2</v>
      </c>
      <c r="AW618" s="304">
        <v>0.35958969007949992</v>
      </c>
      <c r="AX618" s="304">
        <v>0.15898200054284078</v>
      </c>
      <c r="AY618" s="305">
        <v>11.799307692307694</v>
      </c>
      <c r="AZ618" s="305">
        <v>0.31390774463240684</v>
      </c>
      <c r="BA618" s="305">
        <v>19.165165841013941</v>
      </c>
      <c r="BB618" s="305">
        <v>1.8333431026336167</v>
      </c>
    </row>
    <row r="619" spans="45:54" ht="16.5">
      <c r="AS619" s="302" t="s">
        <v>202</v>
      </c>
      <c r="AT619" s="303" t="s">
        <v>358</v>
      </c>
      <c r="AU619" s="302">
        <v>3</v>
      </c>
      <c r="AV619" s="304">
        <v>1.3885876966063427E-2</v>
      </c>
      <c r="AW619" s="304">
        <v>0.36695568922089411</v>
      </c>
      <c r="AX619" s="304">
        <v>0.16754027545417527</v>
      </c>
      <c r="AY619" s="305">
        <v>9.832076923076924</v>
      </c>
      <c r="AZ619" s="305">
        <v>1.9638228739647018E-2</v>
      </c>
      <c r="BA619" s="305">
        <v>7.703422526938871</v>
      </c>
      <c r="BB619" s="305">
        <v>2.1691791791993631</v>
      </c>
    </row>
    <row r="620" spans="45:54" ht="16.5">
      <c r="AS620" s="302" t="s">
        <v>202</v>
      </c>
      <c r="AT620" s="303" t="s">
        <v>359</v>
      </c>
      <c r="AU620" s="302">
        <v>3</v>
      </c>
      <c r="AV620" s="304">
        <v>3.3399891878757505E-2</v>
      </c>
      <c r="AW620" s="304">
        <v>0.35384642452180926</v>
      </c>
      <c r="AX620" s="304">
        <v>0.16166495925455335</v>
      </c>
      <c r="AY620" s="305">
        <v>10.077499999999999</v>
      </c>
      <c r="AZ620" s="305">
        <v>9.6762760578378917E-2</v>
      </c>
      <c r="BA620" s="305">
        <v>9.1682715648014028</v>
      </c>
      <c r="BB620" s="305">
        <v>1.9708218677162463</v>
      </c>
    </row>
    <row r="621" spans="45:54" ht="16.5">
      <c r="AS621" s="302" t="s">
        <v>202</v>
      </c>
      <c r="AT621" s="303" t="s">
        <v>394</v>
      </c>
      <c r="AU621" s="302">
        <v>3</v>
      </c>
      <c r="AV621" s="304">
        <v>4.0820241590014669E-2</v>
      </c>
      <c r="AW621" s="304">
        <v>0.36584735527844015</v>
      </c>
      <c r="AX621" s="304">
        <v>0.14242001327837969</v>
      </c>
      <c r="AY621" s="305">
        <v>10.86</v>
      </c>
      <c r="AZ621" s="305">
        <v>0.18510246374101336</v>
      </c>
      <c r="BA621" s="305">
        <v>15.417946391604406</v>
      </c>
      <c r="BB621" s="305">
        <v>1.8070824287200118</v>
      </c>
    </row>
    <row r="622" spans="45:54" ht="16.5">
      <c r="AS622" s="302" t="s">
        <v>202</v>
      </c>
      <c r="AT622" s="303" t="s">
        <v>165</v>
      </c>
      <c r="AU622" s="302">
        <v>3</v>
      </c>
      <c r="AV622" s="304">
        <v>3.18497030059934E-2</v>
      </c>
      <c r="AW622" s="304">
        <v>0.37958952204074303</v>
      </c>
      <c r="AX622" s="304">
        <v>0.20602251336865407</v>
      </c>
      <c r="AY622" s="305">
        <v>11.201750000000001</v>
      </c>
      <c r="AZ622" s="305">
        <v>0.3215028677621341</v>
      </c>
      <c r="BA622" s="305">
        <v>16.891934457556452</v>
      </c>
      <c r="BB622" s="305">
        <v>1.9028303243844726</v>
      </c>
    </row>
    <row r="623" spans="45:54" ht="16.5">
      <c r="AS623" s="302" t="s">
        <v>202</v>
      </c>
      <c r="AT623" s="307" t="s">
        <v>166</v>
      </c>
      <c r="AU623" s="302">
        <v>3</v>
      </c>
      <c r="AV623" s="304">
        <v>2.7208178573594383E-2</v>
      </c>
      <c r="AW623" s="304">
        <v>0.3668998773171735</v>
      </c>
      <c r="AX623" s="304">
        <v>0.16718083430513983</v>
      </c>
      <c r="AY623" s="305">
        <v>10.934150684931506</v>
      </c>
      <c r="AZ623" s="305">
        <v>0.22714715746231035</v>
      </c>
      <c r="BA623" s="305">
        <v>13.690156548189048</v>
      </c>
      <c r="BB623" s="305">
        <v>1.9762844768751744</v>
      </c>
    </row>
    <row r="624" spans="45:54" ht="16.5">
      <c r="AS624" s="302" t="s">
        <v>222</v>
      </c>
      <c r="AT624" s="303" t="s">
        <v>360</v>
      </c>
      <c r="AU624" s="302">
        <v>3</v>
      </c>
      <c r="AV624" s="304">
        <v>2.3357370202327341E-2</v>
      </c>
      <c r="AW624" s="304">
        <v>0.34961693636478758</v>
      </c>
      <c r="AX624" s="304">
        <v>0.23357539975050362</v>
      </c>
      <c r="AY624" s="305">
        <v>12.382142857142856</v>
      </c>
      <c r="AZ624" s="305">
        <v>0.36003436763923702</v>
      </c>
      <c r="BA624" s="305">
        <v>28.109165962675327</v>
      </c>
      <c r="BB624" s="305">
        <v>2.0151905779484518</v>
      </c>
    </row>
    <row r="625" spans="45:54" ht="16.5">
      <c r="AS625" s="302" t="s">
        <v>222</v>
      </c>
      <c r="AT625" s="303" t="s">
        <v>361</v>
      </c>
      <c r="AU625" s="302">
        <v>3</v>
      </c>
      <c r="AV625" s="304">
        <v>1.739194854073552E-2</v>
      </c>
      <c r="AW625" s="304">
        <v>0.31331749936828085</v>
      </c>
      <c r="AX625" s="304">
        <v>0.18597717162283359</v>
      </c>
      <c r="AY625" s="305">
        <v>8.697111111111111</v>
      </c>
      <c r="AZ625" s="305">
        <v>0.55579384622915784</v>
      </c>
      <c r="BA625" s="305">
        <v>5.8953847260735674</v>
      </c>
      <c r="BB625" s="305">
        <v>2.5332222471621795</v>
      </c>
    </row>
    <row r="626" spans="45:54" ht="16.5">
      <c r="AS626" s="302" t="s">
        <v>222</v>
      </c>
      <c r="AT626" s="303" t="s">
        <v>362</v>
      </c>
      <c r="AU626" s="302">
        <v>3</v>
      </c>
      <c r="AV626" s="304">
        <v>3.0555419659352882E-2</v>
      </c>
      <c r="AW626" s="304">
        <v>0.35254764376967296</v>
      </c>
      <c r="AX626" s="304">
        <v>0.22501540186223096</v>
      </c>
      <c r="AY626" s="305">
        <v>11.7357</v>
      </c>
      <c r="AZ626" s="305">
        <v>0.29269324903767763</v>
      </c>
      <c r="BA626" s="305">
        <v>25.636045950152102</v>
      </c>
      <c r="BB626" s="305">
        <v>2.2065422407544619</v>
      </c>
    </row>
    <row r="627" spans="45:54" ht="16.5">
      <c r="AS627" s="302" t="s">
        <v>222</v>
      </c>
      <c r="AT627" s="307" t="s">
        <v>166</v>
      </c>
      <c r="AU627" s="302">
        <v>3</v>
      </c>
      <c r="AV627" s="304">
        <v>2.3694386134133289E-2</v>
      </c>
      <c r="AW627" s="304">
        <v>0.3442178613675253</v>
      </c>
      <c r="AX627" s="304">
        <v>0.22371035032757522</v>
      </c>
      <c r="AY627" s="305">
        <v>11.648259259259257</v>
      </c>
      <c r="AZ627" s="305">
        <v>0.38225092719372994</v>
      </c>
      <c r="BA627" s="305">
        <v>23.777611521494173</v>
      </c>
      <c r="BB627" s="305">
        <v>2.1242115287382846</v>
      </c>
    </row>
    <row r="628" spans="45:54" ht="16.5">
      <c r="AS628" s="302" t="s">
        <v>204</v>
      </c>
      <c r="AT628" s="303" t="s">
        <v>363</v>
      </c>
      <c r="AU628" s="302">
        <v>3</v>
      </c>
      <c r="AV628" s="304">
        <v>1.7947062902692535E-2</v>
      </c>
      <c r="AW628" s="304">
        <v>0.37272047609812686</v>
      </c>
      <c r="AX628" s="304">
        <v>0.19839289885738207</v>
      </c>
      <c r="AY628" s="305">
        <v>13.14725</v>
      </c>
      <c r="AZ628" s="305">
        <v>0.20318813893627824</v>
      </c>
      <c r="BA628" s="305">
        <v>25.15875536308997</v>
      </c>
      <c r="BB628" s="305">
        <v>1.9641979883037652</v>
      </c>
    </row>
    <row r="629" spans="45:54" ht="16.5">
      <c r="AS629" s="302" t="s">
        <v>204</v>
      </c>
      <c r="AT629" s="303" t="s">
        <v>364</v>
      </c>
      <c r="AU629" s="302">
        <v>3</v>
      </c>
      <c r="AV629" s="304">
        <v>1.681414537100993E-2</v>
      </c>
      <c r="AW629" s="304">
        <v>0.25009740512006545</v>
      </c>
      <c r="AX629" s="304">
        <v>0.15468707730219447</v>
      </c>
      <c r="AY629" s="305">
        <v>16.566142857142857</v>
      </c>
      <c r="AZ629" s="305">
        <v>2.6072187297473917E-2</v>
      </c>
      <c r="BA629" s="305">
        <v>10.618490826607559</v>
      </c>
      <c r="BB629" s="305">
        <v>3.041362930834878</v>
      </c>
    </row>
    <row r="630" spans="45:54" ht="16.5">
      <c r="AS630" s="302" t="s">
        <v>204</v>
      </c>
      <c r="AT630" s="303" t="s">
        <v>365</v>
      </c>
      <c r="AU630" s="302">
        <v>3</v>
      </c>
      <c r="AV630" s="304">
        <v>1.3274286620380814E-2</v>
      </c>
      <c r="AW630" s="304">
        <v>0.29126896395119883</v>
      </c>
      <c r="AX630" s="304">
        <v>0.18426184862034045</v>
      </c>
      <c r="AY630" s="305">
        <v>17.229100000000003</v>
      </c>
      <c r="AZ630" s="305">
        <v>0.17161004592426854</v>
      </c>
      <c r="BA630" s="305">
        <v>24.701194955071781</v>
      </c>
      <c r="BB630" s="305">
        <v>2.6685933303965097</v>
      </c>
    </row>
    <row r="631" spans="45:54" ht="16.5">
      <c r="AS631" s="302" t="s">
        <v>204</v>
      </c>
      <c r="AT631" s="303" t="s">
        <v>366</v>
      </c>
      <c r="AU631" s="302">
        <v>3</v>
      </c>
      <c r="AV631" s="304">
        <v>2.2874742255579832E-2</v>
      </c>
      <c r="AW631" s="304">
        <v>0.28599277476759194</v>
      </c>
      <c r="AX631" s="304">
        <v>0.13413493454930711</v>
      </c>
      <c r="AY631" s="305">
        <v>19.86633333333333</v>
      </c>
      <c r="AZ631" s="305">
        <v>0.13395523849766389</v>
      </c>
      <c r="BA631" s="305">
        <v>12.911978110799213</v>
      </c>
      <c r="BB631" s="305">
        <v>2.6340642337628339</v>
      </c>
    </row>
    <row r="632" spans="45:54" ht="16.5">
      <c r="AS632" s="302" t="s">
        <v>204</v>
      </c>
      <c r="AT632" s="303" t="s">
        <v>165</v>
      </c>
      <c r="AU632" s="302">
        <v>3</v>
      </c>
      <c r="AV632" s="304">
        <v>2.9302670049750019E-2</v>
      </c>
      <c r="AW632" s="304">
        <v>0.31531362784604516</v>
      </c>
      <c r="AX632" s="304">
        <v>0.16056414549506168</v>
      </c>
      <c r="AY632" s="305">
        <v>16.691600000000001</v>
      </c>
      <c r="AZ632" s="305">
        <v>8.7220029651638442E-2</v>
      </c>
      <c r="BA632" s="305">
        <v>16.635238382648858</v>
      </c>
      <c r="BB632" s="305">
        <v>2.3768700836743593</v>
      </c>
    </row>
    <row r="633" spans="45:54" ht="16.5">
      <c r="AS633" s="302" t="s">
        <v>204</v>
      </c>
      <c r="AT633" s="307" t="s">
        <v>166</v>
      </c>
      <c r="AU633" s="302">
        <v>3</v>
      </c>
      <c r="AV633" s="304">
        <v>1.7659131541254827E-2</v>
      </c>
      <c r="AW633" s="304">
        <v>0.31796935935563575</v>
      </c>
      <c r="AX633" s="304">
        <v>0.17109287627768244</v>
      </c>
      <c r="AY633" s="305">
        <v>15.814872727272723</v>
      </c>
      <c r="AZ633" s="305">
        <v>0.12771783898425731</v>
      </c>
      <c r="BA633" s="305">
        <v>18.451182926424337</v>
      </c>
      <c r="BB633" s="305">
        <v>2.480342912092163</v>
      </c>
    </row>
    <row r="634" spans="45:54" ht="16.5">
      <c r="AS634" s="302" t="s">
        <v>210</v>
      </c>
      <c r="AT634" s="303" t="s">
        <v>367</v>
      </c>
      <c r="AU634" s="302">
        <v>3</v>
      </c>
      <c r="AV634" s="304">
        <v>3.048202397915574E-2</v>
      </c>
      <c r="AW634" s="304">
        <v>0.26006380940741908</v>
      </c>
      <c r="AX634" s="304">
        <v>0.12683197469448174</v>
      </c>
      <c r="AY634" s="305">
        <v>17.619</v>
      </c>
      <c r="AZ634" s="305">
        <v>5.5311948789717152E-2</v>
      </c>
      <c r="BA634" s="305">
        <v>6.1731487088644936</v>
      </c>
      <c r="BB634" s="305">
        <v>3.1643612960165179</v>
      </c>
    </row>
    <row r="635" spans="45:54" ht="16.5">
      <c r="AS635" s="302" t="s">
        <v>210</v>
      </c>
      <c r="AT635" s="303" t="s">
        <v>368</v>
      </c>
      <c r="AU635" s="302">
        <v>3</v>
      </c>
      <c r="AV635" s="304">
        <v>1.2847088388434836E-2</v>
      </c>
      <c r="AW635" s="304">
        <v>0.35812245576067464</v>
      </c>
      <c r="AX635" s="304">
        <v>0.1582311158393008</v>
      </c>
      <c r="AY635" s="305">
        <v>11.761600000000001</v>
      </c>
      <c r="AZ635" s="305">
        <v>0.11897076378894797</v>
      </c>
      <c r="BA635" s="305">
        <v>14.134641897848471</v>
      </c>
      <c r="BB635" s="305">
        <v>2.1021866293938296</v>
      </c>
    </row>
    <row r="636" spans="45:54" ht="16.5">
      <c r="AS636" s="302" t="s">
        <v>210</v>
      </c>
      <c r="AT636" s="303" t="s">
        <v>369</v>
      </c>
      <c r="AU636" s="302">
        <v>3</v>
      </c>
      <c r="AV636" s="304">
        <v>2.5923115566154072E-2</v>
      </c>
      <c r="AW636" s="304">
        <v>0.3720655791519209</v>
      </c>
      <c r="AX636" s="304">
        <v>0.14412101304558955</v>
      </c>
      <c r="AY636" s="305">
        <v>10.259</v>
      </c>
      <c r="AZ636" s="305">
        <v>6.6660968106193139E-2</v>
      </c>
      <c r="BA636" s="305">
        <v>7.2260489427113361</v>
      </c>
      <c r="BB636" s="305">
        <v>2.1597870508592543</v>
      </c>
    </row>
    <row r="637" spans="45:54" ht="16.5">
      <c r="AS637" s="302" t="s">
        <v>210</v>
      </c>
      <c r="AT637" s="303" t="s">
        <v>370</v>
      </c>
      <c r="AU637" s="302">
        <v>3</v>
      </c>
      <c r="AV637" s="304">
        <v>3.4307094605053448E-2</v>
      </c>
      <c r="AW637" s="304">
        <v>0.30628306055518911</v>
      </c>
      <c r="AX637" s="304">
        <v>0.1740932564602522</v>
      </c>
      <c r="AY637" s="305">
        <v>10.354600000000001</v>
      </c>
      <c r="AZ637" s="305">
        <v>2.8907140964757525E-2</v>
      </c>
      <c r="BA637" s="305">
        <v>10.818497506060503</v>
      </c>
      <c r="BB637" s="305">
        <v>2.4676666866399595</v>
      </c>
    </row>
    <row r="638" spans="45:54" ht="16.5">
      <c r="AS638" s="302" t="s">
        <v>210</v>
      </c>
      <c r="AT638" s="303" t="s">
        <v>165</v>
      </c>
      <c r="AU638" s="302">
        <v>3</v>
      </c>
      <c r="AV638" s="304">
        <v>2.7231592129475235E-2</v>
      </c>
      <c r="AW638" s="304">
        <v>0.35236493342311059</v>
      </c>
      <c r="AX638" s="304">
        <v>0.15661911536303008</v>
      </c>
      <c r="AY638" s="305">
        <v>14.098000000000001</v>
      </c>
      <c r="AZ638" s="305">
        <v>0</v>
      </c>
      <c r="BA638" s="305">
        <v>14.079900270009775</v>
      </c>
      <c r="BB638" s="305">
        <v>2.546094348685529</v>
      </c>
    </row>
    <row r="639" spans="45:54" ht="16.5">
      <c r="AS639" s="302" t="s">
        <v>210</v>
      </c>
      <c r="AT639" s="307" t="s">
        <v>166</v>
      </c>
      <c r="AU639" s="302">
        <v>3</v>
      </c>
      <c r="AV639" s="304">
        <v>2.4515973562088206E-2</v>
      </c>
      <c r="AW639" s="304">
        <v>0.32806702976412738</v>
      </c>
      <c r="AX639" s="304">
        <v>0.14461109000980413</v>
      </c>
      <c r="AY639" s="305">
        <v>12.745727272727274</v>
      </c>
      <c r="AZ639" s="305">
        <v>6.7867507474255712E-2</v>
      </c>
      <c r="BA639" s="305">
        <v>8.9805412769860666</v>
      </c>
      <c r="BB639" s="305">
        <v>2.5349159920133091</v>
      </c>
    </row>
    <row r="640" spans="45:54" ht="16.5">
      <c r="AS640" s="302" t="s">
        <v>220</v>
      </c>
      <c r="AT640" s="303" t="s">
        <v>371</v>
      </c>
      <c r="AU640" s="302">
        <v>3</v>
      </c>
      <c r="AV640" s="304">
        <v>2.260571535844411E-2</v>
      </c>
      <c r="AW640" s="304">
        <v>0.36243807448003895</v>
      </c>
      <c r="AX640" s="304">
        <v>0.1502917058394283</v>
      </c>
      <c r="AY640" s="305">
        <v>6.9094000000000007</v>
      </c>
      <c r="AZ640" s="305">
        <v>0.13557241506133996</v>
      </c>
      <c r="BA640" s="305">
        <v>5.0016537413701494</v>
      </c>
      <c r="BB640" s="305">
        <v>2.2102720678925643</v>
      </c>
    </row>
    <row r="641" spans="45:54" ht="16.5">
      <c r="AS641" s="302" t="s">
        <v>220</v>
      </c>
      <c r="AT641" s="303" t="s">
        <v>372</v>
      </c>
      <c r="AU641" s="302">
        <v>3</v>
      </c>
      <c r="AV641" s="304">
        <v>1.6189115895487251E-2</v>
      </c>
      <c r="AW641" s="304">
        <v>0.3692249852182603</v>
      </c>
      <c r="AX641" s="304">
        <v>0.1528310162098509</v>
      </c>
      <c r="AY641" s="305">
        <v>5.3334999999999999</v>
      </c>
      <c r="AZ641" s="305">
        <v>9.7631607406784351E-2</v>
      </c>
      <c r="BA641" s="305">
        <v>5.3472080364331127</v>
      </c>
      <c r="BB641" s="305">
        <v>2.2301450853135143</v>
      </c>
    </row>
    <row r="642" spans="45:54" ht="16.5">
      <c r="AS642" s="302" t="s">
        <v>220</v>
      </c>
      <c r="AT642" s="303" t="s">
        <v>373</v>
      </c>
      <c r="AU642" s="302">
        <v>3</v>
      </c>
      <c r="AV642" s="304">
        <v>3.7276844625639308E-2</v>
      </c>
      <c r="AW642" s="304">
        <v>0.36604004238822685</v>
      </c>
      <c r="AX642" s="304">
        <v>0.10278706010413684</v>
      </c>
      <c r="AY642" s="305">
        <v>5.5154999999999994</v>
      </c>
      <c r="AZ642" s="305">
        <v>0.42771663205838806</v>
      </c>
      <c r="BA642" s="305">
        <v>2.3997154198644299</v>
      </c>
      <c r="BB642" s="305">
        <v>2.4342802537941775</v>
      </c>
    </row>
    <row r="643" spans="45:54" ht="16.5">
      <c r="AS643" s="302" t="s">
        <v>220</v>
      </c>
      <c r="AT643" s="303" t="s">
        <v>374</v>
      </c>
      <c r="AU643" s="302">
        <v>3</v>
      </c>
      <c r="AV643" s="304">
        <v>2.3720613186741329E-2</v>
      </c>
      <c r="AW643" s="304">
        <v>0.35878316399670568</v>
      </c>
      <c r="AX643" s="304">
        <v>0.13254830260249567</v>
      </c>
      <c r="AY643" s="305">
        <v>5.4548888888888891</v>
      </c>
      <c r="AZ643" s="305">
        <v>1.1190579327756611</v>
      </c>
      <c r="BA643" s="305">
        <v>3.4330421327524516</v>
      </c>
      <c r="BB643" s="305">
        <v>2.1666599544473182</v>
      </c>
    </row>
    <row r="644" spans="45:54" ht="16.5">
      <c r="AS644" s="302" t="s">
        <v>220</v>
      </c>
      <c r="AT644" s="303" t="s">
        <v>375</v>
      </c>
      <c r="AU644" s="302">
        <v>3</v>
      </c>
      <c r="AV644" s="304">
        <v>2.621013063322971E-2</v>
      </c>
      <c r="AW644" s="304">
        <v>0.33344620455296237</v>
      </c>
      <c r="AX644" s="304">
        <v>0.24174758470530411</v>
      </c>
      <c r="AY644" s="305">
        <v>8.932500000000001</v>
      </c>
      <c r="AZ644" s="305">
        <v>0.12406547679603389</v>
      </c>
      <c r="BA644" s="305">
        <v>6.9556709248873192</v>
      </c>
      <c r="BB644" s="305">
        <v>2.5169721920110009</v>
      </c>
    </row>
    <row r="645" spans="45:54" ht="16.5">
      <c r="AS645" s="302" t="s">
        <v>220</v>
      </c>
      <c r="AT645" s="303" t="s">
        <v>376</v>
      </c>
      <c r="AU645" s="302">
        <v>3</v>
      </c>
      <c r="AV645" s="304">
        <v>2.6693799668662938E-2</v>
      </c>
      <c r="AW645" s="304">
        <v>0.32855986022067024</v>
      </c>
      <c r="AX645" s="304">
        <v>0.13045469081824612</v>
      </c>
      <c r="AY645" s="305">
        <v>4.8037999999999998</v>
      </c>
      <c r="AZ645" s="305">
        <v>0.24067743477566306</v>
      </c>
      <c r="BA645" s="305">
        <v>1.9630253273890017</v>
      </c>
      <c r="BB645" s="305">
        <v>2.5872774360823501</v>
      </c>
    </row>
    <row r="646" spans="45:54" ht="16.5">
      <c r="AS646" s="302" t="s">
        <v>220</v>
      </c>
      <c r="AT646" s="303" t="s">
        <v>377</v>
      </c>
      <c r="AU646" s="302">
        <v>3</v>
      </c>
      <c r="AV646" s="304">
        <v>3.6248454722727058E-2</v>
      </c>
      <c r="AW646" s="304">
        <v>0.29562160758208267</v>
      </c>
      <c r="AX646" s="304">
        <v>0.18642751340598082</v>
      </c>
      <c r="AY646" s="305">
        <v>5.2089999999999996</v>
      </c>
      <c r="AZ646" s="305">
        <v>0</v>
      </c>
      <c r="BA646" s="305">
        <v>2.55795890487276</v>
      </c>
      <c r="BB646" s="305">
        <v>3.731949138316355</v>
      </c>
    </row>
    <row r="647" spans="45:54" ht="16.5">
      <c r="AS647" s="302" t="s">
        <v>220</v>
      </c>
      <c r="AT647" s="303" t="s">
        <v>378</v>
      </c>
      <c r="AU647" s="302">
        <v>3</v>
      </c>
      <c r="AV647" s="304">
        <v>2.7870082801077431E-2</v>
      </c>
      <c r="AW647" s="304">
        <v>0.34115194892995848</v>
      </c>
      <c r="AX647" s="304">
        <v>0.41651933072430597</v>
      </c>
      <c r="AY647" s="305">
        <v>1.966</v>
      </c>
      <c r="AZ647" s="305">
        <v>2.4866825714883939E-2</v>
      </c>
      <c r="BA647" s="305">
        <v>1.1687408085995452</v>
      </c>
      <c r="BB647" s="305">
        <v>5.7096518627896407</v>
      </c>
    </row>
    <row r="648" spans="45:54" ht="16.5">
      <c r="AS648" s="302" t="s">
        <v>220</v>
      </c>
      <c r="AT648" s="303" t="s">
        <v>379</v>
      </c>
      <c r="AU648" s="302">
        <v>3</v>
      </c>
      <c r="AV648" s="304">
        <v>6.0823930976838414E-2</v>
      </c>
      <c r="AW648" s="304">
        <v>0.37396964184683301</v>
      </c>
      <c r="AX648" s="304">
        <v>0.46188567899498095</v>
      </c>
      <c r="AY648" s="305">
        <v>3.8980000000000001</v>
      </c>
      <c r="AZ648" s="305">
        <v>0.19961814584224577</v>
      </c>
      <c r="BA648" s="305">
        <v>2.6718121058885203</v>
      </c>
      <c r="BB648" s="305">
        <v>4.5885024526278553</v>
      </c>
    </row>
    <row r="649" spans="45:54" ht="16.5">
      <c r="AS649" s="302" t="s">
        <v>220</v>
      </c>
      <c r="AT649" s="303" t="s">
        <v>380</v>
      </c>
      <c r="AU649" s="302">
        <v>3</v>
      </c>
      <c r="AV649" s="304">
        <v>2.8619979056228314E-2</v>
      </c>
      <c r="AW649" s="304">
        <v>0.31972203058563303</v>
      </c>
      <c r="AX649" s="304">
        <v>0.18251679836819051</v>
      </c>
      <c r="AY649" s="305">
        <v>7.5977500000000004</v>
      </c>
      <c r="AZ649" s="305">
        <v>2.036638999831027E-2</v>
      </c>
      <c r="BA649" s="305">
        <v>16.235407226986336</v>
      </c>
      <c r="BB649" s="305">
        <v>2.5216142753745752</v>
      </c>
    </row>
    <row r="650" spans="45:54" ht="16.5">
      <c r="AS650" s="302" t="s">
        <v>220</v>
      </c>
      <c r="AT650" s="307" t="s">
        <v>166</v>
      </c>
      <c r="AU650" s="302">
        <v>3</v>
      </c>
      <c r="AV650" s="304">
        <v>2.7237044209412746E-2</v>
      </c>
      <c r="AW650" s="304">
        <v>0.34681384801625248</v>
      </c>
      <c r="AX650" s="304">
        <v>0.18059698196530244</v>
      </c>
      <c r="AY650" s="305">
        <v>6.1890851063829802</v>
      </c>
      <c r="AZ650" s="305">
        <v>0.28601132575764099</v>
      </c>
      <c r="BA650" s="305">
        <v>5.8674187844949648</v>
      </c>
      <c r="BB650" s="305">
        <v>2.4820698380670874</v>
      </c>
    </row>
    <row r="651" spans="45:54" ht="16.5">
      <c r="AS651" s="302" t="s">
        <v>229</v>
      </c>
      <c r="AT651" s="303" t="s">
        <v>381</v>
      </c>
      <c r="AU651" s="302">
        <v>3</v>
      </c>
      <c r="AV651" s="304">
        <v>1.4938841958206493E-2</v>
      </c>
      <c r="AW651" s="304">
        <v>0.39616212113721722</v>
      </c>
      <c r="AX651" s="304">
        <v>0.20008864385495526</v>
      </c>
      <c r="AY651" s="305">
        <v>12.128285714285717</v>
      </c>
      <c r="AZ651" s="305">
        <v>0.35916695208950844</v>
      </c>
      <c r="BA651" s="305">
        <v>13.897221481556274</v>
      </c>
      <c r="BB651" s="305">
        <v>2.3644763846278116</v>
      </c>
    </row>
    <row r="652" spans="45:54" ht="16.5">
      <c r="AS652" s="302" t="s">
        <v>229</v>
      </c>
      <c r="AT652" s="303" t="s">
        <v>382</v>
      </c>
      <c r="AU652" s="302">
        <v>3</v>
      </c>
      <c r="AV652" s="304">
        <v>1.4653319514005116E-2</v>
      </c>
      <c r="AW652" s="304">
        <v>0.36370327482705045</v>
      </c>
      <c r="AX652" s="304">
        <v>0.14639090251148687</v>
      </c>
      <c r="AY652" s="305">
        <v>7.2679090909090913</v>
      </c>
      <c r="AZ652" s="305">
        <v>2.6006555784595285E-2</v>
      </c>
      <c r="BA652" s="305">
        <v>2.7332890129609648</v>
      </c>
      <c r="BB652" s="305">
        <v>2.5538065567982535</v>
      </c>
    </row>
    <row r="653" spans="45:54" ht="16.5">
      <c r="AS653" s="302" t="s">
        <v>229</v>
      </c>
      <c r="AT653" s="303" t="s">
        <v>383</v>
      </c>
      <c r="AU653" s="302">
        <v>3</v>
      </c>
      <c r="AV653" s="304">
        <v>3.5689250070377487E-2</v>
      </c>
      <c r="AW653" s="304">
        <v>0.56186919639373656</v>
      </c>
      <c r="AX653" s="304">
        <v>0.19342830481279832</v>
      </c>
      <c r="AY653" s="305">
        <v>11.526999999999999</v>
      </c>
      <c r="AZ653" s="305">
        <v>0.41958417529891179</v>
      </c>
      <c r="BA653" s="305">
        <v>7.007055727491827</v>
      </c>
      <c r="BB653" s="305">
        <v>2.1734144951325716</v>
      </c>
    </row>
    <row r="654" spans="45:54" ht="16.5">
      <c r="AS654" s="302" t="s">
        <v>229</v>
      </c>
      <c r="AT654" s="303" t="s">
        <v>384</v>
      </c>
      <c r="AU654" s="302">
        <v>3</v>
      </c>
      <c r="AV654" s="304">
        <v>1.0114033666710938E-2</v>
      </c>
      <c r="AW654" s="304">
        <v>0.57392774404380187</v>
      </c>
      <c r="AX654" s="304">
        <v>0.34635526584245724</v>
      </c>
      <c r="AY654" s="305">
        <v>11.475200000000001</v>
      </c>
      <c r="AZ654" s="305">
        <v>4.4287496169216105</v>
      </c>
      <c r="BA654" s="305">
        <v>2.6707726697466199</v>
      </c>
      <c r="BB654" s="305">
        <v>3.4691034368173885</v>
      </c>
    </row>
    <row r="655" spans="45:54" ht="16.5">
      <c r="AS655" s="302" t="s">
        <v>229</v>
      </c>
      <c r="AT655" s="303" t="s">
        <v>385</v>
      </c>
      <c r="AU655" s="302">
        <v>3</v>
      </c>
      <c r="AV655" s="304">
        <v>2.09019107276355E-2</v>
      </c>
      <c r="AW655" s="304">
        <v>0.50349768031643982</v>
      </c>
      <c r="AX655" s="304">
        <v>0.17368446750243102</v>
      </c>
      <c r="AY655" s="305">
        <v>7.6364000000000001</v>
      </c>
      <c r="AZ655" s="305">
        <v>9.9390253220275268E-2</v>
      </c>
      <c r="BA655" s="305">
        <v>3.863796093938201</v>
      </c>
      <c r="BB655" s="305">
        <v>2.0570948758931493</v>
      </c>
    </row>
    <row r="656" spans="45:54" ht="16.5">
      <c r="AS656" s="302" t="s">
        <v>229</v>
      </c>
      <c r="AT656" s="303" t="s">
        <v>386</v>
      </c>
      <c r="AU656" s="302">
        <v>3</v>
      </c>
      <c r="AV656" s="304">
        <v>4.4962447690991787E-2</v>
      </c>
      <c r="AW656" s="304">
        <v>0.43306445580585673</v>
      </c>
      <c r="AX656" s="304">
        <v>0.38021586587284673</v>
      </c>
      <c r="AY656" s="305">
        <v>3.8246666666666669</v>
      </c>
      <c r="AZ656" s="305">
        <v>0.76122467411456285</v>
      </c>
      <c r="BA656" s="305">
        <v>1.2369900954361646</v>
      </c>
      <c r="BB656" s="305">
        <v>4.179140677360909</v>
      </c>
    </row>
    <row r="657" spans="45:54" ht="16.5">
      <c r="AS657" s="302" t="s">
        <v>229</v>
      </c>
      <c r="AT657" s="303" t="s">
        <v>387</v>
      </c>
      <c r="AU657" s="302">
        <v>3</v>
      </c>
      <c r="AV657" s="304">
        <v>4.5049344063725787E-2</v>
      </c>
      <c r="AW657" s="304">
        <v>0.41588998586048337</v>
      </c>
      <c r="AX657" s="304">
        <v>0.49223588685529274</v>
      </c>
      <c r="AY657" s="305">
        <v>3.45</v>
      </c>
      <c r="AZ657" s="305">
        <v>7.7274079569119733E-2</v>
      </c>
      <c r="BA657" s="305">
        <v>0.56667658350687811</v>
      </c>
      <c r="BB657" s="305">
        <v>3.5817245817245817</v>
      </c>
    </row>
    <row r="658" spans="45:54" ht="16.5">
      <c r="AS658" s="302" t="s">
        <v>229</v>
      </c>
      <c r="AT658" s="303" t="s">
        <v>388</v>
      </c>
      <c r="AU658" s="302">
        <v>3</v>
      </c>
      <c r="AV658" s="304">
        <v>5.0533090964083406E-2</v>
      </c>
      <c r="AW658" s="304">
        <v>0.35568622217370571</v>
      </c>
      <c r="AX658" s="304">
        <v>0.41841152241255991</v>
      </c>
      <c r="AY658" s="305">
        <v>3.5895000000000001</v>
      </c>
      <c r="AZ658" s="305">
        <v>0.57382151645151069</v>
      </c>
      <c r="BA658" s="305">
        <v>0.73640427944610543</v>
      </c>
      <c r="BB658" s="305">
        <v>4.9776984040841432</v>
      </c>
    </row>
    <row r="659" spans="45:54" ht="16.5">
      <c r="AS659" s="302" t="s">
        <v>229</v>
      </c>
      <c r="AT659" s="303" t="s">
        <v>389</v>
      </c>
      <c r="AU659" s="302">
        <v>3</v>
      </c>
      <c r="AV659" s="304">
        <v>2.207260986183503E-2</v>
      </c>
      <c r="AW659" s="304">
        <v>0.41351388172855091</v>
      </c>
      <c r="AX659" s="304">
        <v>0.52340929752941034</v>
      </c>
      <c r="AY659" s="305">
        <v>2.2719999999999998</v>
      </c>
      <c r="AZ659" s="305">
        <v>8.489804285313611E-2</v>
      </c>
      <c r="BA659" s="305">
        <v>1.3017699904147537</v>
      </c>
      <c r="BB659" s="305">
        <v>5.5943782406462574</v>
      </c>
    </row>
    <row r="660" spans="45:54" ht="16.5">
      <c r="AS660" s="302" t="s">
        <v>229</v>
      </c>
      <c r="AT660" s="303" t="s">
        <v>390</v>
      </c>
      <c r="AU660" s="302">
        <v>3</v>
      </c>
      <c r="AV660" s="304">
        <v>1.5450689099604373E-2</v>
      </c>
      <c r="AW660" s="304">
        <v>0.46730301679608993</v>
      </c>
      <c r="AX660" s="304">
        <v>0.18939268812089421</v>
      </c>
      <c r="AY660" s="305">
        <v>8.7536666666666676</v>
      </c>
      <c r="AZ660" s="305">
        <v>0.14918403790468035</v>
      </c>
      <c r="BA660" s="305">
        <v>4.8520332328046045</v>
      </c>
      <c r="BB660" s="305">
        <v>2.0322808522065285</v>
      </c>
    </row>
    <row r="661" spans="45:54" ht="16.5">
      <c r="AS661" s="302" t="s">
        <v>229</v>
      </c>
      <c r="AT661" s="303" t="s">
        <v>395</v>
      </c>
      <c r="AU661" s="302">
        <v>3</v>
      </c>
      <c r="AV661" s="304">
        <v>2.3489278878001122E-2</v>
      </c>
      <c r="AW661" s="304">
        <v>0.33652059346116348</v>
      </c>
      <c r="AX661" s="304">
        <v>0.17693513458284427</v>
      </c>
      <c r="AY661" s="305">
        <v>5.8769999999999998</v>
      </c>
      <c r="AZ661" s="305">
        <v>2.768937943393494E-2</v>
      </c>
      <c r="BA661" s="305">
        <v>1.4121583511306819</v>
      </c>
      <c r="BB661" s="305">
        <v>2.6024408153441621</v>
      </c>
    </row>
    <row r="662" spans="45:54" ht="16.5">
      <c r="AS662" s="302" t="s">
        <v>229</v>
      </c>
      <c r="AT662" s="303" t="s">
        <v>165</v>
      </c>
      <c r="AU662" s="302">
        <v>3</v>
      </c>
      <c r="AV662" s="304">
        <v>4.0520979723488192E-2</v>
      </c>
      <c r="AW662" s="304">
        <v>0.4157312673872105</v>
      </c>
      <c r="AX662" s="304">
        <v>0.45551602439026129</v>
      </c>
      <c r="AY662" s="305">
        <v>3.2989999999999999</v>
      </c>
      <c r="AZ662" s="305">
        <v>0.14268317130470204</v>
      </c>
      <c r="BA662" s="305">
        <v>1.0344529919590899</v>
      </c>
      <c r="BB662" s="305">
        <v>4.3493048035422284</v>
      </c>
    </row>
    <row r="663" spans="45:54" ht="16.5">
      <c r="AS663" s="302" t="s">
        <v>229</v>
      </c>
      <c r="AT663" s="307" t="s">
        <v>166</v>
      </c>
      <c r="AU663" s="302">
        <v>3</v>
      </c>
      <c r="AV663" s="304">
        <v>2.0880835801093872E-2</v>
      </c>
      <c r="AW663" s="304">
        <v>0.42981019321800346</v>
      </c>
      <c r="AX663" s="304">
        <v>0.26133790364866333</v>
      </c>
      <c r="AY663" s="305">
        <v>8.1892676056338001</v>
      </c>
      <c r="AZ663" s="305">
        <v>0.49267365997049234</v>
      </c>
      <c r="BA663" s="305">
        <v>7.2187145408587439</v>
      </c>
      <c r="BB663" s="305">
        <v>2.6873277184686932</v>
      </c>
    </row>
    <row r="664" spans="45:54" ht="16.5">
      <c r="AS664" s="269" t="s">
        <v>63</v>
      </c>
      <c r="AT664" s="269" t="s">
        <v>64</v>
      </c>
      <c r="AU664" s="269">
        <v>4</v>
      </c>
      <c r="AV664" s="304">
        <v>1.3243462354800025E-2</v>
      </c>
      <c r="AW664" s="304">
        <v>0.33294588881697046</v>
      </c>
      <c r="AX664" s="304">
        <v>0.16555547626617492</v>
      </c>
      <c r="AY664" s="305">
        <v>18.066208333333332</v>
      </c>
      <c r="AZ664" s="305">
        <v>7.6928367732908384E-2</v>
      </c>
      <c r="BA664" s="305">
        <v>10.421448450744059</v>
      </c>
      <c r="BB664" s="305">
        <v>2.8697378015370365</v>
      </c>
    </row>
    <row r="665" spans="45:54" ht="16.5">
      <c r="AS665" s="269" t="s">
        <v>63</v>
      </c>
      <c r="AT665" s="269" t="s">
        <v>162</v>
      </c>
      <c r="AU665" s="269">
        <v>4</v>
      </c>
      <c r="AV665" s="304">
        <v>1.488846168844429E-2</v>
      </c>
      <c r="AW665" s="304">
        <v>0.30523382759062889</v>
      </c>
      <c r="AX665" s="304">
        <v>0.14534895915487675</v>
      </c>
      <c r="AY665" s="305">
        <v>20.027923076923077</v>
      </c>
      <c r="AZ665" s="305">
        <v>0.16920717014537456</v>
      </c>
      <c r="BA665" s="305">
        <v>11.459555598095493</v>
      </c>
      <c r="BB665" s="305">
        <v>2.6361143302045322</v>
      </c>
    </row>
    <row r="666" spans="45:54" ht="16.5">
      <c r="AS666" s="269" t="s">
        <v>63</v>
      </c>
      <c r="AT666" s="269" t="s">
        <v>163</v>
      </c>
      <c r="AU666" s="269">
        <v>4</v>
      </c>
      <c r="AV666" s="304">
        <v>1.2036392609907532E-2</v>
      </c>
      <c r="AW666" s="304">
        <v>0.27958071104741677</v>
      </c>
      <c r="AX666" s="304">
        <v>0.13489091441034393</v>
      </c>
      <c r="AY666" s="305">
        <v>18.290624999999999</v>
      </c>
      <c r="AZ666" s="305">
        <v>7.1671819244763998E-2</v>
      </c>
      <c r="BA666" s="305">
        <v>7.0784453863638355</v>
      </c>
      <c r="BB666" s="305">
        <v>2.9683000085333773</v>
      </c>
    </row>
    <row r="667" spans="45:54" ht="16.5">
      <c r="AS667" s="269" t="s">
        <v>63</v>
      </c>
      <c r="AT667" s="269" t="s">
        <v>164</v>
      </c>
      <c r="AU667" s="269">
        <v>4</v>
      </c>
      <c r="AV667" s="304">
        <v>1.0265824860694666E-2</v>
      </c>
      <c r="AW667" s="304">
        <v>0.3183257078895711</v>
      </c>
      <c r="AX667" s="304">
        <v>0.18234476588550882</v>
      </c>
      <c r="AY667" s="305">
        <v>19.101400000000002</v>
      </c>
      <c r="AZ667" s="305">
        <v>0.25235059861767839</v>
      </c>
      <c r="BA667" s="305">
        <v>19.374345959177674</v>
      </c>
      <c r="BB667" s="305">
        <v>2.4582505860323511</v>
      </c>
    </row>
    <row r="668" spans="45:54" ht="16.5">
      <c r="AS668" s="269" t="s">
        <v>63</v>
      </c>
      <c r="AT668" s="269" t="s">
        <v>165</v>
      </c>
      <c r="AU668" s="269">
        <v>4</v>
      </c>
      <c r="AV668" s="304">
        <v>1.6288851603819154E-2</v>
      </c>
      <c r="AW668" s="304">
        <v>0.31407010823829135</v>
      </c>
      <c r="AX668" s="304">
        <v>0.15874270238950017</v>
      </c>
      <c r="AY668" s="305">
        <v>19.616199999999999</v>
      </c>
      <c r="AZ668" s="305">
        <v>0.20085245939334664</v>
      </c>
      <c r="BA668" s="305">
        <v>12.930742816806143</v>
      </c>
      <c r="BB668" s="305">
        <v>2.6906049848590725</v>
      </c>
    </row>
    <row r="669" spans="45:54" ht="16.5">
      <c r="AS669" s="269" t="s">
        <v>63</v>
      </c>
      <c r="AT669" s="269" t="s">
        <v>166</v>
      </c>
      <c r="AU669" s="269">
        <v>4</v>
      </c>
      <c r="AV669" s="304">
        <v>1.3233735166267769E-2</v>
      </c>
      <c r="AW669" s="304">
        <v>0.31550503359901183</v>
      </c>
      <c r="AX669" s="304">
        <v>0.15647536722784261</v>
      </c>
      <c r="AY669" s="305">
        <v>18.79754545454545</v>
      </c>
      <c r="AZ669" s="305">
        <v>0.12470552066472007</v>
      </c>
      <c r="BA669" s="305">
        <v>11.218842221417415</v>
      </c>
      <c r="BB669" s="305">
        <v>2.7607065228253944</v>
      </c>
    </row>
    <row r="670" spans="45:54" ht="16.5">
      <c r="AS670" s="269" t="s">
        <v>200</v>
      </c>
      <c r="AT670" s="269" t="s">
        <v>232</v>
      </c>
      <c r="AU670" s="269">
        <v>4</v>
      </c>
      <c r="AV670" s="304">
        <v>1.2338265906698245E-2</v>
      </c>
      <c r="AW670" s="304">
        <v>0.36946150446374471</v>
      </c>
      <c r="AX670" s="304">
        <v>0.21177499027418145</v>
      </c>
      <c r="AY670" s="305">
        <v>14.508142857142859</v>
      </c>
      <c r="AZ670" s="305">
        <v>0.31738525130621553</v>
      </c>
      <c r="BA670" s="305">
        <v>21.198530580215547</v>
      </c>
      <c r="BB670" s="305">
        <v>1.9839687910166828</v>
      </c>
    </row>
    <row r="671" spans="45:54" ht="16.5">
      <c r="AS671" s="269" t="s">
        <v>200</v>
      </c>
      <c r="AT671" s="269" t="s">
        <v>233</v>
      </c>
      <c r="AU671" s="269">
        <v>4</v>
      </c>
      <c r="AV671" s="304">
        <v>1.531442030759134E-2</v>
      </c>
      <c r="AW671" s="304">
        <v>0.35939130966737376</v>
      </c>
      <c r="AX671" s="304">
        <v>0.17967054646584496</v>
      </c>
      <c r="AY671" s="305">
        <v>15.399749999999999</v>
      </c>
      <c r="AZ671" s="305">
        <v>0.32974061525833448</v>
      </c>
      <c r="BA671" s="305">
        <v>22.758631969958905</v>
      </c>
      <c r="BB671" s="305">
        <v>2.0158065159026779</v>
      </c>
    </row>
    <row r="672" spans="45:54" ht="16.5">
      <c r="AS672" s="269" t="s">
        <v>200</v>
      </c>
      <c r="AT672" s="269" t="s">
        <v>234</v>
      </c>
      <c r="AU672" s="269">
        <v>4</v>
      </c>
      <c r="AV672" s="304">
        <v>8.3586375843019336E-3</v>
      </c>
      <c r="AW672" s="304">
        <v>0.28622833155993338</v>
      </c>
      <c r="AX672" s="304">
        <v>0.17843035741756719</v>
      </c>
      <c r="AY672" s="305">
        <v>14.871</v>
      </c>
      <c r="AZ672" s="305">
        <v>0.24852165799339734</v>
      </c>
      <c r="BA672" s="305">
        <v>37.422992082236526</v>
      </c>
      <c r="BB672" s="305">
        <v>2.3219613442374833</v>
      </c>
    </row>
    <row r="673" spans="45:54" ht="16.5">
      <c r="AS673" s="269" t="s">
        <v>200</v>
      </c>
      <c r="AT673" s="269" t="s">
        <v>235</v>
      </c>
      <c r="AU673" s="269">
        <v>4</v>
      </c>
      <c r="AV673" s="304">
        <v>1.6635683785544406E-2</v>
      </c>
      <c r="AW673" s="304">
        <v>0.30052090951970672</v>
      </c>
      <c r="AX673" s="304">
        <v>0.24382442253232797</v>
      </c>
      <c r="AY673" s="305">
        <v>15.133166666666668</v>
      </c>
      <c r="AZ673" s="305">
        <v>0.15353645637858679</v>
      </c>
      <c r="BA673" s="305">
        <v>13.711658534921016</v>
      </c>
      <c r="BB673" s="305">
        <v>2.8350825382617098</v>
      </c>
    </row>
    <row r="674" spans="45:54" ht="16.5">
      <c r="AS674" s="269" t="s">
        <v>200</v>
      </c>
      <c r="AT674" s="269" t="s">
        <v>165</v>
      </c>
      <c r="AU674" s="269">
        <v>4</v>
      </c>
      <c r="AV674" s="304">
        <v>1.5379731046572684E-2</v>
      </c>
      <c r="AW674" s="304">
        <v>0.31652141621840896</v>
      </c>
      <c r="AX674" s="304">
        <v>0.22189157434859902</v>
      </c>
      <c r="AY674" s="305">
        <v>15.587857142857144</v>
      </c>
      <c r="AZ674" s="305">
        <v>0.43085742591960974</v>
      </c>
      <c r="BA674" s="305">
        <v>28.734388625668089</v>
      </c>
      <c r="BB674" s="305">
        <v>2.4206529581308263</v>
      </c>
    </row>
    <row r="675" spans="45:54" ht="16.5">
      <c r="AS675" s="269" t="s">
        <v>200</v>
      </c>
      <c r="AT675" s="269" t="s">
        <v>166</v>
      </c>
      <c r="AU675" s="269">
        <v>4</v>
      </c>
      <c r="AV675" s="304">
        <v>1.2979885201975953E-2</v>
      </c>
      <c r="AW675" s="304">
        <v>0.34658488567278761</v>
      </c>
      <c r="AX675" s="304">
        <v>0.20208082896279148</v>
      </c>
      <c r="AY675" s="305">
        <v>14.946246153846154</v>
      </c>
      <c r="AZ675" s="305">
        <v>0.29191012699083485</v>
      </c>
      <c r="BA675" s="305">
        <v>24.056201792069281</v>
      </c>
      <c r="BB675" s="305">
        <v>2.1459378503693789</v>
      </c>
    </row>
    <row r="676" spans="45:54" ht="16.5">
      <c r="AS676" s="269" t="s">
        <v>218</v>
      </c>
      <c r="AT676" s="269" t="s">
        <v>236</v>
      </c>
      <c r="AU676" s="269">
        <v>4</v>
      </c>
      <c r="AV676" s="304">
        <v>8.6879734028893277E-3</v>
      </c>
      <c r="AW676" s="304">
        <v>0.36205304803291738</v>
      </c>
      <c r="AX676" s="304">
        <v>0.16207579207118436</v>
      </c>
      <c r="AY676" s="305">
        <v>10.290800000000001</v>
      </c>
      <c r="AZ676" s="305">
        <v>0.18596197597562647</v>
      </c>
      <c r="BA676" s="305">
        <v>5.8460667787289182</v>
      </c>
      <c r="BB676" s="305">
        <v>2.2846601440357603</v>
      </c>
    </row>
    <row r="677" spans="45:54" ht="16.5">
      <c r="AS677" s="269" t="s">
        <v>218</v>
      </c>
      <c r="AT677" s="269" t="s">
        <v>237</v>
      </c>
      <c r="AU677" s="269">
        <v>4</v>
      </c>
      <c r="AV677" s="304">
        <v>1.5850559328889884E-2</v>
      </c>
      <c r="AW677" s="304">
        <v>0.21468041830123974</v>
      </c>
      <c r="AX677" s="304">
        <v>0.18816830646650232</v>
      </c>
      <c r="AY677" s="305">
        <v>13.073</v>
      </c>
      <c r="AZ677" s="305">
        <v>8.0312113098254229E-2</v>
      </c>
      <c r="BA677" s="305">
        <v>15.113549876008507</v>
      </c>
      <c r="BB677" s="305">
        <v>3.3833699911286628</v>
      </c>
    </row>
    <row r="678" spans="45:54" ht="16.5">
      <c r="AS678" s="269" t="s">
        <v>218</v>
      </c>
      <c r="AT678" s="269" t="s">
        <v>238</v>
      </c>
      <c r="AU678" s="269">
        <v>4</v>
      </c>
      <c r="AV678" s="304">
        <v>1.055994334932695E-2</v>
      </c>
      <c r="AW678" s="304">
        <v>0.28972548811990706</v>
      </c>
      <c r="AX678" s="304">
        <v>0.22955678222397788</v>
      </c>
      <c r="AY678" s="305">
        <v>12.222818181818184</v>
      </c>
      <c r="AZ678" s="305">
        <v>0.50494224029200174</v>
      </c>
      <c r="BA678" s="305">
        <v>15.998696245041319</v>
      </c>
      <c r="BB678" s="305">
        <v>2.6484986318671813</v>
      </c>
    </row>
    <row r="679" spans="45:54" ht="16.5">
      <c r="AS679" s="269" t="s">
        <v>218</v>
      </c>
      <c r="AT679" s="269" t="s">
        <v>239</v>
      </c>
      <c r="AU679" s="269">
        <v>4</v>
      </c>
      <c r="AV679" s="304">
        <v>1.0416468151325093E-2</v>
      </c>
      <c r="AW679" s="304">
        <v>0.2642860462759174</v>
      </c>
      <c r="AX679" s="304">
        <v>0.22337261020319044</v>
      </c>
      <c r="AY679" s="305">
        <v>12.548444444444446</v>
      </c>
      <c r="AZ679" s="305">
        <v>1.1630744929222376</v>
      </c>
      <c r="BA679" s="305">
        <v>16.092225991916273</v>
      </c>
      <c r="BB679" s="305">
        <v>2.8187726696438533</v>
      </c>
    </row>
    <row r="680" spans="45:54" ht="16.5">
      <c r="AS680" s="269" t="s">
        <v>218</v>
      </c>
      <c r="AT680" s="269" t="s">
        <v>240</v>
      </c>
      <c r="AU680" s="269">
        <v>4</v>
      </c>
      <c r="AV680" s="304">
        <v>8.6167966104935337E-3</v>
      </c>
      <c r="AW680" s="304">
        <v>0.34703095341092177</v>
      </c>
      <c r="AX680" s="304">
        <v>0.25192982354425225</v>
      </c>
      <c r="AY680" s="305">
        <v>12.3264</v>
      </c>
      <c r="AZ680" s="305">
        <v>0.80145537475158091</v>
      </c>
      <c r="BA680" s="305">
        <v>24.050482139353822</v>
      </c>
      <c r="BB680" s="305">
        <v>2.4485369712149079</v>
      </c>
    </row>
    <row r="681" spans="45:54" ht="16.5">
      <c r="AS681" s="269" t="s">
        <v>218</v>
      </c>
      <c r="AT681" s="269" t="s">
        <v>391</v>
      </c>
      <c r="AU681" s="269">
        <v>4</v>
      </c>
      <c r="AV681" s="304">
        <v>2.0179983363482982E-2</v>
      </c>
      <c r="AW681" s="304">
        <v>0.28446654997099718</v>
      </c>
      <c r="AX681" s="304">
        <v>0.25025896671217257</v>
      </c>
      <c r="AY681" s="305">
        <v>10.542999999999999</v>
      </c>
      <c r="AZ681" s="305">
        <v>0.69880339745109266</v>
      </c>
      <c r="BA681" s="305">
        <v>11.672200498050282</v>
      </c>
      <c r="BB681" s="305">
        <v>2.9429111080477588</v>
      </c>
    </row>
    <row r="682" spans="45:54" ht="16.5">
      <c r="AS682" s="269" t="s">
        <v>218</v>
      </c>
      <c r="AT682" s="269" t="s">
        <v>166</v>
      </c>
      <c r="AU682" s="269">
        <v>4</v>
      </c>
      <c r="AV682" s="304">
        <v>1.0260421855725227E-2</v>
      </c>
      <c r="AW682" s="304">
        <v>0.30864820680969679</v>
      </c>
      <c r="AX682" s="304">
        <v>0.21594884535443426</v>
      </c>
      <c r="AY682" s="305">
        <v>11.919866666666669</v>
      </c>
      <c r="AZ682" s="305">
        <v>0.63068668539598305</v>
      </c>
      <c r="BA682" s="305">
        <v>15.493604298174189</v>
      </c>
      <c r="BB682" s="305">
        <v>2.6420339028428601</v>
      </c>
    </row>
    <row r="683" spans="45:54" ht="16.5">
      <c r="AS683" s="269" t="s">
        <v>215</v>
      </c>
      <c r="AT683" s="269" t="s">
        <v>241</v>
      </c>
      <c r="AU683" s="269">
        <v>4</v>
      </c>
      <c r="AV683" s="304">
        <v>1.639375378220995E-2</v>
      </c>
      <c r="AW683" s="304">
        <v>0.33993731203965921</v>
      </c>
      <c r="AX683" s="304">
        <v>0.17444531816981301</v>
      </c>
      <c r="AY683" s="305">
        <v>9.4659499999999994</v>
      </c>
      <c r="AZ683" s="305">
        <v>3.6280756231989689E-2</v>
      </c>
      <c r="BA683" s="305">
        <v>7.5482578478554965</v>
      </c>
      <c r="BB683" s="305">
        <v>2.1235756639401253</v>
      </c>
    </row>
    <row r="684" spans="45:54" ht="16.5">
      <c r="AS684" s="269" t="s">
        <v>215</v>
      </c>
      <c r="AT684" s="269" t="s">
        <v>242</v>
      </c>
      <c r="AU684" s="269">
        <v>4</v>
      </c>
      <c r="AV684" s="304">
        <v>0.11456044002917973</v>
      </c>
      <c r="AW684" s="304">
        <v>0.31951395356611501</v>
      </c>
      <c r="AX684" s="304">
        <v>0.47320261278308112</v>
      </c>
      <c r="AY684" s="305">
        <v>4.5984999999999996</v>
      </c>
      <c r="AZ684" s="305">
        <v>5.2326127473248926E-2</v>
      </c>
      <c r="BA684" s="305">
        <v>0.91570723078185623</v>
      </c>
      <c r="BB684" s="305">
        <v>4.6149546213752437</v>
      </c>
    </row>
    <row r="685" spans="45:54" ht="16.5">
      <c r="AS685" s="269" t="s">
        <v>215</v>
      </c>
      <c r="AT685" s="269" t="s">
        <v>243</v>
      </c>
      <c r="AU685" s="269">
        <v>4</v>
      </c>
      <c r="AV685" s="304">
        <v>0.11981339010286937</v>
      </c>
      <c r="AW685" s="304">
        <v>0.37445890465738663</v>
      </c>
      <c r="AX685" s="304">
        <v>0.47286479650921975</v>
      </c>
      <c r="AY685" s="305">
        <v>5.0460000000000003</v>
      </c>
      <c r="AZ685" s="305">
        <v>6.7624568682047873E-2</v>
      </c>
      <c r="BA685" s="305">
        <v>0.60016804705317484</v>
      </c>
      <c r="BB685" s="305">
        <v>4.6359874283833253</v>
      </c>
    </row>
    <row r="686" spans="45:54" ht="16.5">
      <c r="AS686" s="269" t="s">
        <v>215</v>
      </c>
      <c r="AT686" s="269" t="s">
        <v>244</v>
      </c>
      <c r="AU686" s="269">
        <v>4</v>
      </c>
      <c r="AV686" s="304">
        <v>0.12137027988221993</v>
      </c>
      <c r="AW686" s="304">
        <v>0.39317137847111905</v>
      </c>
      <c r="AX686" s="304">
        <v>0.46491822115706988</v>
      </c>
      <c r="AY686" s="305">
        <v>6.5305</v>
      </c>
      <c r="AZ686" s="305">
        <v>0</v>
      </c>
      <c r="BA686" s="305">
        <v>0.89074273345686616</v>
      </c>
      <c r="BB686" s="305">
        <v>4.5461138711310243</v>
      </c>
    </row>
    <row r="687" spans="45:54" ht="16.5">
      <c r="AS687" s="269" t="s">
        <v>215</v>
      </c>
      <c r="AT687" s="269" t="s">
        <v>245</v>
      </c>
      <c r="AU687" s="269">
        <v>4</v>
      </c>
      <c r="AV687" s="304">
        <v>0.10776106811005401</v>
      </c>
      <c r="AW687" s="304">
        <v>0.39783178301419814</v>
      </c>
      <c r="AX687" s="304">
        <v>0.47566712459930893</v>
      </c>
      <c r="AY687" s="305">
        <v>5.6094999999999997</v>
      </c>
      <c r="AZ687" s="305">
        <v>9.1586528454269178E-2</v>
      </c>
      <c r="BA687" s="305">
        <v>1.0241039090795554</v>
      </c>
      <c r="BB687" s="305">
        <v>4.691143443023142</v>
      </c>
    </row>
    <row r="688" spans="45:54" ht="16.5">
      <c r="AS688" s="269" t="s">
        <v>215</v>
      </c>
      <c r="AT688" s="269" t="s">
        <v>246</v>
      </c>
      <c r="AU688" s="269">
        <v>4</v>
      </c>
      <c r="AV688" s="304">
        <v>6.1258245958225474E-2</v>
      </c>
      <c r="AW688" s="304">
        <v>0.43108486642965871</v>
      </c>
      <c r="AX688" s="304">
        <v>0.46920765027692135</v>
      </c>
      <c r="AY688" s="305">
        <v>6.7392500000000002</v>
      </c>
      <c r="AZ688" s="305">
        <v>0.14434382627246187</v>
      </c>
      <c r="BA688" s="305">
        <v>2.5169954706260538</v>
      </c>
      <c r="BB688" s="305">
        <v>4.5829020230119921</v>
      </c>
    </row>
    <row r="689" spans="45:54" ht="16.5">
      <c r="AS689" s="269" t="s">
        <v>215</v>
      </c>
      <c r="AT689" s="269" t="s">
        <v>247</v>
      </c>
      <c r="AU689" s="269">
        <v>4</v>
      </c>
      <c r="AV689" s="304">
        <v>7.8122689285169021E-3</v>
      </c>
      <c r="AW689" s="304">
        <v>0.2938607306511879</v>
      </c>
      <c r="AX689" s="304">
        <v>0.16699941317839495</v>
      </c>
      <c r="AY689" s="305">
        <v>6.2479999999999993</v>
      </c>
      <c r="AZ689" s="305">
        <v>4.7776165018526509E-2</v>
      </c>
      <c r="BA689" s="305">
        <v>1.9067033130121036</v>
      </c>
      <c r="BB689" s="305">
        <v>2.8059357692194258</v>
      </c>
    </row>
    <row r="690" spans="45:54" ht="16.5">
      <c r="AS690" s="269" t="s">
        <v>215</v>
      </c>
      <c r="AT690" s="269" t="s">
        <v>248</v>
      </c>
      <c r="AU690" s="269">
        <v>4</v>
      </c>
      <c r="AV690" s="304">
        <v>1.3582260948313609E-2</v>
      </c>
      <c r="AW690" s="304">
        <v>0.26945094737707853</v>
      </c>
      <c r="AX690" s="304">
        <v>0.26882099462209219</v>
      </c>
      <c r="AY690" s="305">
        <v>4.1069999999999993</v>
      </c>
      <c r="AZ690" s="305">
        <v>7.0854242124958403E-3</v>
      </c>
      <c r="BA690" s="305">
        <v>0.52432139172469217</v>
      </c>
      <c r="BB690" s="305">
        <v>3.1033303648976984</v>
      </c>
    </row>
    <row r="691" spans="45:54" ht="16.5">
      <c r="AS691" s="269" t="s">
        <v>215</v>
      </c>
      <c r="AT691" s="269" t="s">
        <v>249</v>
      </c>
      <c r="AU691" s="269">
        <v>4</v>
      </c>
      <c r="AV691" s="304">
        <v>1.8027413703672498E-2</v>
      </c>
      <c r="AW691" s="304">
        <v>0.3331628147753935</v>
      </c>
      <c r="AX691" s="304">
        <v>0.24773048333142433</v>
      </c>
      <c r="AY691" s="305">
        <v>6.4210000000000003</v>
      </c>
      <c r="AZ691" s="305">
        <v>2.9369351906511479E-2</v>
      </c>
      <c r="BA691" s="305">
        <v>1.9677465777362693</v>
      </c>
      <c r="BB691" s="305">
        <v>2.8671707013722783</v>
      </c>
    </row>
    <row r="692" spans="45:54" ht="16.5">
      <c r="AS692" s="269" t="s">
        <v>215</v>
      </c>
      <c r="AT692" s="269" t="s">
        <v>250</v>
      </c>
      <c r="AU692" s="269">
        <v>4</v>
      </c>
      <c r="AV692" s="304">
        <v>1.4226334831011883E-2</v>
      </c>
      <c r="AW692" s="304">
        <v>0.30008254191189315</v>
      </c>
      <c r="AX692" s="304">
        <v>0.18483133987357017</v>
      </c>
      <c r="AY692" s="305">
        <v>5.0489999999999995</v>
      </c>
      <c r="AZ692" s="305">
        <v>0.14523554415210227</v>
      </c>
      <c r="BA692" s="305">
        <v>1.0090048330567105</v>
      </c>
      <c r="BB692" s="305">
        <v>2.7783706191200501</v>
      </c>
    </row>
    <row r="693" spans="45:54" ht="16.5">
      <c r="AS693" s="269" t="s">
        <v>215</v>
      </c>
      <c r="AT693" s="269" t="s">
        <v>251</v>
      </c>
      <c r="AU693" s="269">
        <v>4</v>
      </c>
      <c r="AV693" s="304">
        <v>2.4265900020457858E-2</v>
      </c>
      <c r="AW693" s="304">
        <v>0.29390375151891024</v>
      </c>
      <c r="AX693" s="304">
        <v>0.29247274092791836</v>
      </c>
      <c r="AY693" s="305">
        <v>7.2850000000000001</v>
      </c>
      <c r="AZ693" s="305">
        <v>0</v>
      </c>
      <c r="BA693" s="305">
        <v>2.7227873476609936</v>
      </c>
      <c r="BB693" s="305">
        <v>2.7015284710059224</v>
      </c>
    </row>
    <row r="694" spans="45:54" ht="16.5">
      <c r="AS694" s="269" t="s">
        <v>215</v>
      </c>
      <c r="AT694" s="269" t="s">
        <v>252</v>
      </c>
      <c r="AU694" s="269">
        <v>4</v>
      </c>
      <c r="AV694" s="304">
        <v>1.9984354438364299E-2</v>
      </c>
      <c r="AW694" s="304">
        <v>0.33834143241719922</v>
      </c>
      <c r="AX694" s="304">
        <v>0.26554390359888891</v>
      </c>
      <c r="AY694" s="305">
        <v>7.7345000000000006</v>
      </c>
      <c r="AZ694" s="305">
        <v>0</v>
      </c>
      <c r="BA694" s="305">
        <v>2.6678305988798612</v>
      </c>
      <c r="BB694" s="305">
        <v>2.6658383577253084</v>
      </c>
    </row>
    <row r="695" spans="45:54" ht="16.5">
      <c r="AS695" s="269" t="s">
        <v>215</v>
      </c>
      <c r="AT695" s="269" t="s">
        <v>165</v>
      </c>
      <c r="AU695" s="269">
        <v>4</v>
      </c>
      <c r="AV695" s="304">
        <v>4.2520289157072441E-2</v>
      </c>
      <c r="AW695" s="304">
        <v>0.39281831813366896</v>
      </c>
      <c r="AX695" s="304">
        <v>0.22371503859899275</v>
      </c>
      <c r="AY695" s="305">
        <v>8.5990000000000002</v>
      </c>
      <c r="AZ695" s="305">
        <v>0.38520470222343123</v>
      </c>
      <c r="BA695" s="305">
        <v>7.8522496991699438</v>
      </c>
      <c r="BB695" s="305">
        <v>2.8395796031286595</v>
      </c>
    </row>
    <row r="696" spans="45:54" ht="16.5">
      <c r="AS696" s="269" t="s">
        <v>215</v>
      </c>
      <c r="AT696" s="269" t="s">
        <v>166</v>
      </c>
      <c r="AU696" s="269">
        <v>4</v>
      </c>
      <c r="AV696" s="304">
        <v>4.3470537413778668E-2</v>
      </c>
      <c r="AW696" s="304">
        <v>0.34660265492150472</v>
      </c>
      <c r="AX696" s="304">
        <v>0.27050627124505933</v>
      </c>
      <c r="AY696" s="305">
        <v>7.5916382978723407</v>
      </c>
      <c r="AZ696" s="305">
        <v>5.3698140042775254E-2</v>
      </c>
      <c r="BA696" s="305">
        <v>4.1026135304511886</v>
      </c>
      <c r="BB696" s="305">
        <v>2.7322018806254862</v>
      </c>
    </row>
    <row r="697" spans="45:54" ht="16.5">
      <c r="AS697" s="269" t="s">
        <v>223</v>
      </c>
      <c r="AT697" s="269" t="s">
        <v>253</v>
      </c>
      <c r="AU697" s="269">
        <v>4</v>
      </c>
      <c r="AV697" s="304">
        <v>2.6620338440150864E-2</v>
      </c>
      <c r="AW697" s="304">
        <v>0.35375875659969691</v>
      </c>
      <c r="AX697" s="304">
        <v>0.17668309734652304</v>
      </c>
      <c r="AY697" s="305">
        <v>53.076000000000001</v>
      </c>
      <c r="AZ697" s="305">
        <v>1.3608028161316426</v>
      </c>
      <c r="BA697" s="305">
        <v>20.33459817926796</v>
      </c>
      <c r="BB697" s="305">
        <v>2.3195170032729098</v>
      </c>
    </row>
    <row r="698" spans="45:54" ht="16.5">
      <c r="AS698" s="269" t="s">
        <v>223</v>
      </c>
      <c r="AT698" s="269" t="s">
        <v>254</v>
      </c>
      <c r="AU698" s="269">
        <v>4</v>
      </c>
      <c r="AV698" s="304">
        <v>8.5303442775596684E-3</v>
      </c>
      <c r="AW698" s="304">
        <v>0.36499904109028902</v>
      </c>
      <c r="AX698" s="304">
        <v>0.14194790452817474</v>
      </c>
      <c r="AY698" s="305">
        <v>9.6853333333333325</v>
      </c>
      <c r="AZ698" s="305">
        <v>9.8477238027475045E-2</v>
      </c>
      <c r="BA698" s="305">
        <v>7.5124064438102387</v>
      </c>
      <c r="BB698" s="305">
        <v>2.0974071464152284</v>
      </c>
    </row>
    <row r="699" spans="45:54" ht="16.5">
      <c r="AS699" s="269" t="s">
        <v>223</v>
      </c>
      <c r="AT699" s="269" t="s">
        <v>255</v>
      </c>
      <c r="AU699" s="269">
        <v>4</v>
      </c>
      <c r="AV699" s="304">
        <v>1.4532484014641807E-2</v>
      </c>
      <c r="AW699" s="304">
        <v>0.3731353405061873</v>
      </c>
      <c r="AX699" s="304">
        <v>0.19731847677745423</v>
      </c>
      <c r="AY699" s="305">
        <v>6.7143333333333333</v>
      </c>
      <c r="AZ699" s="305">
        <v>0</v>
      </c>
      <c r="BA699" s="305">
        <v>2.145455317933755</v>
      </c>
      <c r="BB699" s="305">
        <v>2.0933547730937794</v>
      </c>
    </row>
    <row r="700" spans="45:54" ht="16.5">
      <c r="AS700" s="269" t="s">
        <v>223</v>
      </c>
      <c r="AT700" s="269" t="s">
        <v>256</v>
      </c>
      <c r="AU700" s="269">
        <v>4</v>
      </c>
      <c r="AV700" s="304">
        <v>1.633231444625009E-2</v>
      </c>
      <c r="AW700" s="304">
        <v>0.44079289297315039</v>
      </c>
      <c r="AX700" s="304">
        <v>0.16009955281283997</v>
      </c>
      <c r="AY700" s="305">
        <v>7.1899999999999995</v>
      </c>
      <c r="AZ700" s="305">
        <v>3.7803908574460442E-2</v>
      </c>
      <c r="BA700" s="305">
        <v>5.5902529804483381</v>
      </c>
      <c r="BB700" s="305">
        <v>2.1888022879070355</v>
      </c>
    </row>
    <row r="701" spans="45:54" ht="16.5">
      <c r="AS701" s="269" t="s">
        <v>223</v>
      </c>
      <c r="AT701" s="269" t="s">
        <v>392</v>
      </c>
      <c r="AU701" s="269">
        <v>4</v>
      </c>
      <c r="AV701" s="304">
        <v>1.9309212972778735E-2</v>
      </c>
      <c r="AW701" s="304">
        <v>0.4033518182932701</v>
      </c>
      <c r="AX701" s="304">
        <v>0.16594864271774409</v>
      </c>
      <c r="AY701" s="305">
        <v>9.9730000000000008</v>
      </c>
      <c r="AZ701" s="305">
        <v>6.7458797852741503E-2</v>
      </c>
      <c r="BA701" s="305">
        <v>3.2829948288334196</v>
      </c>
      <c r="BB701" s="305">
        <v>2.3496201750502186</v>
      </c>
    </row>
    <row r="702" spans="45:54" ht="16.5">
      <c r="AS702" s="269" t="s">
        <v>223</v>
      </c>
      <c r="AT702" s="269" t="s">
        <v>257</v>
      </c>
      <c r="AU702" s="269">
        <v>4</v>
      </c>
      <c r="AV702" s="304">
        <v>1.3770055674010646E-2</v>
      </c>
      <c r="AW702" s="304">
        <v>0.33816801754256393</v>
      </c>
      <c r="AX702" s="304">
        <v>0.12908659364251943</v>
      </c>
      <c r="AY702" s="305">
        <v>4.4045000000000005</v>
      </c>
      <c r="AZ702" s="305">
        <v>2.7967726114171278E-2</v>
      </c>
      <c r="BA702" s="305">
        <v>2.2964610664858416</v>
      </c>
      <c r="BB702" s="305">
        <v>2.5880889811816363</v>
      </c>
    </row>
    <row r="703" spans="45:54" ht="16.5">
      <c r="AS703" s="269" t="s">
        <v>223</v>
      </c>
      <c r="AT703" s="269" t="s">
        <v>258</v>
      </c>
      <c r="AU703" s="269">
        <v>4</v>
      </c>
      <c r="AV703" s="304">
        <v>1.4599391347753933E-2</v>
      </c>
      <c r="AW703" s="304">
        <v>0.35929738078260259</v>
      </c>
      <c r="AX703" s="304">
        <v>0.18727894953957192</v>
      </c>
      <c r="AY703" s="305">
        <v>11.505461538461539</v>
      </c>
      <c r="AZ703" s="305">
        <v>6.2807347756245191E-2</v>
      </c>
      <c r="BA703" s="305">
        <v>22.981208544010116</v>
      </c>
      <c r="BB703" s="305">
        <v>2.1640805907612179</v>
      </c>
    </row>
    <row r="704" spans="45:54" ht="16.5">
      <c r="AS704" s="269" t="s">
        <v>223</v>
      </c>
      <c r="AT704" s="269" t="s">
        <v>165</v>
      </c>
      <c r="AU704" s="269">
        <v>4</v>
      </c>
      <c r="AV704" s="304">
        <v>1.639430404940628E-2</v>
      </c>
      <c r="AW704" s="304">
        <v>0.38533939784703491</v>
      </c>
      <c r="AX704" s="304">
        <v>0.17310657590654008</v>
      </c>
      <c r="AY704" s="305">
        <v>6.8815000000000008</v>
      </c>
      <c r="AZ704" s="305">
        <v>0.10086326345610493</v>
      </c>
      <c r="BA704" s="305">
        <v>5.3709687790375877</v>
      </c>
      <c r="BB704" s="305">
        <v>2.2493851543126548</v>
      </c>
    </row>
    <row r="705" spans="45:54" ht="16.5">
      <c r="AS705" s="269" t="s">
        <v>223</v>
      </c>
      <c r="AT705" s="269" t="s">
        <v>166</v>
      </c>
      <c r="AU705" s="269">
        <v>4</v>
      </c>
      <c r="AV705" s="304">
        <v>1.4078379554971475E-2</v>
      </c>
      <c r="AW705" s="304">
        <v>0.37059373206069585</v>
      </c>
      <c r="AX705" s="304">
        <v>0.16587681362152243</v>
      </c>
      <c r="AY705" s="305">
        <v>9.6399999999999988</v>
      </c>
      <c r="AZ705" s="305">
        <v>0.11837237463239482</v>
      </c>
      <c r="BA705" s="305">
        <v>12.790235394601982</v>
      </c>
      <c r="BB705" s="305">
        <v>2.2234016152397515</v>
      </c>
    </row>
    <row r="706" spans="45:54" ht="16.5">
      <c r="AS706" s="269" t="s">
        <v>201</v>
      </c>
      <c r="AT706" s="269" t="s">
        <v>259</v>
      </c>
      <c r="AU706" s="269">
        <v>4</v>
      </c>
      <c r="AV706" s="304">
        <v>1.6245153200862894E-2</v>
      </c>
      <c r="AW706" s="304">
        <v>0.359371710116554</v>
      </c>
      <c r="AX706" s="304">
        <v>0.15084476274091427</v>
      </c>
      <c r="AY706" s="305">
        <v>11.209642857142857</v>
      </c>
      <c r="AZ706" s="305">
        <v>1.5602825163759961</v>
      </c>
      <c r="BA706" s="305">
        <v>18.723390196511954</v>
      </c>
      <c r="BB706" s="305">
        <v>2.3263169565330459</v>
      </c>
    </row>
    <row r="707" spans="45:54" ht="16.5">
      <c r="AS707" s="269" t="s">
        <v>201</v>
      </c>
      <c r="AT707" s="269" t="s">
        <v>260</v>
      </c>
      <c r="AU707" s="269">
        <v>4</v>
      </c>
      <c r="AV707" s="304">
        <v>8.3308323367120747E-3</v>
      </c>
      <c r="AW707" s="304">
        <v>0.33999882209906096</v>
      </c>
      <c r="AX707" s="304">
        <v>0.19694508082709711</v>
      </c>
      <c r="AY707" s="305">
        <v>13.341181818181816</v>
      </c>
      <c r="AZ707" s="305">
        <v>0.83594678067085182</v>
      </c>
      <c r="BA707" s="305">
        <v>42.317673254164241</v>
      </c>
      <c r="BB707" s="305">
        <v>2.1822764767224152</v>
      </c>
    </row>
    <row r="708" spans="45:54" ht="16.5">
      <c r="AS708" s="269" t="s">
        <v>201</v>
      </c>
      <c r="AT708" s="269" t="s">
        <v>261</v>
      </c>
      <c r="AU708" s="269">
        <v>4</v>
      </c>
      <c r="AV708" s="304">
        <v>6.6078260251126418E-3</v>
      </c>
      <c r="AW708" s="304">
        <v>0.35731103430609051</v>
      </c>
      <c r="AX708" s="304">
        <v>0.17004409096646336</v>
      </c>
      <c r="AY708" s="305">
        <v>10.544166666666667</v>
      </c>
      <c r="AZ708" s="305">
        <v>0.13205171277123834</v>
      </c>
      <c r="BA708" s="305">
        <v>9.5627448665171766</v>
      </c>
      <c r="BB708" s="305">
        <v>2.1703437039671258</v>
      </c>
    </row>
    <row r="709" spans="45:54" ht="16.5">
      <c r="AS709" s="269" t="s">
        <v>201</v>
      </c>
      <c r="AT709" s="269" t="s">
        <v>262</v>
      </c>
      <c r="AU709" s="269">
        <v>4</v>
      </c>
      <c r="AV709" s="304">
        <v>1.399597627350721E-2</v>
      </c>
      <c r="AW709" s="304">
        <v>0.35440504594231126</v>
      </c>
      <c r="AX709" s="304">
        <v>0.19369116330324862</v>
      </c>
      <c r="AY709" s="305">
        <v>12.671571428571426</v>
      </c>
      <c r="AZ709" s="305">
        <v>0.88173009159772908</v>
      </c>
      <c r="BA709" s="305">
        <v>32.895657508244568</v>
      </c>
      <c r="BB709" s="305">
        <v>2.3037219934118403</v>
      </c>
    </row>
    <row r="710" spans="45:54" ht="16.5">
      <c r="AS710" s="269" t="s">
        <v>201</v>
      </c>
      <c r="AT710" s="269" t="s">
        <v>263</v>
      </c>
      <c r="AU710" s="269">
        <v>4</v>
      </c>
      <c r="AV710" s="304">
        <v>1.647212811313092E-2</v>
      </c>
      <c r="AW710" s="304">
        <v>0.35693224490768649</v>
      </c>
      <c r="AX710" s="304">
        <v>0.19183359301603492</v>
      </c>
      <c r="AY710" s="305">
        <v>13.249777777777776</v>
      </c>
      <c r="AZ710" s="305">
        <v>0.70735100669629392</v>
      </c>
      <c r="BA710" s="305">
        <v>22.969101889442058</v>
      </c>
      <c r="BB710" s="305">
        <v>2.0156269675429552</v>
      </c>
    </row>
    <row r="711" spans="45:54" ht="16.5">
      <c r="AS711" s="269" t="s">
        <v>201</v>
      </c>
      <c r="AT711" s="269" t="s">
        <v>264</v>
      </c>
      <c r="AU711" s="269">
        <v>4</v>
      </c>
      <c r="AV711" s="304">
        <v>1.3592456335883728E-2</v>
      </c>
      <c r="AW711" s="304">
        <v>0.37020724937012472</v>
      </c>
      <c r="AX711" s="304">
        <v>0.16773986241192029</v>
      </c>
      <c r="AY711" s="305">
        <v>9.5751666666666662</v>
      </c>
      <c r="AZ711" s="305">
        <v>9.6805094725287338E-2</v>
      </c>
      <c r="BA711" s="305">
        <v>3.1611870587878315</v>
      </c>
      <c r="BB711" s="305">
        <v>2.3683979755353066</v>
      </c>
    </row>
    <row r="712" spans="45:54" ht="16.5">
      <c r="AS712" s="269" t="s">
        <v>201</v>
      </c>
      <c r="AT712" s="269" t="s">
        <v>165</v>
      </c>
      <c r="AU712" s="269">
        <v>4</v>
      </c>
      <c r="AV712" s="304">
        <v>1.8797688391944817E-2</v>
      </c>
      <c r="AW712" s="304">
        <v>0.37271516834633461</v>
      </c>
      <c r="AX712" s="304">
        <v>0.20089103343538084</v>
      </c>
      <c r="AY712" s="305">
        <v>11.292</v>
      </c>
      <c r="AZ712" s="305">
        <v>0.19224022338313956</v>
      </c>
      <c r="BA712" s="305">
        <v>23.645547476126168</v>
      </c>
      <c r="BB712" s="305">
        <v>2.4526209083300916</v>
      </c>
    </row>
    <row r="713" spans="45:54" ht="16.5">
      <c r="AS713" s="269" t="s">
        <v>201</v>
      </c>
      <c r="AT713" s="269" t="s">
        <v>166</v>
      </c>
      <c r="AU713" s="269">
        <v>4</v>
      </c>
      <c r="AV713" s="304">
        <v>1.2783546762153594E-2</v>
      </c>
      <c r="AW713" s="304">
        <v>0.35509506288335591</v>
      </c>
      <c r="AX713" s="304">
        <v>0.17839544354300704</v>
      </c>
      <c r="AY713" s="305">
        <v>11.907945454545455</v>
      </c>
      <c r="AZ713" s="305">
        <v>0.84292415967752743</v>
      </c>
      <c r="BA713" s="305">
        <v>24.258908610643367</v>
      </c>
      <c r="BB713" s="305">
        <v>2.2176999283533205</v>
      </c>
    </row>
    <row r="714" spans="45:54" ht="16.5">
      <c r="AS714" s="269" t="s">
        <v>208</v>
      </c>
      <c r="AT714" s="269" t="s">
        <v>265</v>
      </c>
      <c r="AU714" s="269">
        <v>4</v>
      </c>
      <c r="AV714" s="304">
        <v>1.2719879373983689E-2</v>
      </c>
      <c r="AW714" s="304">
        <v>0.3551857392435116</v>
      </c>
      <c r="AX714" s="304">
        <v>0.16848999247217608</v>
      </c>
      <c r="AY714" s="305">
        <v>10.924933333333334</v>
      </c>
      <c r="AZ714" s="305">
        <v>0.12513631448580398</v>
      </c>
      <c r="BA714" s="305">
        <v>12.84732828720921</v>
      </c>
      <c r="BB714" s="305">
        <v>2.227020885836394</v>
      </c>
    </row>
    <row r="715" spans="45:54" ht="16.5">
      <c r="AS715" s="269" t="s">
        <v>208</v>
      </c>
      <c r="AT715" s="269" t="s">
        <v>266</v>
      </c>
      <c r="AU715" s="269">
        <v>4</v>
      </c>
      <c r="AV715" s="304">
        <v>1.0004959671098636E-2</v>
      </c>
      <c r="AW715" s="304">
        <v>0.36105069292501341</v>
      </c>
      <c r="AX715" s="304">
        <v>0.19301637832270682</v>
      </c>
      <c r="AY715" s="305">
        <v>11.685774193548385</v>
      </c>
      <c r="AZ715" s="305">
        <v>0.21325865975693242</v>
      </c>
      <c r="BA715" s="305">
        <v>11.985713053095701</v>
      </c>
      <c r="BB715" s="305">
        <v>2.1430537164426173</v>
      </c>
    </row>
    <row r="716" spans="45:54" ht="16.5">
      <c r="AS716" s="269" t="s">
        <v>208</v>
      </c>
      <c r="AT716" s="269" t="s">
        <v>267</v>
      </c>
      <c r="AU716" s="269">
        <v>4</v>
      </c>
      <c r="AV716" s="304">
        <v>9.6183091341501929E-3</v>
      </c>
      <c r="AW716" s="304">
        <v>0.32746867174049743</v>
      </c>
      <c r="AX716" s="304">
        <v>0.17269994850741505</v>
      </c>
      <c r="AY716" s="305">
        <v>9.876333333333335</v>
      </c>
      <c r="AZ716" s="305">
        <v>0.22312248829090109</v>
      </c>
      <c r="BA716" s="305">
        <v>9.0945983255474321</v>
      </c>
      <c r="BB716" s="305">
        <v>2.6393183210295148</v>
      </c>
    </row>
    <row r="717" spans="45:54" ht="16.5">
      <c r="AS717" s="269" t="s">
        <v>208</v>
      </c>
      <c r="AT717" s="269" t="s">
        <v>268</v>
      </c>
      <c r="AU717" s="269">
        <v>4</v>
      </c>
      <c r="AV717" s="304">
        <v>8.2057599124904165E-3</v>
      </c>
      <c r="AW717" s="304">
        <v>0.33579786835263292</v>
      </c>
      <c r="AX717" s="304">
        <v>0.18511820423680309</v>
      </c>
      <c r="AY717" s="305">
        <v>10.851861111111113</v>
      </c>
      <c r="AZ717" s="305">
        <v>0.12931189332737464</v>
      </c>
      <c r="BA717" s="305">
        <v>11.583054066666254</v>
      </c>
      <c r="BB717" s="305">
        <v>2.2772282221301108</v>
      </c>
    </row>
    <row r="718" spans="45:54" ht="16.5">
      <c r="AS718" s="269" t="s">
        <v>208</v>
      </c>
      <c r="AT718" s="269" t="s">
        <v>269</v>
      </c>
      <c r="AU718" s="269">
        <v>4</v>
      </c>
      <c r="AV718" s="304">
        <v>8.6682764135750066E-3</v>
      </c>
      <c r="AW718" s="304">
        <v>0.37428133271365172</v>
      </c>
      <c r="AX718" s="304">
        <v>0.16861882533880929</v>
      </c>
      <c r="AY718" s="305">
        <v>11.109333333333334</v>
      </c>
      <c r="AZ718" s="305">
        <v>0.24092206651661258</v>
      </c>
      <c r="BA718" s="305">
        <v>8.2831934802921552</v>
      </c>
      <c r="BB718" s="305">
        <v>2.4035670664473363</v>
      </c>
    </row>
    <row r="719" spans="45:54" ht="16.5">
      <c r="AS719" s="269" t="s">
        <v>208</v>
      </c>
      <c r="AT719" s="269" t="s">
        <v>166</v>
      </c>
      <c r="AU719" s="269">
        <v>4</v>
      </c>
      <c r="AV719" s="304">
        <v>9.5267680215552503E-3</v>
      </c>
      <c r="AW719" s="304">
        <v>0.3497829572198104</v>
      </c>
      <c r="AX719" s="304">
        <v>0.18195532077644874</v>
      </c>
      <c r="AY719" s="305">
        <v>11.058242718446607</v>
      </c>
      <c r="AZ719" s="305">
        <v>0.17705420668563157</v>
      </c>
      <c r="BA719" s="305">
        <v>11.178444998350992</v>
      </c>
      <c r="BB719" s="305">
        <v>2.2777680811598144</v>
      </c>
    </row>
    <row r="720" spans="45:54" ht="16.5">
      <c r="AS720" s="269" t="s">
        <v>224</v>
      </c>
      <c r="AT720" s="269" t="s">
        <v>270</v>
      </c>
      <c r="AU720" s="269">
        <v>4</v>
      </c>
      <c r="AV720" s="304">
        <v>4.9542323541655262E-2</v>
      </c>
      <c r="AW720" s="304">
        <v>0.36266031773185931</v>
      </c>
      <c r="AX720" s="304">
        <v>0.20468306253516766</v>
      </c>
      <c r="AY720" s="305">
        <v>16.046500000000002</v>
      </c>
      <c r="AZ720" s="305">
        <v>1.2890345541336894</v>
      </c>
      <c r="BA720" s="305">
        <v>23.065906188361929</v>
      </c>
      <c r="BB720" s="305">
        <v>1.6827281559013842</v>
      </c>
    </row>
    <row r="721" spans="45:54" ht="16.5">
      <c r="AS721" s="269" t="s">
        <v>224</v>
      </c>
      <c r="AT721" s="269" t="s">
        <v>271</v>
      </c>
      <c r="AU721" s="269">
        <v>4</v>
      </c>
      <c r="AV721" s="304">
        <v>1.7665534236639368E-2</v>
      </c>
      <c r="AW721" s="304">
        <v>0.34695921174220801</v>
      </c>
      <c r="AX721" s="304">
        <v>0.24513673020110135</v>
      </c>
      <c r="AY721" s="305">
        <v>14.67625</v>
      </c>
      <c r="AZ721" s="305">
        <v>0.73320175159248335</v>
      </c>
      <c r="BA721" s="305">
        <v>10.830184909064874</v>
      </c>
      <c r="BB721" s="305">
        <v>1.8567675155122052</v>
      </c>
    </row>
    <row r="722" spans="45:54" ht="16.5">
      <c r="AS722" s="269" t="s">
        <v>224</v>
      </c>
      <c r="AT722" s="269" t="s">
        <v>272</v>
      </c>
      <c r="AU722" s="269">
        <v>4</v>
      </c>
      <c r="AV722" s="304">
        <v>2.859709100670486E-2</v>
      </c>
      <c r="AW722" s="304">
        <v>0.34444589116221314</v>
      </c>
      <c r="AX722" s="304">
        <v>0.15579837907261118</v>
      </c>
      <c r="AY722" s="305">
        <v>17.117333333333335</v>
      </c>
      <c r="AZ722" s="305">
        <v>0.21434968880373731</v>
      </c>
      <c r="BA722" s="305">
        <v>13.643169666315069</v>
      </c>
      <c r="BB722" s="305">
        <v>2.3870053743403257</v>
      </c>
    </row>
    <row r="723" spans="45:54" ht="16.5">
      <c r="AS723" s="269" t="s">
        <v>224</v>
      </c>
      <c r="AT723" s="269" t="s">
        <v>273</v>
      </c>
      <c r="AU723" s="269">
        <v>4</v>
      </c>
      <c r="AV723" s="304">
        <v>1.975937866025106E-2</v>
      </c>
      <c r="AW723" s="304">
        <v>0.36541768063588459</v>
      </c>
      <c r="AX723" s="304">
        <v>0.26479950034510941</v>
      </c>
      <c r="AY723" s="305">
        <v>17.241599999999998</v>
      </c>
      <c r="AZ723" s="305">
        <v>0.14659738856511051</v>
      </c>
      <c r="BA723" s="305">
        <v>13.598501239289707</v>
      </c>
      <c r="BB723" s="305">
        <v>1.8553963792685153</v>
      </c>
    </row>
    <row r="724" spans="45:54" ht="16.5">
      <c r="AS724" s="269" t="s">
        <v>224</v>
      </c>
      <c r="AT724" s="269" t="s">
        <v>165</v>
      </c>
      <c r="AU724" s="269">
        <v>4</v>
      </c>
      <c r="AV724" s="304">
        <v>4.7307732152272089E-2</v>
      </c>
      <c r="AW724" s="304">
        <v>0.38336528254782887</v>
      </c>
      <c r="AX724" s="304">
        <v>0.19275710085146874</v>
      </c>
      <c r="AY724" s="305">
        <v>22.516000000000002</v>
      </c>
      <c r="AZ724" s="305">
        <v>3.4056024885418505</v>
      </c>
      <c r="BA724" s="305">
        <v>32.591615815345513</v>
      </c>
      <c r="BB724" s="305">
        <v>2.0458835513453475</v>
      </c>
    </row>
    <row r="725" spans="45:54" ht="16.5">
      <c r="AS725" s="269" t="s">
        <v>224</v>
      </c>
      <c r="AT725" s="269" t="s">
        <v>166</v>
      </c>
      <c r="AU725" s="269">
        <v>4</v>
      </c>
      <c r="AV725" s="304">
        <v>2.4997853083789615E-2</v>
      </c>
      <c r="AW725" s="304">
        <v>0.35476311498254498</v>
      </c>
      <c r="AX725" s="304">
        <v>0.22123126794501249</v>
      </c>
      <c r="AY725" s="305">
        <v>17.091684210526314</v>
      </c>
      <c r="AZ725" s="305">
        <v>0.49059747938458625</v>
      </c>
      <c r="BA725" s="305">
        <v>14.080711563486343</v>
      </c>
      <c r="BB725" s="305">
        <v>1.9825554587390748</v>
      </c>
    </row>
    <row r="726" spans="45:54" ht="16.5">
      <c r="AS726" s="269" t="s">
        <v>213</v>
      </c>
      <c r="AT726" s="269" t="s">
        <v>274</v>
      </c>
      <c r="AU726" s="269">
        <v>4</v>
      </c>
      <c r="AV726" s="304">
        <v>1.4607340504181287E-2</v>
      </c>
      <c r="AW726" s="304">
        <v>0.44227479044570489</v>
      </c>
      <c r="AX726" s="304">
        <v>0.21731941989276241</v>
      </c>
      <c r="AY726" s="305">
        <v>10.028272727272729</v>
      </c>
      <c r="AZ726" s="305">
        <v>0.88961166037972916</v>
      </c>
      <c r="BA726" s="305">
        <v>12.179475372034229</v>
      </c>
      <c r="BB726" s="305">
        <v>2.098407525538514</v>
      </c>
    </row>
    <row r="727" spans="45:54" ht="16.5">
      <c r="AS727" s="269" t="s">
        <v>213</v>
      </c>
      <c r="AT727" s="269" t="s">
        <v>275</v>
      </c>
      <c r="AU727" s="269">
        <v>4</v>
      </c>
      <c r="AV727" s="304">
        <v>1.8856536632998817E-2</v>
      </c>
      <c r="AW727" s="304">
        <v>0.38049803128583359</v>
      </c>
      <c r="AX727" s="304">
        <v>0.16347117934683805</v>
      </c>
      <c r="AY727" s="305">
        <v>4.7860000000000005</v>
      </c>
      <c r="AZ727" s="305">
        <v>0.11404051481978118</v>
      </c>
      <c r="BA727" s="305">
        <v>3.8577153461450115</v>
      </c>
      <c r="BB727" s="305">
        <v>2.2052267468551778</v>
      </c>
    </row>
    <row r="728" spans="45:54" ht="16.5">
      <c r="AS728" s="269" t="s">
        <v>213</v>
      </c>
      <c r="AT728" s="269" t="s">
        <v>276</v>
      </c>
      <c r="AU728" s="269">
        <v>4</v>
      </c>
      <c r="AV728" s="304">
        <v>3.5092512614911163E-2</v>
      </c>
      <c r="AW728" s="304">
        <v>0.36176875307581663</v>
      </c>
      <c r="AX728" s="304">
        <v>0.19137520197474314</v>
      </c>
      <c r="AY728" s="305">
        <v>7.8070000000000004</v>
      </c>
      <c r="AZ728" s="305">
        <v>2.414321303297853E-2</v>
      </c>
      <c r="BA728" s="305">
        <v>4.4933202033598931</v>
      </c>
      <c r="BB728" s="305">
        <v>2.5957199288107793</v>
      </c>
    </row>
    <row r="729" spans="45:54" ht="16.5">
      <c r="AS729" s="269" t="s">
        <v>213</v>
      </c>
      <c r="AT729" s="269" t="s">
        <v>277</v>
      </c>
      <c r="AU729" s="269">
        <v>4</v>
      </c>
      <c r="AV729" s="304">
        <v>2.0092944752944184E-2</v>
      </c>
      <c r="AW729" s="304">
        <v>0.33638568151883419</v>
      </c>
      <c r="AX729" s="304">
        <v>0.22199093035875148</v>
      </c>
      <c r="AY729" s="305">
        <v>6.4355714285714294</v>
      </c>
      <c r="AZ729" s="305">
        <v>8.8852489505293411E-2</v>
      </c>
      <c r="BA729" s="305">
        <v>3.6897165378777106</v>
      </c>
      <c r="BB729" s="305">
        <v>2.6996403216022293</v>
      </c>
    </row>
    <row r="730" spans="45:54" ht="16.5">
      <c r="AS730" s="269" t="s">
        <v>213</v>
      </c>
      <c r="AT730" s="269" t="s">
        <v>278</v>
      </c>
      <c r="AU730" s="269">
        <v>4</v>
      </c>
      <c r="AV730" s="304">
        <v>2.7125919932352024E-2</v>
      </c>
      <c r="AW730" s="304">
        <v>0.36187196871222238</v>
      </c>
      <c r="AX730" s="304">
        <v>0.22222189402366546</v>
      </c>
      <c r="AY730" s="305">
        <v>9.2550000000000008</v>
      </c>
      <c r="AZ730" s="305">
        <v>1.0661957224187155</v>
      </c>
      <c r="BA730" s="305">
        <v>9.9214873296800388</v>
      </c>
      <c r="BB730" s="305">
        <v>2.8762656527788959</v>
      </c>
    </row>
    <row r="731" spans="45:54" ht="16.5">
      <c r="AS731" s="269" t="s">
        <v>213</v>
      </c>
      <c r="AT731" s="269" t="s">
        <v>279</v>
      </c>
      <c r="AU731" s="269">
        <v>4</v>
      </c>
      <c r="AV731" s="304">
        <v>2.9503613297436591E-2</v>
      </c>
      <c r="AW731" s="304">
        <v>0.37881741486495801</v>
      </c>
      <c r="AX731" s="304">
        <v>0.25926851509908799</v>
      </c>
      <c r="AY731" s="305">
        <v>9.1660000000000021</v>
      </c>
      <c r="AZ731" s="305">
        <v>0.17116964066785259</v>
      </c>
      <c r="BA731" s="305">
        <v>6.6114273707958064</v>
      </c>
      <c r="BB731" s="305">
        <v>2.5522948723252128</v>
      </c>
    </row>
    <row r="732" spans="45:54" ht="16.5">
      <c r="AS732" s="269" t="s">
        <v>213</v>
      </c>
      <c r="AT732" s="269" t="s">
        <v>280</v>
      </c>
      <c r="AU732" s="269">
        <v>4</v>
      </c>
      <c r="AV732" s="304">
        <v>2.6216072373387755E-2</v>
      </c>
      <c r="AW732" s="304">
        <v>0.38070898698312355</v>
      </c>
      <c r="AX732" s="304">
        <v>0.18606917264493797</v>
      </c>
      <c r="AY732" s="305">
        <v>10.698400000000001</v>
      </c>
      <c r="AZ732" s="305">
        <v>3.73858092515447E-3</v>
      </c>
      <c r="BA732" s="305">
        <v>16.131976692041537</v>
      </c>
      <c r="BB732" s="305">
        <v>2.1911372212933236</v>
      </c>
    </row>
    <row r="733" spans="45:54" ht="16.5">
      <c r="AS733" s="269" t="s">
        <v>213</v>
      </c>
      <c r="AT733" s="269" t="s">
        <v>165</v>
      </c>
      <c r="AU733" s="269">
        <v>4</v>
      </c>
      <c r="AV733" s="304">
        <v>2.4861892053514099E-2</v>
      </c>
      <c r="AW733" s="304">
        <v>0.41794101530548677</v>
      </c>
      <c r="AX733" s="304">
        <v>0.19692664940905819</v>
      </c>
      <c r="AY733" s="305">
        <v>11.106333333333334</v>
      </c>
      <c r="AZ733" s="305">
        <v>0.179841688958044</v>
      </c>
      <c r="BA733" s="305">
        <v>12.732791578229516</v>
      </c>
      <c r="BB733" s="305">
        <v>2.252718541749128</v>
      </c>
    </row>
    <row r="734" spans="45:54" ht="16.5">
      <c r="AS734" s="269" t="s">
        <v>213</v>
      </c>
      <c r="AT734" s="269" t="s">
        <v>166</v>
      </c>
      <c r="AU734" s="269">
        <v>4</v>
      </c>
      <c r="AV734" s="304">
        <v>2.3902741603883886E-2</v>
      </c>
      <c r="AW734" s="304">
        <v>0.38115616816291276</v>
      </c>
      <c r="AX734" s="304">
        <v>0.21104798863864033</v>
      </c>
      <c r="AY734" s="305">
        <v>8.4559444444444445</v>
      </c>
      <c r="AZ734" s="305">
        <v>0.4552786476504061</v>
      </c>
      <c r="BA734" s="305">
        <v>8.4399714435667601</v>
      </c>
      <c r="BB734" s="305">
        <v>2.4295536763719849</v>
      </c>
    </row>
    <row r="735" spans="45:54" ht="16.5">
      <c r="AS735" s="269" t="s">
        <v>216</v>
      </c>
      <c r="AT735" s="269" t="s">
        <v>281</v>
      </c>
      <c r="AU735" s="269">
        <v>4</v>
      </c>
      <c r="AV735" s="304">
        <v>2.1932540311645772E-2</v>
      </c>
      <c r="AW735" s="304">
        <v>0.28436844704338199</v>
      </c>
      <c r="AX735" s="304">
        <v>0.16772206188359629</v>
      </c>
      <c r="AY735" s="305">
        <v>20.262944444444443</v>
      </c>
      <c r="AZ735" s="305">
        <v>9.7696592496869503E-2</v>
      </c>
      <c r="BA735" s="305">
        <v>20.862819984787375</v>
      </c>
      <c r="BB735" s="305">
        <v>2.6590109264665269</v>
      </c>
    </row>
    <row r="736" spans="45:54" ht="16.5">
      <c r="AS736" s="269" t="s">
        <v>216</v>
      </c>
      <c r="AT736" s="269" t="s">
        <v>282</v>
      </c>
      <c r="AU736" s="269">
        <v>4</v>
      </c>
      <c r="AV736" s="304">
        <v>1.4289218898955019E-2</v>
      </c>
      <c r="AW736" s="304">
        <v>0.39976006612317466</v>
      </c>
      <c r="AX736" s="304">
        <v>0.2020328058822716</v>
      </c>
      <c r="AY736" s="305">
        <v>15.723916666666668</v>
      </c>
      <c r="AZ736" s="305">
        <v>0.33852024297903693</v>
      </c>
      <c r="BA736" s="305">
        <v>27.068536530381735</v>
      </c>
      <c r="BB736" s="305">
        <v>1.8395153510532039</v>
      </c>
    </row>
    <row r="737" spans="45:54" ht="16.5">
      <c r="AS737" s="269" t="s">
        <v>216</v>
      </c>
      <c r="AT737" s="269" t="s">
        <v>283</v>
      </c>
      <c r="AU737" s="269">
        <v>4</v>
      </c>
      <c r="AV737" s="304">
        <v>1.3998623809256776E-2</v>
      </c>
      <c r="AW737" s="304">
        <v>0.24472650344844574</v>
      </c>
      <c r="AX737" s="304">
        <v>0.10164202888619542</v>
      </c>
      <c r="AY737" s="305">
        <v>19.763500000000001</v>
      </c>
      <c r="AZ737" s="305">
        <v>3.2734952942413985E-2</v>
      </c>
      <c r="BA737" s="305">
        <v>3.0552622746253051</v>
      </c>
      <c r="BB737" s="305">
        <v>2.7517053066729602</v>
      </c>
    </row>
    <row r="738" spans="45:54" ht="16.5">
      <c r="AS738" s="269" t="s">
        <v>216</v>
      </c>
      <c r="AT738" s="269" t="s">
        <v>164</v>
      </c>
      <c r="AU738" s="269">
        <v>4</v>
      </c>
      <c r="AV738" s="304">
        <v>1.4639674844721043E-2</v>
      </c>
      <c r="AW738" s="304">
        <v>0.30698897339751074</v>
      </c>
      <c r="AX738" s="304">
        <v>0.19877298955199321</v>
      </c>
      <c r="AY738" s="305">
        <v>20.334600000000002</v>
      </c>
      <c r="AZ738" s="305">
        <v>0.26359287342639243</v>
      </c>
      <c r="BA738" s="305">
        <v>13.881759234173559</v>
      </c>
      <c r="BB738" s="305">
        <v>2.6416193939363253</v>
      </c>
    </row>
    <row r="739" spans="45:54" ht="16.5">
      <c r="AS739" s="269" t="s">
        <v>216</v>
      </c>
      <c r="AT739" s="269" t="s">
        <v>165</v>
      </c>
      <c r="AU739" s="269">
        <v>4</v>
      </c>
      <c r="AV739" s="304">
        <v>3.7364521622496018E-2</v>
      </c>
      <c r="AW739" s="304">
        <v>0.28564290229282729</v>
      </c>
      <c r="AX739" s="304">
        <v>0.20836492955133346</v>
      </c>
      <c r="AY739" s="305">
        <v>18.810666666666666</v>
      </c>
      <c r="AZ739" s="305">
        <v>0.16632904390890188</v>
      </c>
      <c r="BA739" s="305">
        <v>25.629793584144426</v>
      </c>
      <c r="BB739" s="305">
        <v>2.2396202390184596</v>
      </c>
    </row>
    <row r="740" spans="45:54" ht="16.5">
      <c r="AS740" s="269" t="s">
        <v>216</v>
      </c>
      <c r="AT740" s="269" t="s">
        <v>166</v>
      </c>
      <c r="AU740" s="269">
        <v>4</v>
      </c>
      <c r="AV740" s="304">
        <v>1.8464188394091072E-2</v>
      </c>
      <c r="AW740" s="304">
        <v>0.32412015109151915</v>
      </c>
      <c r="AX740" s="304">
        <v>0.17584398786108946</v>
      </c>
      <c r="AY740" s="305">
        <v>18.776299999999999</v>
      </c>
      <c r="AZ740" s="305">
        <v>0.16698138461043632</v>
      </c>
      <c r="BA740" s="305">
        <v>20.177911243907548</v>
      </c>
      <c r="BB740" s="305">
        <v>2.4322706225879216</v>
      </c>
    </row>
    <row r="741" spans="45:54" ht="16.5">
      <c r="AS741" s="269" t="s">
        <v>211</v>
      </c>
      <c r="AT741" s="269" t="s">
        <v>284</v>
      </c>
      <c r="AU741" s="269">
        <v>4</v>
      </c>
      <c r="AV741" s="304">
        <v>1.0980688490118816E-2</v>
      </c>
      <c r="AW741" s="304">
        <v>0.3528619300839308</v>
      </c>
      <c r="AX741" s="304">
        <v>0.18442733373892237</v>
      </c>
      <c r="AY741" s="305">
        <v>9.7439130434782619</v>
      </c>
      <c r="AZ741" s="305">
        <v>9.9103515629998931E-2</v>
      </c>
      <c r="BA741" s="305">
        <v>18.478927701339714</v>
      </c>
      <c r="BB741" s="305">
        <v>1.9611077155728123</v>
      </c>
    </row>
    <row r="742" spans="45:54" ht="16.5">
      <c r="AS742" s="269" t="s">
        <v>211</v>
      </c>
      <c r="AT742" s="269" t="s">
        <v>285</v>
      </c>
      <c r="AU742" s="269">
        <v>4</v>
      </c>
      <c r="AV742" s="304">
        <v>2.7269341161435666E-2</v>
      </c>
      <c r="AW742" s="304">
        <v>0.35069735028010335</v>
      </c>
      <c r="AX742" s="304">
        <v>0.23773988808030772</v>
      </c>
      <c r="AY742" s="305">
        <v>8.6829999999999998</v>
      </c>
      <c r="AZ742" s="305">
        <v>6.2667574399518769E-2</v>
      </c>
      <c r="BA742" s="305">
        <v>6.6678299161087979</v>
      </c>
      <c r="BB742" s="305">
        <v>2.4926627011765259</v>
      </c>
    </row>
    <row r="743" spans="45:54" ht="16.5">
      <c r="AS743" s="269" t="s">
        <v>211</v>
      </c>
      <c r="AT743" s="269" t="s">
        <v>286</v>
      </c>
      <c r="AU743" s="269">
        <v>4</v>
      </c>
      <c r="AV743" s="304">
        <v>1.9309649941562146E-2</v>
      </c>
      <c r="AW743" s="304">
        <v>0.29925592891932928</v>
      </c>
      <c r="AX743" s="304">
        <v>0.29871569415288951</v>
      </c>
      <c r="AY743" s="305">
        <v>7.0191250000000007</v>
      </c>
      <c r="AZ743" s="305">
        <v>0.55672243551146261</v>
      </c>
      <c r="BA743" s="305">
        <v>5.5694248390494536</v>
      </c>
      <c r="BB743" s="305">
        <v>2.832485241418083</v>
      </c>
    </row>
    <row r="744" spans="45:54" ht="16.5">
      <c r="AS744" s="269" t="s">
        <v>211</v>
      </c>
      <c r="AT744" s="269" t="s">
        <v>287</v>
      </c>
      <c r="AU744" s="269">
        <v>4</v>
      </c>
      <c r="AV744" s="304">
        <v>2.4846493000235337E-2</v>
      </c>
      <c r="AW744" s="304">
        <v>0.35733436882314645</v>
      </c>
      <c r="AX744" s="304">
        <v>0.23667757105246995</v>
      </c>
      <c r="AY744" s="305">
        <v>8.7439999999999998</v>
      </c>
      <c r="AZ744" s="305">
        <v>0.18583501653002471</v>
      </c>
      <c r="BA744" s="305">
        <v>11.397881013841516</v>
      </c>
      <c r="BB744" s="305">
        <v>2.1110739365266213</v>
      </c>
    </row>
    <row r="745" spans="45:54" ht="16.5">
      <c r="AS745" s="269" t="s">
        <v>211</v>
      </c>
      <c r="AT745" s="269" t="s">
        <v>166</v>
      </c>
      <c r="AU745" s="269">
        <v>4</v>
      </c>
      <c r="AV745" s="304">
        <v>1.7182506339500133E-2</v>
      </c>
      <c r="AW745" s="304">
        <v>0.34218675441542484</v>
      </c>
      <c r="AX745" s="304">
        <v>0.22281569894363901</v>
      </c>
      <c r="AY745" s="305">
        <v>8.9465813953488382</v>
      </c>
      <c r="AZ745" s="305">
        <v>0.18971720917771459</v>
      </c>
      <c r="BA745" s="305">
        <v>12.832176816647342</v>
      </c>
      <c r="BB745" s="305">
        <v>2.20717468589423</v>
      </c>
    </row>
    <row r="746" spans="45:54" ht="16.5">
      <c r="AS746" s="269" t="s">
        <v>203</v>
      </c>
      <c r="AT746" s="269" t="s">
        <v>288</v>
      </c>
      <c r="AU746" s="269">
        <v>4</v>
      </c>
      <c r="AV746" s="304">
        <v>2.5610550760768611E-2</v>
      </c>
      <c r="AW746" s="304">
        <v>0.32995228632585827</v>
      </c>
      <c r="AX746" s="304">
        <v>0.19748461333193693</v>
      </c>
      <c r="AY746" s="305">
        <v>13.167749999999998</v>
      </c>
      <c r="AZ746" s="305">
        <v>8.364811208194993E-2</v>
      </c>
      <c r="BA746" s="305">
        <v>7.86506735909001</v>
      </c>
      <c r="BB746" s="305">
        <v>1.9477859932562169</v>
      </c>
    </row>
    <row r="747" spans="45:54" ht="16.5">
      <c r="AS747" s="269" t="s">
        <v>203</v>
      </c>
      <c r="AT747" s="269" t="s">
        <v>289</v>
      </c>
      <c r="AU747" s="269">
        <v>4</v>
      </c>
      <c r="AV747" s="304">
        <v>2.6052385076571843E-2</v>
      </c>
      <c r="AW747" s="304">
        <v>0.35480890139350368</v>
      </c>
      <c r="AX747" s="304">
        <v>0.1983979781069268</v>
      </c>
      <c r="AY747" s="305">
        <v>13.667531250000003</v>
      </c>
      <c r="AZ747" s="305">
        <v>0.27830118523440195</v>
      </c>
      <c r="BA747" s="305">
        <v>12.935411119726638</v>
      </c>
      <c r="BB747" s="305">
        <v>1.8944369992812002</v>
      </c>
    </row>
    <row r="748" spans="45:54" ht="16.5">
      <c r="AS748" s="269" t="s">
        <v>203</v>
      </c>
      <c r="AT748" s="269" t="s">
        <v>290</v>
      </c>
      <c r="AU748" s="269">
        <v>4</v>
      </c>
      <c r="AV748" s="304">
        <v>1.9239010470632555E-2</v>
      </c>
      <c r="AW748" s="304">
        <v>0.2559753277985905</v>
      </c>
      <c r="AX748" s="304">
        <v>0.28011631506772056</v>
      </c>
      <c r="AY748" s="305">
        <v>8.2093333333333334</v>
      </c>
      <c r="AZ748" s="305">
        <v>0.24061273217355483</v>
      </c>
      <c r="BA748" s="305">
        <v>8.0425703537712838</v>
      </c>
      <c r="BB748" s="305">
        <v>2.3541791184273886</v>
      </c>
    </row>
    <row r="749" spans="45:54" ht="16.5">
      <c r="AS749" s="269" t="s">
        <v>203</v>
      </c>
      <c r="AT749" s="269" t="s">
        <v>165</v>
      </c>
      <c r="AU749" s="269">
        <v>4</v>
      </c>
      <c r="AV749" s="304">
        <v>2.7615560374222945E-2</v>
      </c>
      <c r="AW749" s="304">
        <v>0.35895213436375628</v>
      </c>
      <c r="AX749" s="304">
        <v>0.20544209193776666</v>
      </c>
      <c r="AY749" s="305">
        <v>12.714</v>
      </c>
      <c r="AZ749" s="305">
        <v>7.6752960873387302E-2</v>
      </c>
      <c r="BA749" s="305">
        <v>11.845540294792773</v>
      </c>
      <c r="BB749" s="305">
        <v>1.9179528196572493</v>
      </c>
    </row>
    <row r="750" spans="45:54" ht="16.5">
      <c r="AS750" s="269" t="s">
        <v>203</v>
      </c>
      <c r="AT750" s="269" t="s">
        <v>166</v>
      </c>
      <c r="AU750" s="269">
        <v>4</v>
      </c>
      <c r="AV750" s="304">
        <v>2.5131006960933545E-2</v>
      </c>
      <c r="AW750" s="304">
        <v>0.3351514360327803</v>
      </c>
      <c r="AX750" s="304">
        <v>0.21358550215235628</v>
      </c>
      <c r="AY750" s="305">
        <v>12.926881355932206</v>
      </c>
      <c r="AZ750" s="305">
        <v>0.2071939244819585</v>
      </c>
      <c r="BA750" s="305">
        <v>10.401946208698652</v>
      </c>
      <c r="BB750" s="305">
        <v>1.9848565859432556</v>
      </c>
    </row>
    <row r="751" spans="45:54" ht="16.5">
      <c r="AS751" s="269" t="s">
        <v>221</v>
      </c>
      <c r="AT751" s="269" t="s">
        <v>291</v>
      </c>
      <c r="AU751" s="269">
        <v>4</v>
      </c>
      <c r="AV751" s="304">
        <v>1.5370970519892894E-2</v>
      </c>
      <c r="AW751" s="304">
        <v>0.33913478037176675</v>
      </c>
      <c r="AX751" s="304">
        <v>0.18547243002242397</v>
      </c>
      <c r="AY751" s="305">
        <v>9.8055263157894732</v>
      </c>
      <c r="AZ751" s="305">
        <v>0.52640900284305481</v>
      </c>
      <c r="BA751" s="305">
        <v>10.786923465038191</v>
      </c>
      <c r="BB751" s="305">
        <v>1.9103727998366735</v>
      </c>
    </row>
    <row r="752" spans="45:54" ht="16.5">
      <c r="AS752" s="269" t="s">
        <v>221</v>
      </c>
      <c r="AT752" s="269" t="s">
        <v>292</v>
      </c>
      <c r="AU752" s="269">
        <v>4</v>
      </c>
      <c r="AV752" s="304">
        <v>1.7519168967458344E-2</v>
      </c>
      <c r="AW752" s="304">
        <v>0.3612260796673139</v>
      </c>
      <c r="AX752" s="304">
        <v>0.20385647525630876</v>
      </c>
      <c r="AY752" s="305">
        <v>11.04352380952381</v>
      </c>
      <c r="AZ752" s="305">
        <v>9.1609576534933818E-2</v>
      </c>
      <c r="BA752" s="305">
        <v>11.57099420541241</v>
      </c>
      <c r="BB752" s="305">
        <v>1.8281192261419152</v>
      </c>
    </row>
    <row r="753" spans="45:54" ht="16.5">
      <c r="AS753" s="269" t="s">
        <v>221</v>
      </c>
      <c r="AT753" s="269" t="s">
        <v>293</v>
      </c>
      <c r="AU753" s="269">
        <v>4</v>
      </c>
      <c r="AV753" s="304">
        <v>1.6989609907885794E-2</v>
      </c>
      <c r="AW753" s="304">
        <v>0.32198334189475508</v>
      </c>
      <c r="AX753" s="304">
        <v>0.23467010800193283</v>
      </c>
      <c r="AY753" s="305">
        <v>8.9304347826086978</v>
      </c>
      <c r="AZ753" s="305">
        <v>0.22184303022846638</v>
      </c>
      <c r="BA753" s="305">
        <v>13.361065323792024</v>
      </c>
      <c r="BB753" s="305">
        <v>2.6214076468692089</v>
      </c>
    </row>
    <row r="754" spans="45:54" ht="16.5">
      <c r="AS754" s="269" t="s">
        <v>221</v>
      </c>
      <c r="AT754" s="269" t="s">
        <v>294</v>
      </c>
      <c r="AU754" s="269">
        <v>4</v>
      </c>
      <c r="AV754" s="304">
        <v>1.5833431704923243E-2</v>
      </c>
      <c r="AW754" s="304">
        <v>0.37379870885175043</v>
      </c>
      <c r="AX754" s="304">
        <v>0.24356400505496084</v>
      </c>
      <c r="AY754" s="305">
        <v>10.759749999999999</v>
      </c>
      <c r="AZ754" s="305">
        <v>8.3113463591523926E-2</v>
      </c>
      <c r="BA754" s="305">
        <v>12.29386648957958</v>
      </c>
      <c r="BB754" s="305">
        <v>2.4705223835776047</v>
      </c>
    </row>
    <row r="755" spans="45:54" ht="16.5">
      <c r="AS755" s="269" t="s">
        <v>221</v>
      </c>
      <c r="AT755" s="269" t="s">
        <v>295</v>
      </c>
      <c r="AU755" s="269">
        <v>4</v>
      </c>
      <c r="AV755" s="304">
        <v>1.0362574592070278E-2</v>
      </c>
      <c r="AW755" s="304">
        <v>0.36060181422987175</v>
      </c>
      <c r="AX755" s="304">
        <v>0.19195913142099807</v>
      </c>
      <c r="AY755" s="305">
        <v>10.016380952380953</v>
      </c>
      <c r="AZ755" s="305">
        <v>8.4403524220081988E-2</v>
      </c>
      <c r="BA755" s="305">
        <v>7.0094182555793667</v>
      </c>
      <c r="BB755" s="305">
        <v>2.0701426638543694</v>
      </c>
    </row>
    <row r="756" spans="45:54" ht="16.5">
      <c r="AS756" s="269" t="s">
        <v>221</v>
      </c>
      <c r="AT756" s="269" t="s">
        <v>296</v>
      </c>
      <c r="AU756" s="269">
        <v>4</v>
      </c>
      <c r="AV756" s="304">
        <v>1.5490366186420275E-2</v>
      </c>
      <c r="AW756" s="304">
        <v>0.34785351306443113</v>
      </c>
      <c r="AX756" s="304">
        <v>0.21620057774416862</v>
      </c>
      <c r="AY756" s="305">
        <v>10.417133333333334</v>
      </c>
      <c r="AZ756" s="305">
        <v>0.13993564902535185</v>
      </c>
      <c r="BA756" s="305">
        <v>18.977989177147158</v>
      </c>
      <c r="BB756" s="305">
        <v>2.1247508959403203</v>
      </c>
    </row>
    <row r="757" spans="45:54" ht="16.5">
      <c r="AS757" s="269" t="s">
        <v>221</v>
      </c>
      <c r="AT757" s="269" t="s">
        <v>297</v>
      </c>
      <c r="AU757" s="269">
        <v>4</v>
      </c>
      <c r="AV757" s="304">
        <v>1.4040134945448989E-2</v>
      </c>
      <c r="AW757" s="304">
        <v>0.33344158311827188</v>
      </c>
      <c r="AX757" s="304">
        <v>0.21860239052027844</v>
      </c>
      <c r="AY757" s="305">
        <v>10.786777777777779</v>
      </c>
      <c r="AZ757" s="305">
        <v>0.37890661763080485</v>
      </c>
      <c r="BA757" s="305">
        <v>8.1975896445104421</v>
      </c>
      <c r="BB757" s="305">
        <v>2.7139768819779628</v>
      </c>
    </row>
    <row r="758" spans="45:54" ht="16.5">
      <c r="AS758" s="269" t="s">
        <v>221</v>
      </c>
      <c r="AT758" s="269" t="s">
        <v>165</v>
      </c>
      <c r="AU758" s="269">
        <v>4</v>
      </c>
      <c r="AV758" s="304">
        <v>1.6997528370472081E-2</v>
      </c>
      <c r="AW758" s="304">
        <v>0.36791401964695669</v>
      </c>
      <c r="AX758" s="304">
        <v>0.25283845528524773</v>
      </c>
      <c r="AY758" s="305">
        <v>10.046000000000001</v>
      </c>
      <c r="AZ758" s="305">
        <v>0.2541090002866811</v>
      </c>
      <c r="BA758" s="305">
        <v>21.345156024081213</v>
      </c>
      <c r="BB758" s="305">
        <v>2.3597419294348012</v>
      </c>
    </row>
    <row r="759" spans="45:54" ht="16.5">
      <c r="AS759" s="269" t="s">
        <v>221</v>
      </c>
      <c r="AT759" s="269" t="s">
        <v>166</v>
      </c>
      <c r="AU759" s="269">
        <v>4</v>
      </c>
      <c r="AV759" s="304">
        <v>1.5176041965153814E-2</v>
      </c>
      <c r="AW759" s="304">
        <v>0.34734857844106998</v>
      </c>
      <c r="AX759" s="304">
        <v>0.21363390024099696</v>
      </c>
      <c r="AY759" s="305">
        <v>10.133887096774194</v>
      </c>
      <c r="AZ759" s="305">
        <v>0.21626806578155908</v>
      </c>
      <c r="BA759" s="305">
        <v>12.067963064038278</v>
      </c>
      <c r="BB759" s="305">
        <v>2.1931355413503706</v>
      </c>
    </row>
    <row r="760" spans="45:54" ht="16.5">
      <c r="AS760" s="269" t="s">
        <v>207</v>
      </c>
      <c r="AT760" s="269" t="s">
        <v>298</v>
      </c>
      <c r="AU760" s="269">
        <v>4</v>
      </c>
      <c r="AV760" s="304">
        <v>1.4667268090314179E-2</v>
      </c>
      <c r="AW760" s="304">
        <v>0.35195643210096889</v>
      </c>
      <c r="AX760" s="304">
        <v>0.23676573195534828</v>
      </c>
      <c r="AY760" s="305">
        <v>10.622428571428571</v>
      </c>
      <c r="AZ760" s="305">
        <v>7.0803149508178315E-3</v>
      </c>
      <c r="BA760" s="305">
        <v>7.0059716438342443</v>
      </c>
      <c r="BB760" s="305">
        <v>3.1408038081925023</v>
      </c>
    </row>
    <row r="761" spans="45:54" ht="16.5">
      <c r="AS761" s="269" t="s">
        <v>207</v>
      </c>
      <c r="AT761" s="269" t="s">
        <v>299</v>
      </c>
      <c r="AU761" s="269">
        <v>4</v>
      </c>
      <c r="AV761" s="304">
        <v>1.8660236790732348E-2</v>
      </c>
      <c r="AW761" s="304">
        <v>0.3438560046607822</v>
      </c>
      <c r="AX761" s="304">
        <v>0.21785261898599184</v>
      </c>
      <c r="AY761" s="305">
        <v>9.0349374999999981</v>
      </c>
      <c r="AZ761" s="305">
        <v>6.4135894798807977E-2</v>
      </c>
      <c r="BA761" s="305">
        <v>2.2290495682116327</v>
      </c>
      <c r="BB761" s="305">
        <v>2.6826091847853912</v>
      </c>
    </row>
    <row r="762" spans="45:54" ht="16.5">
      <c r="AS762" s="269" t="s">
        <v>207</v>
      </c>
      <c r="AT762" s="269" t="s">
        <v>300</v>
      </c>
      <c r="AU762" s="269">
        <v>4</v>
      </c>
      <c r="AV762" s="304">
        <v>1.1694544477305412E-2</v>
      </c>
      <c r="AW762" s="304">
        <v>0.35554906069116105</v>
      </c>
      <c r="AX762" s="304">
        <v>0.21534768123644202</v>
      </c>
      <c r="AY762" s="305">
        <v>6.297625</v>
      </c>
      <c r="AZ762" s="305">
        <v>0</v>
      </c>
      <c r="BA762" s="305">
        <v>2.5567911981852478</v>
      </c>
      <c r="BB762" s="305">
        <v>1.8117564255830461</v>
      </c>
    </row>
    <row r="763" spans="45:54" ht="16.5">
      <c r="AS763" s="269" t="s">
        <v>207</v>
      </c>
      <c r="AT763" s="269" t="s">
        <v>301</v>
      </c>
      <c r="AU763" s="269">
        <v>4</v>
      </c>
      <c r="AV763" s="304">
        <v>1.2004661781745245E-2</v>
      </c>
      <c r="AW763" s="304">
        <v>0.35954899262202777</v>
      </c>
      <c r="AX763" s="304">
        <v>0.22371282070753368</v>
      </c>
      <c r="AY763" s="305">
        <v>7.5169999999999995</v>
      </c>
      <c r="AZ763" s="305">
        <v>1.1718848648901712E-2</v>
      </c>
      <c r="BA763" s="305">
        <v>1.7168113270641008</v>
      </c>
      <c r="BB763" s="305">
        <v>2.6733870020291808</v>
      </c>
    </row>
    <row r="764" spans="45:54" ht="16.5">
      <c r="AS764" s="269" t="s">
        <v>207</v>
      </c>
      <c r="AT764" s="269" t="s">
        <v>302</v>
      </c>
      <c r="AU764" s="269">
        <v>4</v>
      </c>
      <c r="AV764" s="304">
        <v>2.6670086524465602E-2</v>
      </c>
      <c r="AW764" s="304">
        <v>0.34298005824104472</v>
      </c>
      <c r="AX764" s="304">
        <v>0.1459970451490506</v>
      </c>
      <c r="AY764" s="305">
        <v>4.9545714285714286</v>
      </c>
      <c r="AZ764" s="305">
        <v>8.4289850458917834E-2</v>
      </c>
      <c r="BA764" s="305">
        <v>2.1669515722146793</v>
      </c>
      <c r="BB764" s="305">
        <v>2.5989661523138126</v>
      </c>
    </row>
    <row r="765" spans="45:54" ht="16.5">
      <c r="AS765" s="269" t="s">
        <v>207</v>
      </c>
      <c r="AT765" s="269" t="s">
        <v>303</v>
      </c>
      <c r="AU765" s="269">
        <v>4</v>
      </c>
      <c r="AV765" s="304">
        <v>1.2333020392914645E-2</v>
      </c>
      <c r="AW765" s="304">
        <v>0.34828637276401803</v>
      </c>
      <c r="AX765" s="304">
        <v>0.14430321819796993</v>
      </c>
      <c r="AY765" s="305">
        <v>9.8846000000000007</v>
      </c>
      <c r="AZ765" s="305">
        <v>6.561225440950437E-2</v>
      </c>
      <c r="BA765" s="305">
        <v>4.6322251613110081</v>
      </c>
      <c r="BB765" s="305">
        <v>3.0540540829381437</v>
      </c>
    </row>
    <row r="766" spans="45:54" ht="16.5">
      <c r="AS766" s="269" t="s">
        <v>207</v>
      </c>
      <c r="AT766" s="269" t="s">
        <v>166</v>
      </c>
      <c r="AU766" s="269">
        <v>4</v>
      </c>
      <c r="AV766" s="304">
        <v>1.6952546516547439E-2</v>
      </c>
      <c r="AW766" s="304">
        <v>0.34844836454730316</v>
      </c>
      <c r="AX766" s="304">
        <v>0.20205427611893895</v>
      </c>
      <c r="AY766" s="305">
        <v>8.1589361702127654</v>
      </c>
      <c r="AZ766" s="305">
        <v>4.5982767038397029E-2</v>
      </c>
      <c r="BA766" s="305">
        <v>3.1698120495381952</v>
      </c>
      <c r="BB766" s="305">
        <v>2.5911195452113063</v>
      </c>
    </row>
    <row r="767" spans="45:54" ht="16.5">
      <c r="AS767" s="269" t="s">
        <v>226</v>
      </c>
      <c r="AT767" s="269" t="s">
        <v>304</v>
      </c>
      <c r="AU767" s="269">
        <v>4</v>
      </c>
      <c r="AV767" s="304">
        <v>1.2312364528979096E-2</v>
      </c>
      <c r="AW767" s="304">
        <v>0.34556884805140503</v>
      </c>
      <c r="AX767" s="304">
        <v>0.20421152229479295</v>
      </c>
      <c r="AY767" s="305">
        <v>10.968249999999999</v>
      </c>
      <c r="AZ767" s="305">
        <v>9.1024515751554985E-2</v>
      </c>
      <c r="BA767" s="305">
        <v>15.553319430591788</v>
      </c>
      <c r="BB767" s="305">
        <v>2.6673130533982645</v>
      </c>
    </row>
    <row r="768" spans="45:54" ht="16.5">
      <c r="AS768" s="269" t="s">
        <v>226</v>
      </c>
      <c r="AT768" s="269" t="s">
        <v>305</v>
      </c>
      <c r="AU768" s="269">
        <v>4</v>
      </c>
      <c r="AV768" s="304">
        <v>1.2271483121535642E-2</v>
      </c>
      <c r="AW768" s="304">
        <v>0.28417339636349837</v>
      </c>
      <c r="AX768" s="304">
        <v>0.13943445643082703</v>
      </c>
      <c r="AY768" s="305">
        <v>5.950333333333333</v>
      </c>
      <c r="AZ768" s="305">
        <v>1.0775460311501315E-2</v>
      </c>
      <c r="BA768" s="305">
        <v>1.9611337766932393</v>
      </c>
      <c r="BB768" s="305">
        <v>2.7192308379753389</v>
      </c>
    </row>
    <row r="769" spans="45:54" ht="16.5">
      <c r="AS769" s="269" t="s">
        <v>226</v>
      </c>
      <c r="AT769" s="269" t="s">
        <v>306</v>
      </c>
      <c r="AU769" s="269">
        <v>4</v>
      </c>
      <c r="AV769" s="304">
        <v>1.2169069645904244E-2</v>
      </c>
      <c r="AW769" s="304">
        <v>0.31234550352792351</v>
      </c>
      <c r="AX769" s="304">
        <v>0.19951361928908337</v>
      </c>
      <c r="AY769" s="305">
        <v>10.425875000000001</v>
      </c>
      <c r="AZ769" s="305">
        <v>0.26979814345784875</v>
      </c>
      <c r="BA769" s="305">
        <v>15.174037771508226</v>
      </c>
      <c r="BB769" s="305">
        <v>1.9721872978802057</v>
      </c>
    </row>
    <row r="770" spans="45:54" ht="16.5">
      <c r="AS770" s="269" t="s">
        <v>226</v>
      </c>
      <c r="AT770" s="269" t="s">
        <v>307</v>
      </c>
      <c r="AU770" s="269">
        <v>4</v>
      </c>
      <c r="AV770" s="304">
        <v>9.3321712563387161E-3</v>
      </c>
      <c r="AW770" s="304">
        <v>0.35229500943882924</v>
      </c>
      <c r="AX770" s="304">
        <v>0.21185185376714188</v>
      </c>
      <c r="AY770" s="305">
        <v>9.7070000000000025</v>
      </c>
      <c r="AZ770" s="305">
        <v>0.38865932105428447</v>
      </c>
      <c r="BA770" s="305">
        <v>11.762229578182593</v>
      </c>
      <c r="BB770" s="305">
        <v>2.5911948049053133</v>
      </c>
    </row>
    <row r="771" spans="45:54" ht="16.5">
      <c r="AS771" s="269" t="s">
        <v>226</v>
      </c>
      <c r="AT771" s="269" t="s">
        <v>308</v>
      </c>
      <c r="AU771" s="269">
        <v>4</v>
      </c>
      <c r="AV771" s="304">
        <v>7.0147223619788012E-3</v>
      </c>
      <c r="AW771" s="304">
        <v>0.37648894893854978</v>
      </c>
      <c r="AX771" s="304">
        <v>0.21635011674956986</v>
      </c>
      <c r="AY771" s="305">
        <v>13.605285714285715</v>
      </c>
      <c r="AZ771" s="305">
        <v>7.9312954178196532E-2</v>
      </c>
      <c r="BA771" s="305">
        <v>18.931160964336652</v>
      </c>
      <c r="BB771" s="305">
        <v>1.9993902092758657</v>
      </c>
    </row>
    <row r="772" spans="45:54" ht="16.5">
      <c r="AS772" s="269" t="s">
        <v>226</v>
      </c>
      <c r="AT772" s="269" t="s">
        <v>165</v>
      </c>
      <c r="AU772" s="269">
        <v>4</v>
      </c>
      <c r="AV772" s="304">
        <v>8.6040009915677382E-3</v>
      </c>
      <c r="AW772" s="304">
        <v>0.34482728197118157</v>
      </c>
      <c r="AX772" s="304">
        <v>0.2303264884954013</v>
      </c>
      <c r="AY772" s="305">
        <v>12.046000000000001</v>
      </c>
      <c r="AZ772" s="305">
        <v>4.6530603736444708E-2</v>
      </c>
      <c r="BA772" s="305">
        <v>16.248486824766491</v>
      </c>
      <c r="BB772" s="305">
        <v>2.4782879137286971</v>
      </c>
    </row>
    <row r="773" spans="45:54" ht="16.5">
      <c r="AS773" s="269" t="s">
        <v>226</v>
      </c>
      <c r="AT773" s="269" t="s">
        <v>166</v>
      </c>
      <c r="AU773" s="269">
        <v>4</v>
      </c>
      <c r="AV773" s="304">
        <v>9.232628972557529E-3</v>
      </c>
      <c r="AW773" s="304">
        <v>0.3507335834990058</v>
      </c>
      <c r="AX773" s="304">
        <v>0.20783994577896581</v>
      </c>
      <c r="AY773" s="305">
        <v>11.326279999999999</v>
      </c>
      <c r="AZ773" s="305">
        <v>0.204157813780426</v>
      </c>
      <c r="BA773" s="305">
        <v>15.132058672959676</v>
      </c>
      <c r="BB773" s="305">
        <v>2.2004303982724496</v>
      </c>
    </row>
    <row r="774" spans="45:54" ht="16.5">
      <c r="AS774" s="269" t="s">
        <v>227</v>
      </c>
      <c r="AT774" s="269" t="s">
        <v>309</v>
      </c>
      <c r="AU774" s="269">
        <v>4</v>
      </c>
      <c r="AV774" s="304">
        <v>2.2061466729346647E-2</v>
      </c>
      <c r="AW774" s="304">
        <v>0.37797654543302073</v>
      </c>
      <c r="AX774" s="304">
        <v>0.14894964612511211</v>
      </c>
      <c r="AY774" s="305">
        <v>7.5830000000000011</v>
      </c>
      <c r="AZ774" s="305">
        <v>0.17036724229996483</v>
      </c>
      <c r="BA774" s="305">
        <v>4.6530170202185204</v>
      </c>
      <c r="BB774" s="305">
        <v>2.5109732795535811</v>
      </c>
    </row>
    <row r="775" spans="45:54" ht="16.5">
      <c r="AS775" s="269" t="s">
        <v>227</v>
      </c>
      <c r="AT775" s="269" t="s">
        <v>310</v>
      </c>
      <c r="AU775" s="269">
        <v>4</v>
      </c>
      <c r="AV775" s="304">
        <v>4.2657860853375043E-2</v>
      </c>
      <c r="AW775" s="304">
        <v>0.3820533048456759</v>
      </c>
      <c r="AX775" s="304">
        <v>0.16466793896931831</v>
      </c>
      <c r="AY775" s="305">
        <v>8.9394999999999989</v>
      </c>
      <c r="AZ775" s="305">
        <v>0.49468146274733482</v>
      </c>
      <c r="BA775" s="305">
        <v>7.7590448608999774</v>
      </c>
      <c r="BB775" s="305">
        <v>2.2755092458453796</v>
      </c>
    </row>
    <row r="776" spans="45:54" ht="16.5">
      <c r="AS776" s="269" t="s">
        <v>227</v>
      </c>
      <c r="AT776" s="269" t="s">
        <v>311</v>
      </c>
      <c r="AU776" s="269">
        <v>4</v>
      </c>
      <c r="AV776" s="304">
        <v>2.7871670926846125E-2</v>
      </c>
      <c r="AW776" s="304">
        <v>0.41938094064192266</v>
      </c>
      <c r="AX776" s="304">
        <v>0.20180558665240358</v>
      </c>
      <c r="AY776" s="305">
        <v>9.0458888888888893</v>
      </c>
      <c r="AZ776" s="305">
        <v>12.633094509540514</v>
      </c>
      <c r="BA776" s="305">
        <v>42.350019901982741</v>
      </c>
      <c r="BB776" s="305">
        <v>2.0580840217695751</v>
      </c>
    </row>
    <row r="777" spans="45:54" ht="16.5">
      <c r="AS777" s="269" t="s">
        <v>227</v>
      </c>
      <c r="AT777" s="269" t="s">
        <v>312</v>
      </c>
      <c r="AU777" s="269">
        <v>4</v>
      </c>
      <c r="AV777" s="304">
        <v>2.5352485834182526E-2</v>
      </c>
      <c r="AW777" s="304">
        <v>0.40860159656738421</v>
      </c>
      <c r="AX777" s="304">
        <v>0.22560070914421484</v>
      </c>
      <c r="AY777" s="305">
        <v>9.7480714285714303</v>
      </c>
      <c r="AZ777" s="305">
        <v>0.81438044007512278</v>
      </c>
      <c r="BA777" s="305">
        <v>14.458797020211898</v>
      </c>
      <c r="BB777" s="305">
        <v>2.2172944505087262</v>
      </c>
    </row>
    <row r="778" spans="45:54" ht="16.5">
      <c r="AS778" s="269" t="s">
        <v>227</v>
      </c>
      <c r="AT778" s="269" t="s">
        <v>166</v>
      </c>
      <c r="AU778" s="269">
        <v>4</v>
      </c>
      <c r="AV778" s="304">
        <v>2.6895990306016984E-2</v>
      </c>
      <c r="AW778" s="304">
        <v>0.40162293256017495</v>
      </c>
      <c r="AX778" s="304">
        <v>0.19340273343001213</v>
      </c>
      <c r="AY778" s="305">
        <v>8.8369230769230764</v>
      </c>
      <c r="AZ778" s="305">
        <v>3.8393055340198878</v>
      </c>
      <c r="BA778" s="305">
        <v>18.874278149290959</v>
      </c>
      <c r="BB778" s="305">
        <v>2.2448202437048965</v>
      </c>
    </row>
    <row r="779" spans="45:54" ht="16.5">
      <c r="AS779" s="269" t="s">
        <v>225</v>
      </c>
      <c r="AT779" s="269" t="s">
        <v>313</v>
      </c>
      <c r="AU779" s="269">
        <v>4</v>
      </c>
      <c r="AV779" s="304">
        <v>7.7537783585744958E-3</v>
      </c>
      <c r="AW779" s="304">
        <v>0.34039320403330453</v>
      </c>
      <c r="AX779" s="304">
        <v>0.18249952465085587</v>
      </c>
      <c r="AY779" s="305">
        <v>7.7622307692307695</v>
      </c>
      <c r="AZ779" s="305">
        <v>1.9930781723792052E-2</v>
      </c>
      <c r="BA779" s="305">
        <v>1.9714864921784303</v>
      </c>
      <c r="BB779" s="305">
        <v>2.8925951554234119</v>
      </c>
    </row>
    <row r="780" spans="45:54" ht="16.5">
      <c r="AS780" s="269" t="s">
        <v>225</v>
      </c>
      <c r="AT780" s="269" t="s">
        <v>314</v>
      </c>
      <c r="AU780" s="269">
        <v>4</v>
      </c>
      <c r="AV780" s="304">
        <v>1.207313309871625E-2</v>
      </c>
      <c r="AW780" s="304">
        <v>0.3687255217215239</v>
      </c>
      <c r="AX780" s="304">
        <v>0.12682731162017039</v>
      </c>
      <c r="AY780" s="305">
        <v>5.6925714285714282</v>
      </c>
      <c r="AZ780" s="305">
        <v>6.3740324975585065E-3</v>
      </c>
      <c r="BA780" s="305">
        <v>2.535271425903896</v>
      </c>
      <c r="BB780" s="305">
        <v>2.6818126282234025</v>
      </c>
    </row>
    <row r="781" spans="45:54" ht="16.5">
      <c r="AS781" s="269" t="s">
        <v>225</v>
      </c>
      <c r="AT781" s="269" t="s">
        <v>315</v>
      </c>
      <c r="AU781" s="269">
        <v>4</v>
      </c>
      <c r="AV781" s="304">
        <v>2.0430315918210307E-2</v>
      </c>
      <c r="AW781" s="304">
        <v>0.29238969471962378</v>
      </c>
      <c r="AX781" s="304">
        <v>0.13529660448024305</v>
      </c>
      <c r="AY781" s="305">
        <v>9.0591428571428576</v>
      </c>
      <c r="AZ781" s="305">
        <v>7.7275547537501973E-2</v>
      </c>
      <c r="BA781" s="305">
        <v>4.836161350055332</v>
      </c>
      <c r="BB781" s="305">
        <v>2.1701269933148692</v>
      </c>
    </row>
    <row r="782" spans="45:54" ht="16.5">
      <c r="AS782" s="269" t="s">
        <v>225</v>
      </c>
      <c r="AT782" s="269" t="s">
        <v>316</v>
      </c>
      <c r="AU782" s="269">
        <v>4</v>
      </c>
      <c r="AV782" s="304">
        <v>2.8038540130989428E-2</v>
      </c>
      <c r="AW782" s="304">
        <v>0.40569715306457277</v>
      </c>
      <c r="AX782" s="304">
        <v>0.21285037443157173</v>
      </c>
      <c r="AY782" s="305">
        <v>10.339857142857142</v>
      </c>
      <c r="AZ782" s="305">
        <v>0.14302199072477151</v>
      </c>
      <c r="BA782" s="305">
        <v>3.9793765654598192</v>
      </c>
      <c r="BB782" s="305">
        <v>2.7175804920518498</v>
      </c>
    </row>
    <row r="783" spans="45:54" ht="16.5">
      <c r="AS783" s="269" t="s">
        <v>225</v>
      </c>
      <c r="AT783" s="269" t="s">
        <v>317</v>
      </c>
      <c r="AU783" s="269">
        <v>4</v>
      </c>
      <c r="AV783" s="304">
        <v>3.0903700272325675E-2</v>
      </c>
      <c r="AW783" s="304">
        <v>0.37395577998317608</v>
      </c>
      <c r="AX783" s="304">
        <v>0.43655862387418048</v>
      </c>
      <c r="AY783" s="305">
        <v>8.3807999999999989</v>
      </c>
      <c r="AZ783" s="305">
        <v>0.29074088680145216</v>
      </c>
      <c r="BA783" s="305">
        <v>0.36528983213515787</v>
      </c>
      <c r="BB783" s="305">
        <v>3.7203802918114781</v>
      </c>
    </row>
    <row r="784" spans="45:54" ht="16.5">
      <c r="AS784" s="269" t="s">
        <v>225</v>
      </c>
      <c r="AT784" s="269" t="s">
        <v>318</v>
      </c>
      <c r="AU784" s="269">
        <v>4</v>
      </c>
      <c r="AV784" s="304">
        <v>3.7741227610706911E-2</v>
      </c>
      <c r="AW784" s="304">
        <v>0.28111637422629998</v>
      </c>
      <c r="AX784" s="304">
        <v>0.20188293650239128</v>
      </c>
      <c r="AY784" s="305">
        <v>5.9080000000000004</v>
      </c>
      <c r="AZ784" s="305">
        <v>1.6439978542540007E-2</v>
      </c>
      <c r="BA784" s="305">
        <v>5.6224726615486817</v>
      </c>
      <c r="BB784" s="305">
        <v>2.845737685667622</v>
      </c>
    </row>
    <row r="785" spans="45:54" ht="16.5">
      <c r="AS785" s="269" t="s">
        <v>225</v>
      </c>
      <c r="AT785" s="269" t="s">
        <v>166</v>
      </c>
      <c r="AU785" s="269">
        <v>4</v>
      </c>
      <c r="AV785" s="304">
        <v>1.5248971698042863E-2</v>
      </c>
      <c r="AW785" s="304">
        <v>0.34978858369790178</v>
      </c>
      <c r="AX785" s="304">
        <v>0.17671167326310963</v>
      </c>
      <c r="AY785" s="305">
        <v>7.710791666666668</v>
      </c>
      <c r="AZ785" s="305">
        <v>5.2318262389041401E-2</v>
      </c>
      <c r="BA785" s="305">
        <v>2.7744859972085458</v>
      </c>
      <c r="BB785" s="305">
        <v>2.7009818178321834</v>
      </c>
    </row>
    <row r="786" spans="45:54" ht="16.5">
      <c r="AS786" s="269" t="s">
        <v>209</v>
      </c>
      <c r="AT786" s="269" t="s">
        <v>319</v>
      </c>
      <c r="AU786" s="269">
        <v>4</v>
      </c>
      <c r="AV786" s="304">
        <v>2.4496932181282006E-2</v>
      </c>
      <c r="AW786" s="304">
        <v>0.37527389937836558</v>
      </c>
      <c r="AX786" s="304">
        <v>0.18167749080153825</v>
      </c>
      <c r="AY786" s="305">
        <v>16.247500000000002</v>
      </c>
      <c r="AZ786" s="305">
        <v>0.26469242069750443</v>
      </c>
      <c r="BA786" s="305">
        <v>18.64665769248559</v>
      </c>
      <c r="BB786" s="305">
        <v>1.8787414000006615</v>
      </c>
    </row>
    <row r="787" spans="45:54" ht="16.5">
      <c r="AS787" s="269" t="s">
        <v>209</v>
      </c>
      <c r="AT787" s="269" t="s">
        <v>320</v>
      </c>
      <c r="AU787" s="269">
        <v>4</v>
      </c>
      <c r="AV787" s="304">
        <v>2.2651287326264938E-2</v>
      </c>
      <c r="AW787" s="304">
        <v>0.33164119419187332</v>
      </c>
      <c r="AX787" s="304">
        <v>0.15229046778901748</v>
      </c>
      <c r="AY787" s="305">
        <v>11.82676923076923</v>
      </c>
      <c r="AZ787" s="305">
        <v>5.1619282632973551E-2</v>
      </c>
      <c r="BA787" s="305">
        <v>14.746814006935812</v>
      </c>
      <c r="BB787" s="305">
        <v>2.1708052661560755</v>
      </c>
    </row>
    <row r="788" spans="45:54" ht="16.5">
      <c r="AS788" s="269" t="s">
        <v>209</v>
      </c>
      <c r="AT788" s="269" t="s">
        <v>321</v>
      </c>
      <c r="AU788" s="269">
        <v>4</v>
      </c>
      <c r="AV788" s="304">
        <v>2.6568686644526246E-2</v>
      </c>
      <c r="AW788" s="304">
        <v>0.34398359547073143</v>
      </c>
      <c r="AX788" s="304">
        <v>0.14879323227535646</v>
      </c>
      <c r="AY788" s="305">
        <v>13.363</v>
      </c>
      <c r="AZ788" s="305">
        <v>0.29735772783699216</v>
      </c>
      <c r="BA788" s="305">
        <v>9.3610500090222324</v>
      </c>
      <c r="BB788" s="305">
        <v>1.9001910312301644</v>
      </c>
    </row>
    <row r="789" spans="45:54" ht="16.5">
      <c r="AS789" s="269" t="s">
        <v>209</v>
      </c>
      <c r="AT789" s="269" t="s">
        <v>322</v>
      </c>
      <c r="AU789" s="269">
        <v>4</v>
      </c>
      <c r="AV789" s="304">
        <v>2.5511627731221603E-2</v>
      </c>
      <c r="AW789" s="304">
        <v>0.36891537071249098</v>
      </c>
      <c r="AX789" s="304">
        <v>0.14388615924269457</v>
      </c>
      <c r="AY789" s="305">
        <v>14.413999999999998</v>
      </c>
      <c r="AZ789" s="305">
        <v>3.3378302465293178E-2</v>
      </c>
      <c r="BA789" s="305">
        <v>5.0555290426278665</v>
      </c>
      <c r="BB789" s="305">
        <v>2.0540022698338865</v>
      </c>
    </row>
    <row r="790" spans="45:54" ht="16.5">
      <c r="AS790" s="269" t="s">
        <v>209</v>
      </c>
      <c r="AT790" s="269" t="s">
        <v>323</v>
      </c>
      <c r="AU790" s="269">
        <v>4</v>
      </c>
      <c r="AV790" s="304">
        <v>2.8345159816224694E-2</v>
      </c>
      <c r="AW790" s="304">
        <v>0.36652827500609214</v>
      </c>
      <c r="AX790" s="304">
        <v>0.172931774480895</v>
      </c>
      <c r="AY790" s="305">
        <v>14.212571428571428</v>
      </c>
      <c r="AZ790" s="305">
        <v>0.23437026551137752</v>
      </c>
      <c r="BA790" s="305">
        <v>8.665003530620643</v>
      </c>
      <c r="BB790" s="305">
        <v>1.8273234978817137</v>
      </c>
    </row>
    <row r="791" spans="45:54" ht="16.5">
      <c r="AS791" s="269" t="s">
        <v>209</v>
      </c>
      <c r="AT791" s="269" t="s">
        <v>165</v>
      </c>
      <c r="AU791" s="269">
        <v>4</v>
      </c>
      <c r="AV791" s="304">
        <v>2.93103119814619E-2</v>
      </c>
      <c r="AW791" s="304">
        <v>0.3684661770847395</v>
      </c>
      <c r="AX791" s="304">
        <v>0.12811945119404519</v>
      </c>
      <c r="AY791" s="305">
        <v>11.6325</v>
      </c>
      <c r="AZ791" s="305">
        <v>0.80910509365759231</v>
      </c>
      <c r="BA791" s="305">
        <v>11.862416827674123</v>
      </c>
      <c r="BB791" s="305">
        <v>1.8952108230891691</v>
      </c>
    </row>
    <row r="792" spans="45:54" ht="16.5">
      <c r="AS792" s="269" t="s">
        <v>209</v>
      </c>
      <c r="AT792" s="269" t="s">
        <v>166</v>
      </c>
      <c r="AU792" s="269">
        <v>4</v>
      </c>
      <c r="AV792" s="304">
        <v>2.5228876281622448E-2</v>
      </c>
      <c r="AW792" s="304">
        <v>0.35860212284610615</v>
      </c>
      <c r="AX792" s="304">
        <v>0.16030397174152802</v>
      </c>
      <c r="AY792" s="305">
        <v>13.978793103448275</v>
      </c>
      <c r="AZ792" s="305">
        <v>0.20505398943611561</v>
      </c>
      <c r="BA792" s="305">
        <v>13.014897329504043</v>
      </c>
      <c r="BB792" s="305">
        <v>1.9718011869561092</v>
      </c>
    </row>
    <row r="793" spans="45:54" ht="16.5">
      <c r="AS793" s="269" t="s">
        <v>206</v>
      </c>
      <c r="AT793" s="269" t="s">
        <v>324</v>
      </c>
      <c r="AU793" s="269">
        <v>4</v>
      </c>
      <c r="AV793" s="304">
        <v>1.6178128314403788E-2</v>
      </c>
      <c r="AW793" s="304">
        <v>0.32399287039133379</v>
      </c>
      <c r="AX793" s="304">
        <v>0.18359436355432535</v>
      </c>
      <c r="AY793" s="305">
        <v>10.69</v>
      </c>
      <c r="AZ793" s="305">
        <v>6.0894715933457536E-2</v>
      </c>
      <c r="BA793" s="305">
        <v>15.598021237102692</v>
      </c>
      <c r="BB793" s="305">
        <v>2.3468614980163216</v>
      </c>
    </row>
    <row r="794" spans="45:54" ht="16.5">
      <c r="AS794" s="269" t="s">
        <v>206</v>
      </c>
      <c r="AT794" s="269" t="s">
        <v>325</v>
      </c>
      <c r="AU794" s="269">
        <v>4</v>
      </c>
      <c r="AV794" s="304">
        <v>1.7990079109725037E-2</v>
      </c>
      <c r="AW794" s="304">
        <v>0.36335272405362845</v>
      </c>
      <c r="AX794" s="304">
        <v>0.2120314140150141</v>
      </c>
      <c r="AY794" s="305">
        <v>12.926333333333332</v>
      </c>
      <c r="AZ794" s="305">
        <v>0.21665509876579497</v>
      </c>
      <c r="BA794" s="305">
        <v>24.066236395053338</v>
      </c>
      <c r="BB794" s="305">
        <v>1.9217669582198307</v>
      </c>
    </row>
    <row r="795" spans="45:54" ht="16.5">
      <c r="AS795" s="269" t="s">
        <v>206</v>
      </c>
      <c r="AT795" s="269" t="s">
        <v>166</v>
      </c>
      <c r="AU795" s="269">
        <v>4</v>
      </c>
      <c r="AV795" s="304">
        <v>1.7329068772259273E-2</v>
      </c>
      <c r="AW795" s="304">
        <v>0.34899401728350155</v>
      </c>
      <c r="AX795" s="304">
        <v>0.20065665338515842</v>
      </c>
      <c r="AY795" s="305">
        <v>12.143616666666665</v>
      </c>
      <c r="AZ795" s="305">
        <v>0.15435127183473724</v>
      </c>
      <c r="BA795" s="305">
        <v>20.678968066470478</v>
      </c>
      <c r="BB795" s="305">
        <v>2.0718807292445893</v>
      </c>
    </row>
    <row r="796" spans="45:54" ht="16.5">
      <c r="AS796" s="269" t="s">
        <v>219</v>
      </c>
      <c r="AT796" s="269" t="s">
        <v>326</v>
      </c>
      <c r="AU796" s="269">
        <v>4</v>
      </c>
      <c r="AV796" s="304">
        <v>2.3368096959383845E-2</v>
      </c>
      <c r="AW796" s="304">
        <v>0.34982528122670081</v>
      </c>
      <c r="AX796" s="304">
        <v>0.16597795145397615</v>
      </c>
      <c r="AY796" s="305">
        <v>12.135250000000003</v>
      </c>
      <c r="AZ796" s="305">
        <v>2.2010735736355405</v>
      </c>
      <c r="BA796" s="305">
        <v>8.2977167392365576</v>
      </c>
      <c r="BB796" s="305">
        <v>2.0055427290564216</v>
      </c>
    </row>
    <row r="797" spans="45:54" ht="16.5">
      <c r="AS797" s="269" t="s">
        <v>219</v>
      </c>
      <c r="AT797" s="269" t="s">
        <v>327</v>
      </c>
      <c r="AU797" s="269">
        <v>4</v>
      </c>
      <c r="AV797" s="304">
        <v>2.856021631220718E-2</v>
      </c>
      <c r="AW797" s="304">
        <v>0.3645378390463207</v>
      </c>
      <c r="AX797" s="304">
        <v>0.16369489001176293</v>
      </c>
      <c r="AY797" s="305">
        <v>12.374000000000001</v>
      </c>
      <c r="AZ797" s="305">
        <v>0.2557732656433796</v>
      </c>
      <c r="BA797" s="305">
        <v>8.7403898707789374</v>
      </c>
      <c r="BB797" s="305">
        <v>1.8642692847825877</v>
      </c>
    </row>
    <row r="798" spans="45:54" ht="16.5">
      <c r="AS798" s="269" t="s">
        <v>219</v>
      </c>
      <c r="AT798" s="269" t="s">
        <v>328</v>
      </c>
      <c r="AU798" s="269">
        <v>4</v>
      </c>
      <c r="AV798" s="304">
        <v>4.0742328274262135E-2</v>
      </c>
      <c r="AW798" s="304">
        <v>0.27761936834294249</v>
      </c>
      <c r="AX798" s="304">
        <v>0.14278466382269367</v>
      </c>
      <c r="AY798" s="305">
        <v>10.582333333333333</v>
      </c>
      <c r="AZ798" s="305">
        <v>0.51839735878799598</v>
      </c>
      <c r="BA798" s="305">
        <v>10.210174066563573</v>
      </c>
      <c r="BB798" s="305">
        <v>2.6506034389283002</v>
      </c>
    </row>
    <row r="799" spans="45:54" ht="16.5">
      <c r="AS799" s="269" t="s">
        <v>219</v>
      </c>
      <c r="AT799" s="269" t="s">
        <v>165</v>
      </c>
      <c r="AU799" s="269">
        <v>4</v>
      </c>
      <c r="AV799" s="304">
        <v>6.5585650985916691E-2</v>
      </c>
      <c r="AW799" s="304">
        <v>0.35832323724526088</v>
      </c>
      <c r="AX799" s="304">
        <v>0.17275978835283723</v>
      </c>
      <c r="AY799" s="305">
        <v>12.224</v>
      </c>
      <c r="AZ799" s="305">
        <v>2.167708370967159</v>
      </c>
      <c r="BA799" s="305">
        <v>16.093592451119818</v>
      </c>
      <c r="BB799" s="305">
        <v>1.9946162806085213</v>
      </c>
    </row>
    <row r="800" spans="45:54" ht="16.5">
      <c r="AS800" s="269" t="s">
        <v>219</v>
      </c>
      <c r="AT800" s="269" t="s">
        <v>166</v>
      </c>
      <c r="AU800" s="269">
        <v>4</v>
      </c>
      <c r="AV800" s="304">
        <v>2.7122684522449654E-2</v>
      </c>
      <c r="AW800" s="304">
        <v>0.34396949467456361</v>
      </c>
      <c r="AX800" s="304">
        <v>0.16240018390350022</v>
      </c>
      <c r="AY800" s="305">
        <v>12.022333333333334</v>
      </c>
      <c r="AZ800" s="305">
        <v>1.6164997639215413</v>
      </c>
      <c r="BA800" s="305">
        <v>8.7387329690062412</v>
      </c>
      <c r="BB800" s="305">
        <v>2.0474555376977013</v>
      </c>
    </row>
    <row r="801" spans="45:54" ht="16.5">
      <c r="AS801" s="269" t="s">
        <v>212</v>
      </c>
      <c r="AT801" s="269" t="s">
        <v>329</v>
      </c>
      <c r="AU801" s="269">
        <v>4</v>
      </c>
      <c r="AV801" s="304">
        <v>1.1612602897495909E-2</v>
      </c>
      <c r="AW801" s="304">
        <v>0.34009082350931397</v>
      </c>
      <c r="AX801" s="304">
        <v>0.18995039682807097</v>
      </c>
      <c r="AY801" s="305">
        <v>10.472476190476192</v>
      </c>
      <c r="AZ801" s="305">
        <v>0.17379134820702585</v>
      </c>
      <c r="BA801" s="305">
        <v>21.970063823134716</v>
      </c>
      <c r="BB801" s="305">
        <v>2.0211560257544563</v>
      </c>
    </row>
    <row r="802" spans="45:54" ht="16.5">
      <c r="AS802" s="269" t="s">
        <v>212</v>
      </c>
      <c r="AT802" s="269" t="s">
        <v>330</v>
      </c>
      <c r="AU802" s="269">
        <v>4</v>
      </c>
      <c r="AV802" s="304">
        <v>1.6150549612398594E-2</v>
      </c>
      <c r="AW802" s="304">
        <v>0.35522048496241893</v>
      </c>
      <c r="AX802" s="304">
        <v>0.20567852492479283</v>
      </c>
      <c r="AY802" s="305">
        <v>7.7985714285714289</v>
      </c>
      <c r="AZ802" s="305">
        <v>1.259657951692511</v>
      </c>
      <c r="BA802" s="305">
        <v>7.5546673509058673</v>
      </c>
      <c r="BB802" s="305">
        <v>2.1379940292218444</v>
      </c>
    </row>
    <row r="803" spans="45:54" ht="16.5">
      <c r="AS803" s="269" t="s">
        <v>212</v>
      </c>
      <c r="AT803" s="269" t="s">
        <v>331</v>
      </c>
      <c r="AU803" s="269">
        <v>4</v>
      </c>
      <c r="AV803" s="304">
        <v>1.2880297103908972E-2</v>
      </c>
      <c r="AW803" s="304">
        <v>0.36915614115070838</v>
      </c>
      <c r="AX803" s="304">
        <v>0.15887971434764431</v>
      </c>
      <c r="AY803" s="305">
        <v>8.6171111111111109</v>
      </c>
      <c r="AZ803" s="305">
        <v>0.1013663679568747</v>
      </c>
      <c r="BA803" s="305">
        <v>6.1205978366341487</v>
      </c>
      <c r="BB803" s="305">
        <v>2.0997821507985548</v>
      </c>
    </row>
    <row r="804" spans="45:54" ht="16.5">
      <c r="AS804" s="269" t="s">
        <v>212</v>
      </c>
      <c r="AT804" s="269" t="s">
        <v>332</v>
      </c>
      <c r="AU804" s="269">
        <v>4</v>
      </c>
      <c r="AV804" s="304">
        <v>1.1301838389518367E-2</v>
      </c>
      <c r="AW804" s="304">
        <v>0.31491712189242582</v>
      </c>
      <c r="AX804" s="304">
        <v>0.2537769918931802</v>
      </c>
      <c r="AY804" s="305">
        <v>5.0375000000000005</v>
      </c>
      <c r="AZ804" s="305">
        <v>0.13284766252260405</v>
      </c>
      <c r="BA804" s="305">
        <v>2.565857710436581</v>
      </c>
      <c r="BB804" s="305">
        <v>2.6281948430014164</v>
      </c>
    </row>
    <row r="805" spans="45:54" ht="16.5">
      <c r="AS805" s="269" t="s">
        <v>212</v>
      </c>
      <c r="AT805" s="269" t="s">
        <v>165</v>
      </c>
      <c r="AU805" s="269">
        <v>4</v>
      </c>
      <c r="AV805" s="304">
        <v>2.3875155773911926E-2</v>
      </c>
      <c r="AW805" s="304">
        <v>0.3627119282219865</v>
      </c>
      <c r="AX805" s="304">
        <v>0.20364794551894458</v>
      </c>
      <c r="AY805" s="305">
        <v>10.789750000000002</v>
      </c>
      <c r="AZ805" s="305">
        <v>0.54237246111576864</v>
      </c>
      <c r="BA805" s="305">
        <v>26.460027924433572</v>
      </c>
      <c r="BB805" s="305">
        <v>2.3757817255394764</v>
      </c>
    </row>
    <row r="806" spans="45:54" ht="16.5">
      <c r="AS806" s="269" t="s">
        <v>212</v>
      </c>
      <c r="AT806" s="269" t="s">
        <v>166</v>
      </c>
      <c r="AU806" s="269">
        <v>4</v>
      </c>
      <c r="AV806" s="304">
        <v>1.2844745255908572E-2</v>
      </c>
      <c r="AW806" s="304">
        <v>0.34547236747939647</v>
      </c>
      <c r="AX806" s="304">
        <v>0.19391720507870028</v>
      </c>
      <c r="AY806" s="305">
        <v>9.0521276595744684</v>
      </c>
      <c r="AZ806" s="305">
        <v>0.30285645258042304</v>
      </c>
      <c r="BA806" s="305">
        <v>15.60277574417003</v>
      </c>
      <c r="BB806" s="305">
        <v>2.1105265819972874</v>
      </c>
    </row>
    <row r="807" spans="45:54" ht="16.5">
      <c r="AS807" s="269" t="s">
        <v>205</v>
      </c>
      <c r="AT807" s="269" t="s">
        <v>333</v>
      </c>
      <c r="AU807" s="269">
        <v>4</v>
      </c>
      <c r="AV807" s="304">
        <v>9.0170172630871671E-3</v>
      </c>
      <c r="AW807" s="304">
        <v>0.3367317198587485</v>
      </c>
      <c r="AX807" s="304">
        <v>0.16256592627976071</v>
      </c>
      <c r="AY807" s="305">
        <v>9.9280909090909102</v>
      </c>
      <c r="AZ807" s="305">
        <v>0.17059890972462</v>
      </c>
      <c r="BA807" s="305">
        <v>12.663631242297553</v>
      </c>
      <c r="BB807" s="305">
        <v>2.4156338760367428</v>
      </c>
    </row>
    <row r="808" spans="45:54" ht="16.5">
      <c r="AS808" s="269" t="s">
        <v>205</v>
      </c>
      <c r="AT808" s="269" t="s">
        <v>334</v>
      </c>
      <c r="AU808" s="269">
        <v>4</v>
      </c>
      <c r="AV808" s="304">
        <v>1.8610108671326352E-2</v>
      </c>
      <c r="AW808" s="304">
        <v>0.33184749022624127</v>
      </c>
      <c r="AX808" s="304">
        <v>0.17461122596572576</v>
      </c>
      <c r="AY808" s="305">
        <v>8.939222222222222</v>
      </c>
      <c r="AZ808" s="305">
        <v>0.29930526054473461</v>
      </c>
      <c r="BA808" s="305">
        <v>7.6310473452934398</v>
      </c>
      <c r="BB808" s="305">
        <v>2.4479953446435241</v>
      </c>
    </row>
    <row r="809" spans="45:54" ht="16.5">
      <c r="AS809" s="269" t="s">
        <v>205</v>
      </c>
      <c r="AT809" s="269" t="s">
        <v>335</v>
      </c>
      <c r="AU809" s="269">
        <v>4</v>
      </c>
      <c r="AV809" s="304">
        <v>1.9230449402444675E-2</v>
      </c>
      <c r="AW809" s="304">
        <v>0.33626803694116447</v>
      </c>
      <c r="AX809" s="304">
        <v>0.19797305003701024</v>
      </c>
      <c r="AY809" s="305">
        <v>8.5295454545454543</v>
      </c>
      <c r="AZ809" s="305">
        <v>7.2956146191471227E-2</v>
      </c>
      <c r="BA809" s="305">
        <v>10.926585894984191</v>
      </c>
      <c r="BB809" s="305">
        <v>2.9082464102667198</v>
      </c>
    </row>
    <row r="810" spans="45:54" ht="16.5">
      <c r="AS810" s="269" t="s">
        <v>205</v>
      </c>
      <c r="AT810" s="269" t="s">
        <v>336</v>
      </c>
      <c r="AU810" s="269">
        <v>4</v>
      </c>
      <c r="AV810" s="304">
        <v>1.4832775191469649E-2</v>
      </c>
      <c r="AW810" s="304">
        <v>0.35376197039903307</v>
      </c>
      <c r="AX810" s="304">
        <v>0.16814995533156332</v>
      </c>
      <c r="AY810" s="305">
        <v>8.5052500000000002</v>
      </c>
      <c r="AZ810" s="305">
        <v>0.57676765681011166</v>
      </c>
      <c r="BA810" s="305">
        <v>6.8265628303473722</v>
      </c>
      <c r="BB810" s="305">
        <v>2.8038291979286112</v>
      </c>
    </row>
    <row r="811" spans="45:54" ht="16.5">
      <c r="AS811" s="269" t="s">
        <v>205</v>
      </c>
      <c r="AT811" s="269" t="s">
        <v>166</v>
      </c>
      <c r="AU811" s="269">
        <v>4</v>
      </c>
      <c r="AV811" s="304">
        <v>1.3476175856895185E-2</v>
      </c>
      <c r="AW811" s="304">
        <v>0.33828022605734925</v>
      </c>
      <c r="AX811" s="304">
        <v>0.17235022753227991</v>
      </c>
      <c r="AY811" s="305">
        <v>9.2147600000000018</v>
      </c>
      <c r="AZ811" s="305">
        <v>0.22284696999907999</v>
      </c>
      <c r="BA811" s="305">
        <v>10.783126803015312</v>
      </c>
      <c r="BB811" s="305">
        <v>2.5544959860141851</v>
      </c>
    </row>
    <row r="812" spans="45:54" ht="16.5">
      <c r="AS812" s="269" t="s">
        <v>214</v>
      </c>
      <c r="AT812" s="269" t="s">
        <v>337</v>
      </c>
      <c r="AU812" s="269">
        <v>4</v>
      </c>
      <c r="AV812" s="304">
        <v>2.5759652221635076E-2</v>
      </c>
      <c r="AW812" s="304">
        <v>0.36648648043060877</v>
      </c>
      <c r="AX812" s="304">
        <v>0.19684451552718615</v>
      </c>
      <c r="AY812" s="305">
        <v>13.441583333333332</v>
      </c>
      <c r="AZ812" s="305">
        <v>8.9583365682882055E-2</v>
      </c>
      <c r="BA812" s="305">
        <v>18.852819307962527</v>
      </c>
      <c r="BB812" s="305">
        <v>2.2092873515172724</v>
      </c>
    </row>
    <row r="813" spans="45:54" ht="16.5">
      <c r="AS813" s="269" t="s">
        <v>214</v>
      </c>
      <c r="AT813" s="269" t="s">
        <v>338</v>
      </c>
      <c r="AU813" s="269">
        <v>4</v>
      </c>
      <c r="AV813" s="304">
        <v>1.0789978062636395E-2</v>
      </c>
      <c r="AW813" s="304">
        <v>0.24097250148057134</v>
      </c>
      <c r="AX813" s="304">
        <v>0.10723346595436223</v>
      </c>
      <c r="AY813" s="305">
        <v>16.763333333333332</v>
      </c>
      <c r="AZ813" s="305">
        <v>5.4918840981087541E-2</v>
      </c>
      <c r="BA813" s="305">
        <v>2.712282114259517</v>
      </c>
      <c r="BB813" s="305">
        <v>3.2126172800685238</v>
      </c>
    </row>
    <row r="814" spans="45:54" ht="16.5">
      <c r="AS814" s="269" t="s">
        <v>214</v>
      </c>
      <c r="AT814" s="269" t="s">
        <v>339</v>
      </c>
      <c r="AU814" s="269">
        <v>4</v>
      </c>
      <c r="AV814" s="304">
        <v>1.8817860767988748E-2</v>
      </c>
      <c r="AW814" s="304">
        <v>0.39398820655141314</v>
      </c>
      <c r="AX814" s="304">
        <v>0.18568240413631495</v>
      </c>
      <c r="AY814" s="305">
        <v>14.886933333333333</v>
      </c>
      <c r="AZ814" s="305">
        <v>0.17805884755222701</v>
      </c>
      <c r="BA814" s="305">
        <v>15.032123596686899</v>
      </c>
      <c r="BB814" s="305">
        <v>2.0211923386685826</v>
      </c>
    </row>
    <row r="815" spans="45:54" ht="16.5">
      <c r="AS815" s="269" t="s">
        <v>214</v>
      </c>
      <c r="AT815" s="269" t="s">
        <v>340</v>
      </c>
      <c r="AU815" s="269">
        <v>4</v>
      </c>
      <c r="AV815" s="304">
        <v>3.2214175547998991E-2</v>
      </c>
      <c r="AW815" s="304">
        <v>0.40771451830356681</v>
      </c>
      <c r="AX815" s="304">
        <v>0.22457249272674271</v>
      </c>
      <c r="AY815" s="305">
        <v>10.570666666666668</v>
      </c>
      <c r="AZ815" s="305">
        <v>3.4371148685937283E-2</v>
      </c>
      <c r="BA815" s="305">
        <v>12.897773544397966</v>
      </c>
      <c r="BB815" s="305">
        <v>2.3303609269126233</v>
      </c>
    </row>
    <row r="816" spans="45:54" ht="16.5">
      <c r="AS816" s="269" t="s">
        <v>214</v>
      </c>
      <c r="AT816" s="269" t="s">
        <v>341</v>
      </c>
      <c r="AU816" s="269">
        <v>4</v>
      </c>
      <c r="AV816" s="304">
        <v>1.71671250459439E-2</v>
      </c>
      <c r="AW816" s="304">
        <v>0.37582748638361929</v>
      </c>
      <c r="AX816" s="304">
        <v>0.18980337986990789</v>
      </c>
      <c r="AY816" s="305">
        <v>11.82818181818182</v>
      </c>
      <c r="AZ816" s="305">
        <v>6.1849774079369126E-2</v>
      </c>
      <c r="BA816" s="305">
        <v>16.538026176393263</v>
      </c>
      <c r="BB816" s="305">
        <v>2.3216576351293963</v>
      </c>
    </row>
    <row r="817" spans="45:54" ht="16.5">
      <c r="AS817" s="269" t="s">
        <v>214</v>
      </c>
      <c r="AT817" s="269" t="s">
        <v>342</v>
      </c>
      <c r="AU817" s="269">
        <v>4</v>
      </c>
      <c r="AV817" s="304">
        <v>3.2126109175495361E-2</v>
      </c>
      <c r="AW817" s="304">
        <v>0.37345950777115983</v>
      </c>
      <c r="AX817" s="304">
        <v>0.18020499153259334</v>
      </c>
      <c r="AY817" s="305">
        <v>14.83825</v>
      </c>
      <c r="AZ817" s="305">
        <v>3.4275794870678715E-2</v>
      </c>
      <c r="BA817" s="305">
        <v>7.5192524997551429</v>
      </c>
      <c r="BB817" s="305">
        <v>2.0573280185007228</v>
      </c>
    </row>
    <row r="818" spans="45:54" ht="16.5">
      <c r="AS818" s="269" t="s">
        <v>214</v>
      </c>
      <c r="AT818" s="269" t="s">
        <v>166</v>
      </c>
      <c r="AU818" s="269">
        <v>4</v>
      </c>
      <c r="AV818" s="304">
        <v>2.081034083429362E-2</v>
      </c>
      <c r="AW818" s="304">
        <v>0.35862086103741492</v>
      </c>
      <c r="AX818" s="304">
        <v>0.16653314777560313</v>
      </c>
      <c r="AY818" s="305">
        <v>13.830877192982458</v>
      </c>
      <c r="AZ818" s="305">
        <v>8.5188746723912787E-2</v>
      </c>
      <c r="BA818" s="305">
        <v>11.613342332050353</v>
      </c>
      <c r="BB818" s="305">
        <v>2.4114147134200561</v>
      </c>
    </row>
    <row r="819" spans="45:54" ht="16.5">
      <c r="AS819" s="269" t="s">
        <v>217</v>
      </c>
      <c r="AT819" s="269" t="s">
        <v>343</v>
      </c>
      <c r="AU819" s="269">
        <v>4</v>
      </c>
      <c r="AV819" s="304">
        <v>1.5113083303497527E-2</v>
      </c>
      <c r="AW819" s="304">
        <v>0.28731716913665961</v>
      </c>
      <c r="AX819" s="304">
        <v>0.1636844450834633</v>
      </c>
      <c r="AY819" s="305">
        <v>14.360000000000001</v>
      </c>
      <c r="AZ819" s="305">
        <v>0.15112127314834153</v>
      </c>
      <c r="BA819" s="305">
        <v>7.9050046228840625</v>
      </c>
      <c r="BB819" s="305">
        <v>2.6182508243634484</v>
      </c>
    </row>
    <row r="820" spans="45:54" ht="16.5">
      <c r="AS820" s="269" t="s">
        <v>217</v>
      </c>
      <c r="AT820" s="269" t="s">
        <v>344</v>
      </c>
      <c r="AU820" s="269">
        <v>4</v>
      </c>
      <c r="AV820" s="304">
        <v>1.5181132666437691E-2</v>
      </c>
      <c r="AW820" s="304">
        <v>0.26296669655602611</v>
      </c>
      <c r="AX820" s="304">
        <v>0.15230644428068404</v>
      </c>
      <c r="AY820" s="305">
        <v>12.123285714285714</v>
      </c>
      <c r="AZ820" s="305">
        <v>0.22185559295628096</v>
      </c>
      <c r="BA820" s="305">
        <v>7.6858344567567416</v>
      </c>
      <c r="BB820" s="305">
        <v>2.5007344029054073</v>
      </c>
    </row>
    <row r="821" spans="45:54" ht="16.5">
      <c r="AS821" s="269" t="s">
        <v>217</v>
      </c>
      <c r="AT821" s="269" t="s">
        <v>345</v>
      </c>
      <c r="AU821" s="269">
        <v>4</v>
      </c>
      <c r="AV821" s="304">
        <v>1.4001114637323437E-2</v>
      </c>
      <c r="AW821" s="304">
        <v>0.21043810743481361</v>
      </c>
      <c r="AX821" s="304">
        <v>0.1317668258245665</v>
      </c>
      <c r="AY821" s="305">
        <v>16.992000000000001</v>
      </c>
      <c r="AZ821" s="305">
        <v>4.994320625062533E-2</v>
      </c>
      <c r="BA821" s="305">
        <v>13.363969605896495</v>
      </c>
      <c r="BB821" s="305">
        <v>2.7940102135315574</v>
      </c>
    </row>
    <row r="822" spans="45:54" ht="16.5">
      <c r="AS822" s="269" t="s">
        <v>217</v>
      </c>
      <c r="AT822" s="269" t="s">
        <v>346</v>
      </c>
      <c r="AU822" s="269">
        <v>4</v>
      </c>
      <c r="AV822" s="304">
        <v>1.8004704211804626E-2</v>
      </c>
      <c r="AW822" s="304">
        <v>8.5955356213440096E-2</v>
      </c>
      <c r="AX822" s="304">
        <v>0.16139628287161786</v>
      </c>
      <c r="AY822" s="305">
        <v>8.8849999999999998</v>
      </c>
      <c r="AZ822" s="305">
        <v>9.7168141403743431E-3</v>
      </c>
      <c r="BA822" s="305">
        <v>0.64130973326470675</v>
      </c>
      <c r="BB822" s="305">
        <v>2.4031891862734271</v>
      </c>
    </row>
    <row r="823" spans="45:54" ht="16.5">
      <c r="AS823" s="269" t="s">
        <v>217</v>
      </c>
      <c r="AT823" s="269" t="s">
        <v>347</v>
      </c>
      <c r="AU823" s="269">
        <v>4</v>
      </c>
      <c r="AV823" s="304">
        <v>1.4268011628214835E-2</v>
      </c>
      <c r="AW823" s="304">
        <v>0.28881921585907327</v>
      </c>
      <c r="AX823" s="304">
        <v>0.21680347816023662</v>
      </c>
      <c r="AY823" s="305">
        <v>6.5803333333333329</v>
      </c>
      <c r="AZ823" s="305">
        <v>1.3948601019473033</v>
      </c>
      <c r="BA823" s="305">
        <v>6.0802655482510044</v>
      </c>
      <c r="BB823" s="305">
        <v>2.9398110962431336</v>
      </c>
    </row>
    <row r="824" spans="45:54" ht="16.5">
      <c r="AS824" s="269" t="s">
        <v>217</v>
      </c>
      <c r="AT824" s="269" t="s">
        <v>399</v>
      </c>
      <c r="AU824" s="269">
        <v>4</v>
      </c>
      <c r="AV824" s="304">
        <v>2.4359925857354317E-2</v>
      </c>
      <c r="AW824" s="304">
        <v>0.18442055533869992</v>
      </c>
      <c r="AX824" s="304">
        <v>0.14386895065179342</v>
      </c>
      <c r="AY824" s="305">
        <v>4.0999999999999996</v>
      </c>
      <c r="AZ824" s="305">
        <v>1.1565028187443201E-2</v>
      </c>
      <c r="BA824" s="305">
        <v>1.0524175650573313</v>
      </c>
      <c r="BB824" s="305">
        <v>3.433077337521802</v>
      </c>
    </row>
    <row r="825" spans="45:54" ht="16.5">
      <c r="AS825" s="269" t="s">
        <v>217</v>
      </c>
      <c r="AT825" s="269" t="s">
        <v>165</v>
      </c>
      <c r="AU825" s="269">
        <v>4</v>
      </c>
      <c r="AV825" s="304">
        <v>2.9870462645964848E-2</v>
      </c>
      <c r="AW825" s="304">
        <v>0.25394723521708756</v>
      </c>
      <c r="AX825" s="304">
        <v>0.22134937401993657</v>
      </c>
      <c r="AY825" s="305">
        <v>13.374000000000001</v>
      </c>
      <c r="AZ825" s="305">
        <v>0</v>
      </c>
      <c r="BA825" s="305">
        <v>6.1009736347180699</v>
      </c>
      <c r="BB825" s="305">
        <v>1.673056758354992</v>
      </c>
    </row>
    <row r="826" spans="45:54" ht="16.5">
      <c r="AS826" s="269" t="s">
        <v>217</v>
      </c>
      <c r="AT826" s="269" t="s">
        <v>166</v>
      </c>
      <c r="AU826" s="269">
        <v>4</v>
      </c>
      <c r="AV826" s="304">
        <v>1.5480738195406078E-2</v>
      </c>
      <c r="AW826" s="304">
        <v>0.26656044678386187</v>
      </c>
      <c r="AX826" s="304">
        <v>0.16288270689462447</v>
      </c>
      <c r="AY826" s="305">
        <v>12.678233333333333</v>
      </c>
      <c r="AZ826" s="305">
        <v>0.2533438843303315</v>
      </c>
      <c r="BA826" s="305">
        <v>7.6802637584854345</v>
      </c>
      <c r="BB826" s="305">
        <v>2.6316459497239939</v>
      </c>
    </row>
    <row r="827" spans="45:54" ht="16.5">
      <c r="AS827" s="269" t="s">
        <v>228</v>
      </c>
      <c r="AT827" s="269" t="s">
        <v>348</v>
      </c>
      <c r="AU827" s="269">
        <v>4</v>
      </c>
      <c r="AV827" s="304">
        <v>5.0692214298607048E-3</v>
      </c>
      <c r="AW827" s="304">
        <v>0.36189034839560363</v>
      </c>
      <c r="AX827" s="304">
        <v>0.1831537463798536</v>
      </c>
      <c r="AY827" s="305">
        <v>9.2281000000000013</v>
      </c>
      <c r="AZ827" s="305">
        <v>0.22470345864135507</v>
      </c>
      <c r="BA827" s="305">
        <v>1.7812855994114694</v>
      </c>
      <c r="BB827" s="305">
        <v>2.2111768360320769</v>
      </c>
    </row>
    <row r="828" spans="45:54" ht="16.5">
      <c r="AS828" s="269" t="s">
        <v>228</v>
      </c>
      <c r="AT828" s="269" t="s">
        <v>253</v>
      </c>
      <c r="AU828" s="269">
        <v>4</v>
      </c>
      <c r="AV828" s="304">
        <v>5.6710027471047328E-3</v>
      </c>
      <c r="AW828" s="304">
        <v>0.24306761730915286</v>
      </c>
      <c r="AX828" s="304">
        <v>0.12587610955508305</v>
      </c>
      <c r="AY828" s="305">
        <v>14.72625</v>
      </c>
      <c r="AZ828" s="305">
        <v>3.1553545815061104E-2</v>
      </c>
      <c r="BA828" s="305">
        <v>1.2621418326024443</v>
      </c>
      <c r="BB828" s="305">
        <v>2.7817124553808075</v>
      </c>
    </row>
    <row r="829" spans="45:54" ht="16.5">
      <c r="AS829" s="269" t="s">
        <v>228</v>
      </c>
      <c r="AT829" s="269" t="s">
        <v>349</v>
      </c>
      <c r="AU829" s="269">
        <v>4</v>
      </c>
      <c r="AV829" s="304">
        <v>3.9063774219340961E-3</v>
      </c>
      <c r="AW829" s="304">
        <v>0.34887499264124278</v>
      </c>
      <c r="AX829" s="304">
        <v>0.15467580718918225</v>
      </c>
      <c r="AY829" s="305">
        <v>8.4455263157894738</v>
      </c>
      <c r="AZ829" s="305">
        <v>2.3439826233716491E-2</v>
      </c>
      <c r="BA829" s="305">
        <v>1.3892604702368121</v>
      </c>
      <c r="BB829" s="305">
        <v>2.520418987928009</v>
      </c>
    </row>
    <row r="830" spans="45:54" ht="16.5">
      <c r="AS830" s="269" t="s">
        <v>228</v>
      </c>
      <c r="AT830" s="269" t="s">
        <v>165</v>
      </c>
      <c r="AU830" s="269">
        <v>4</v>
      </c>
      <c r="AV830" s="304">
        <v>2.0094028986695135E-2</v>
      </c>
      <c r="AW830" s="304">
        <v>0.32596487709023603</v>
      </c>
      <c r="AX830" s="304">
        <v>0.15582170915055105</v>
      </c>
      <c r="AY830" s="305">
        <v>8.7330000000000005</v>
      </c>
      <c r="AZ830" s="305">
        <v>7.0032228831708343E-2</v>
      </c>
      <c r="BA830" s="305">
        <v>2.1009668649512503</v>
      </c>
      <c r="BB830" s="305">
        <v>2.6812466670171777</v>
      </c>
    </row>
    <row r="831" spans="45:54" ht="16.5">
      <c r="AS831" s="269" t="s">
        <v>228</v>
      </c>
      <c r="AT831" s="269" t="s">
        <v>166</v>
      </c>
      <c r="AU831" s="269">
        <v>4</v>
      </c>
      <c r="AV831" s="304">
        <v>4.7850504111230799E-3</v>
      </c>
      <c r="AW831" s="304">
        <v>0.34598683482436654</v>
      </c>
      <c r="AX831" s="304">
        <v>0.16255618716716966</v>
      </c>
      <c r="AY831" s="305">
        <v>9.3644000000000034</v>
      </c>
      <c r="AZ831" s="305">
        <v>0.11300011256522254</v>
      </c>
      <c r="BA831" s="305">
        <v>1.5474242544026215</v>
      </c>
      <c r="BB831" s="305">
        <v>2.4106264081394464</v>
      </c>
    </row>
    <row r="832" spans="45:54" ht="16.5">
      <c r="AS832" s="269" t="s">
        <v>230</v>
      </c>
      <c r="AT832" s="269" t="s">
        <v>350</v>
      </c>
      <c r="AU832" s="269">
        <v>4</v>
      </c>
      <c r="AV832" s="304">
        <v>5.2538223064200447E-3</v>
      </c>
      <c r="AW832" s="304">
        <v>0.32897061693154361</v>
      </c>
      <c r="AX832" s="304">
        <v>0.18477837571419398</v>
      </c>
      <c r="AY832" s="305">
        <v>7.7841428571428564</v>
      </c>
      <c r="AZ832" s="305">
        <v>0.22978389973149749</v>
      </c>
      <c r="BA832" s="305">
        <v>5.5444631290051651</v>
      </c>
      <c r="BB832" s="305">
        <v>3.0124517939758495</v>
      </c>
    </row>
    <row r="833" spans="45:54" ht="16.5">
      <c r="AS833" s="269" t="s">
        <v>230</v>
      </c>
      <c r="AT833" s="269" t="s">
        <v>351</v>
      </c>
      <c r="AU833" s="269">
        <v>4</v>
      </c>
      <c r="AV833" s="304">
        <v>5.5785484619481742E-3</v>
      </c>
      <c r="AW833" s="304">
        <v>0.32376866768612295</v>
      </c>
      <c r="AX833" s="304">
        <v>0.13195093605126332</v>
      </c>
      <c r="AY833" s="305">
        <v>5.8937777777777773</v>
      </c>
      <c r="AZ833" s="305">
        <v>4.9155677505329703E-2</v>
      </c>
      <c r="BA833" s="305">
        <v>13.547732161142827</v>
      </c>
      <c r="BB833" s="305">
        <v>2.7187843932759561</v>
      </c>
    </row>
    <row r="834" spans="45:54" ht="16.5">
      <c r="AS834" s="269" t="s">
        <v>230</v>
      </c>
      <c r="AT834" s="269" t="s">
        <v>352</v>
      </c>
      <c r="AU834" s="269">
        <v>4</v>
      </c>
      <c r="AV834" s="304">
        <v>6.8856448771750451E-3</v>
      </c>
      <c r="AW834" s="304">
        <v>0.33983042340315983</v>
      </c>
      <c r="AX834" s="304">
        <v>0.13046756559077002</v>
      </c>
      <c r="AY834" s="305">
        <v>4.5005555555555548</v>
      </c>
      <c r="AZ834" s="305">
        <v>11.71492906284432</v>
      </c>
      <c r="BA834" s="305">
        <v>23.176176697834794</v>
      </c>
      <c r="BB834" s="305">
        <v>2.9249932653310031</v>
      </c>
    </row>
    <row r="835" spans="45:54" ht="16.5">
      <c r="AS835" s="269" t="s">
        <v>230</v>
      </c>
      <c r="AT835" s="269" t="s">
        <v>353</v>
      </c>
      <c r="AU835" s="269">
        <v>4</v>
      </c>
      <c r="AV835" s="304">
        <v>6.118105741876931E-3</v>
      </c>
      <c r="AW835" s="304">
        <v>0.27746201171444057</v>
      </c>
      <c r="AX835" s="304">
        <v>9.8144681082528509E-2</v>
      </c>
      <c r="AY835" s="305">
        <v>3.7698</v>
      </c>
      <c r="AZ835" s="305">
        <v>6.0367398529234118E-2</v>
      </c>
      <c r="BA835" s="305">
        <v>3.8476273483632903</v>
      </c>
      <c r="BB835" s="305">
        <v>3.4617543848071453</v>
      </c>
    </row>
    <row r="836" spans="45:54" ht="16.5">
      <c r="AS836" s="269" t="s">
        <v>230</v>
      </c>
      <c r="AT836" s="269" t="s">
        <v>354</v>
      </c>
      <c r="AU836" s="269">
        <v>4</v>
      </c>
      <c r="AV836" s="304">
        <v>6.1460563852466839E-3</v>
      </c>
      <c r="AW836" s="304">
        <v>0.2831041208742367</v>
      </c>
      <c r="AX836" s="304">
        <v>7.464218884990334E-2</v>
      </c>
      <c r="AY836" s="305">
        <v>2.6263333333333332</v>
      </c>
      <c r="AZ836" s="305">
        <v>2.1178752545647317</v>
      </c>
      <c r="BA836" s="305">
        <v>1.1170500580478615</v>
      </c>
      <c r="BB836" s="305">
        <v>3.3929807680510931</v>
      </c>
    </row>
    <row r="837" spans="45:54" ht="16.5">
      <c r="AS837" s="269" t="s">
        <v>230</v>
      </c>
      <c r="AT837" s="269" t="s">
        <v>165</v>
      </c>
      <c r="AU837" s="269">
        <v>4</v>
      </c>
      <c r="AV837" s="304">
        <v>5.3930372534661142E-3</v>
      </c>
      <c r="AW837" s="304">
        <v>0.32005234816089312</v>
      </c>
      <c r="AX837" s="304">
        <v>0.16976194167063943</v>
      </c>
      <c r="AY837" s="305">
        <v>5.2130000000000001</v>
      </c>
      <c r="AZ837" s="305">
        <v>0.1914968321157805</v>
      </c>
      <c r="BA837" s="305">
        <v>7.0853827882838791</v>
      </c>
      <c r="BB837" s="305">
        <v>2.9361397489615029</v>
      </c>
    </row>
    <row r="838" spans="45:54" ht="16.5">
      <c r="AS838" s="269" t="s">
        <v>230</v>
      </c>
      <c r="AT838" s="269" t="s">
        <v>166</v>
      </c>
      <c r="AU838" s="269">
        <v>4</v>
      </c>
      <c r="AV838" s="304">
        <v>5.8640510963020222E-3</v>
      </c>
      <c r="AW838" s="304">
        <v>0.32058882369260816</v>
      </c>
      <c r="AX838" s="304">
        <v>0.14317613548391148</v>
      </c>
      <c r="AY838" s="305">
        <v>5.7066904761904755</v>
      </c>
      <c r="AZ838" s="305">
        <v>2.7534198709952973</v>
      </c>
      <c r="BA838" s="305">
        <v>10.46061857880054</v>
      </c>
      <c r="BB838" s="305">
        <v>2.9995648300926314</v>
      </c>
    </row>
    <row r="839" spans="45:54" ht="16.5">
      <c r="AS839" s="269" t="s">
        <v>202</v>
      </c>
      <c r="AT839" s="269" t="s">
        <v>355</v>
      </c>
      <c r="AU839" s="269">
        <v>4</v>
      </c>
      <c r="AV839" s="304">
        <v>2.653588216029398E-2</v>
      </c>
      <c r="AW839" s="304">
        <v>0.3761948980623776</v>
      </c>
      <c r="AX839" s="304">
        <v>0.18161776046703856</v>
      </c>
      <c r="AY839" s="305">
        <v>12.078384615384614</v>
      </c>
      <c r="AZ839" s="305">
        <v>0.57032298488771616</v>
      </c>
      <c r="BA839" s="305">
        <v>23.958878933466263</v>
      </c>
      <c r="BB839" s="305">
        <v>1.9085672368332094</v>
      </c>
    </row>
    <row r="840" spans="45:54" ht="16.5">
      <c r="AS840" s="269" t="s">
        <v>202</v>
      </c>
      <c r="AT840" s="269" t="s">
        <v>356</v>
      </c>
      <c r="AU840" s="269">
        <v>4</v>
      </c>
      <c r="AV840" s="304">
        <v>2.7677677104457638E-2</v>
      </c>
      <c r="AW840" s="304">
        <v>0.37645202509287679</v>
      </c>
      <c r="AX840" s="304">
        <v>0.17373060423032349</v>
      </c>
      <c r="AY840" s="305">
        <v>11.639250000000002</v>
      </c>
      <c r="AZ840" s="305">
        <v>0.314535377458598</v>
      </c>
      <c r="BA840" s="305">
        <v>10.946834971870247</v>
      </c>
      <c r="BB840" s="305">
        <v>2.062007605293112</v>
      </c>
    </row>
    <row r="841" spans="45:54" ht="16.5">
      <c r="AS841" s="269" t="s">
        <v>202</v>
      </c>
      <c r="AT841" s="269" t="s">
        <v>357</v>
      </c>
      <c r="AU841" s="269">
        <v>4</v>
      </c>
      <c r="AV841" s="304">
        <v>3.0249170238371554E-2</v>
      </c>
      <c r="AW841" s="304">
        <v>0.35913031042034343</v>
      </c>
      <c r="AX841" s="304">
        <v>0.16320847440456959</v>
      </c>
      <c r="AY841" s="305">
        <v>11.912000000000003</v>
      </c>
      <c r="AZ841" s="305">
        <v>0.22842440997821592</v>
      </c>
      <c r="BA841" s="305">
        <v>16.96166222818108</v>
      </c>
      <c r="BB841" s="305">
        <v>1.8406354751740424</v>
      </c>
    </row>
    <row r="842" spans="45:54" ht="16.5">
      <c r="AS842" s="269" t="s">
        <v>202</v>
      </c>
      <c r="AT842" s="269" t="s">
        <v>358</v>
      </c>
      <c r="AU842" s="269">
        <v>4</v>
      </c>
      <c r="AV842" s="304">
        <v>1.5373230356713667E-2</v>
      </c>
      <c r="AW842" s="304">
        <v>0.36856362381117824</v>
      </c>
      <c r="AX842" s="304">
        <v>0.17860794708558056</v>
      </c>
      <c r="AY842" s="305">
        <v>10.67246153846154</v>
      </c>
      <c r="AZ842" s="305">
        <v>0.11294088794932826</v>
      </c>
      <c r="BA842" s="305">
        <v>9.3404803402855165</v>
      </c>
      <c r="BB842" s="305">
        <v>2.0987708528753681</v>
      </c>
    </row>
    <row r="843" spans="45:54" ht="16.5">
      <c r="AS843" s="269" t="s">
        <v>202</v>
      </c>
      <c r="AT843" s="269" t="s">
        <v>359</v>
      </c>
      <c r="AU843" s="269">
        <v>4</v>
      </c>
      <c r="AV843" s="304">
        <v>3.1174946671189429E-2</v>
      </c>
      <c r="AW843" s="304">
        <v>0.34831263421058895</v>
      </c>
      <c r="AX843" s="304">
        <v>0.18717277666143228</v>
      </c>
      <c r="AY843" s="305">
        <v>10.31725</v>
      </c>
      <c r="AZ843" s="305">
        <v>5.9337817345113467E-2</v>
      </c>
      <c r="BA843" s="305">
        <v>9.2901721207503289</v>
      </c>
      <c r="BB843" s="305">
        <v>1.9677312454412734</v>
      </c>
    </row>
    <row r="844" spans="45:54" ht="16.5">
      <c r="AS844" s="269" t="s">
        <v>202</v>
      </c>
      <c r="AT844" s="269" t="s">
        <v>394</v>
      </c>
      <c r="AU844" s="269">
        <v>4</v>
      </c>
      <c r="AV844" s="304">
        <v>3.7554593034027445E-2</v>
      </c>
      <c r="AW844" s="304">
        <v>0.36384994333306819</v>
      </c>
      <c r="AX844" s="304">
        <v>0.14245126715461881</v>
      </c>
      <c r="AY844" s="305">
        <v>11.234833333333333</v>
      </c>
      <c r="AZ844" s="305">
        <v>0.13900396873011203</v>
      </c>
      <c r="BA844" s="305">
        <v>18.259561332387516</v>
      </c>
      <c r="BB844" s="305">
        <v>1.7809856139529483</v>
      </c>
    </row>
    <row r="845" spans="45:54" ht="16.5">
      <c r="AS845" s="269" t="s">
        <v>202</v>
      </c>
      <c r="AT845" s="269" t="s">
        <v>165</v>
      </c>
      <c r="AU845" s="269">
        <v>4</v>
      </c>
      <c r="AV845" s="304">
        <v>3.2787982659783048E-2</v>
      </c>
      <c r="AW845" s="304">
        <v>0.37186285344528541</v>
      </c>
      <c r="AX845" s="304">
        <v>0.20998254158697124</v>
      </c>
      <c r="AY845" s="305">
        <v>11.38</v>
      </c>
      <c r="AZ845" s="305">
        <v>0.20856053791933937</v>
      </c>
      <c r="BA845" s="305">
        <v>16.466802471176933</v>
      </c>
      <c r="BB845" s="305">
        <v>1.8968045165848411</v>
      </c>
    </row>
    <row r="846" spans="45:54" ht="16.5">
      <c r="AS846" s="269" t="s">
        <v>202</v>
      </c>
      <c r="AT846" s="269" t="s">
        <v>166</v>
      </c>
      <c r="AU846" s="269">
        <v>4</v>
      </c>
      <c r="AV846" s="304">
        <v>2.6640293058640539E-2</v>
      </c>
      <c r="AW846" s="304">
        <v>0.36568859001096155</v>
      </c>
      <c r="AX846" s="304">
        <v>0.1760872216247962</v>
      </c>
      <c r="AY846" s="305">
        <v>11.329095890410962</v>
      </c>
      <c r="AZ846" s="305">
        <v>0.23679385327259406</v>
      </c>
      <c r="BA846" s="305">
        <v>14.055671811625825</v>
      </c>
      <c r="BB846" s="305">
        <v>1.9612436380461677</v>
      </c>
    </row>
    <row r="847" spans="45:54" ht="16.5">
      <c r="AS847" s="269" t="s">
        <v>222</v>
      </c>
      <c r="AT847" s="269" t="s">
        <v>360</v>
      </c>
      <c r="AU847" s="269">
        <v>4</v>
      </c>
      <c r="AV847" s="304">
        <v>1.9211746303372461E-2</v>
      </c>
      <c r="AW847" s="304">
        <v>0.35221392302349003</v>
      </c>
      <c r="AX847" s="304">
        <v>0.23457273727291114</v>
      </c>
      <c r="AY847" s="305">
        <v>12.748571428571427</v>
      </c>
      <c r="AZ847" s="305">
        <v>0.27157984314209799</v>
      </c>
      <c r="BA847" s="305">
        <v>29.287535872694232</v>
      </c>
      <c r="BB847" s="305">
        <v>1.9658494249347571</v>
      </c>
    </row>
    <row r="848" spans="45:54" ht="16.5">
      <c r="AS848" s="269" t="s">
        <v>222</v>
      </c>
      <c r="AT848" s="269" t="s">
        <v>361</v>
      </c>
      <c r="AU848" s="269">
        <v>4</v>
      </c>
      <c r="AV848" s="304">
        <v>1.6912199062385547E-2</v>
      </c>
      <c r="AW848" s="304">
        <v>0.31418109629613761</v>
      </c>
      <c r="AX848" s="304">
        <v>0.19586983634257035</v>
      </c>
      <c r="AY848" s="305">
        <v>9.011444444444443</v>
      </c>
      <c r="AZ848" s="305">
        <v>0.69285029963964084</v>
      </c>
      <c r="BA848" s="305">
        <v>7.5836163516112318</v>
      </c>
      <c r="BB848" s="305">
        <v>2.464440880253155</v>
      </c>
    </row>
    <row r="849" spans="45:54" ht="16.5">
      <c r="AS849" s="269" t="s">
        <v>222</v>
      </c>
      <c r="AT849" s="269" t="s">
        <v>362</v>
      </c>
      <c r="AU849" s="269">
        <v>4</v>
      </c>
      <c r="AV849" s="304">
        <v>2.1912642685146849E-2</v>
      </c>
      <c r="AW849" s="304">
        <v>0.3520892175984468</v>
      </c>
      <c r="AX849" s="304">
        <v>0.22538175941208644</v>
      </c>
      <c r="AY849" s="305">
        <v>11.566300000000002</v>
      </c>
      <c r="AZ849" s="305">
        <v>0.21121599493945531</v>
      </c>
      <c r="BA849" s="305">
        <v>22.992369734837848</v>
      </c>
      <c r="BB849" s="305">
        <v>2.186056769965655</v>
      </c>
    </row>
    <row r="850" spans="45:54" ht="16.5">
      <c r="AS850" s="269" t="s">
        <v>222</v>
      </c>
      <c r="AT850" s="269" t="s">
        <v>166</v>
      </c>
      <c r="AU850" s="269">
        <v>4</v>
      </c>
      <c r="AV850" s="304">
        <v>1.9303207426957587E-2</v>
      </c>
      <c r="AW850" s="304">
        <v>0.34568062156525098</v>
      </c>
      <c r="AX850" s="304">
        <v>0.22581819274094334</v>
      </c>
      <c r="AY850" s="305">
        <v>11.90677777777778</v>
      </c>
      <c r="AZ850" s="305">
        <v>0.33873425322023942</v>
      </c>
      <c r="BA850" s="305">
        <v>24.17799301665352</v>
      </c>
      <c r="BB850" s="305">
        <v>2.0802752526703294</v>
      </c>
    </row>
    <row r="851" spans="45:54" ht="16.5">
      <c r="AS851" s="269" t="s">
        <v>204</v>
      </c>
      <c r="AT851" s="269" t="s">
        <v>363</v>
      </c>
      <c r="AU851" s="269">
        <v>4</v>
      </c>
      <c r="AV851" s="304">
        <v>1.4231406696348984E-2</v>
      </c>
      <c r="AW851" s="304">
        <v>0.36556322746597542</v>
      </c>
      <c r="AX851" s="304">
        <v>0.21313295580337432</v>
      </c>
      <c r="AY851" s="305">
        <v>13.822749999999996</v>
      </c>
      <c r="AZ851" s="305">
        <v>0.17565902950827555</v>
      </c>
      <c r="BA851" s="305">
        <v>22.507181526656389</v>
      </c>
      <c r="BB851" s="305">
        <v>1.929328747751387</v>
      </c>
    </row>
    <row r="852" spans="45:54" ht="16.5">
      <c r="AS852" s="269" t="s">
        <v>204</v>
      </c>
      <c r="AT852" s="269" t="s">
        <v>364</v>
      </c>
      <c r="AU852" s="269">
        <v>4</v>
      </c>
      <c r="AV852" s="304">
        <v>1.3896699930858188E-2</v>
      </c>
      <c r="AW852" s="304">
        <v>0.25186871110334508</v>
      </c>
      <c r="AX852" s="304">
        <v>0.15681411871731593</v>
      </c>
      <c r="AY852" s="305">
        <v>17.504642857142859</v>
      </c>
      <c r="AZ852" s="305">
        <v>1.9367124675328775E-2</v>
      </c>
      <c r="BA852" s="305">
        <v>11.968883049353183</v>
      </c>
      <c r="BB852" s="305">
        <v>2.9412584003956974</v>
      </c>
    </row>
    <row r="853" spans="45:54" ht="16.5">
      <c r="AS853" s="269" t="s">
        <v>204</v>
      </c>
      <c r="AT853" s="269" t="s">
        <v>365</v>
      </c>
      <c r="AU853" s="269">
        <v>4</v>
      </c>
      <c r="AV853" s="304">
        <v>1.3811019085825129E-2</v>
      </c>
      <c r="AW853" s="304">
        <v>0.29682182520614264</v>
      </c>
      <c r="AX853" s="304">
        <v>0.1997507525140336</v>
      </c>
      <c r="AY853" s="305">
        <v>18.9208</v>
      </c>
      <c r="AZ853" s="305">
        <v>0.23906492169405613</v>
      </c>
      <c r="BA853" s="305">
        <v>27.876800031606898</v>
      </c>
      <c r="BB853" s="305">
        <v>2.5098089995926265</v>
      </c>
    </row>
    <row r="854" spans="45:54" ht="16.5">
      <c r="AS854" s="269" t="s">
        <v>204</v>
      </c>
      <c r="AT854" s="269" t="s">
        <v>366</v>
      </c>
      <c r="AU854" s="269">
        <v>4</v>
      </c>
      <c r="AV854" s="304">
        <v>1.7377819053151004E-2</v>
      </c>
      <c r="AW854" s="304">
        <v>0.28638606405485295</v>
      </c>
      <c r="AX854" s="304">
        <v>0.13643305725312591</v>
      </c>
      <c r="AY854" s="305">
        <v>20.504999999999999</v>
      </c>
      <c r="AZ854" s="305">
        <v>0.12056353189240472</v>
      </c>
      <c r="BA854" s="305">
        <v>13.447039510604025</v>
      </c>
      <c r="BB854" s="305">
        <v>2.6071664644664914</v>
      </c>
    </row>
    <row r="855" spans="45:54" ht="16.5">
      <c r="AS855" s="269" t="s">
        <v>204</v>
      </c>
      <c r="AT855" s="269" t="s">
        <v>165</v>
      </c>
      <c r="AU855" s="269">
        <v>4</v>
      </c>
      <c r="AV855" s="304">
        <v>2.0197494282851114E-2</v>
      </c>
      <c r="AW855" s="304">
        <v>0.33695413532571328</v>
      </c>
      <c r="AX855" s="304">
        <v>0.18378835491392478</v>
      </c>
      <c r="AY855" s="305">
        <v>17.989999999999998</v>
      </c>
      <c r="AZ855" s="305">
        <v>0.23264348723281619</v>
      </c>
      <c r="BA855" s="305">
        <v>36.722774459700034</v>
      </c>
      <c r="BB855" s="305">
        <v>2.1462676439263553</v>
      </c>
    </row>
    <row r="856" spans="45:54" ht="16.5">
      <c r="AS856" s="269" t="s">
        <v>204</v>
      </c>
      <c r="AT856" s="269" t="s">
        <v>166</v>
      </c>
      <c r="AU856" s="269">
        <v>4</v>
      </c>
      <c r="AV856" s="304">
        <v>1.4602118689830733E-2</v>
      </c>
      <c r="AW856" s="304">
        <v>0.31064984912568833</v>
      </c>
      <c r="AX856" s="304">
        <v>0.17721019131354079</v>
      </c>
      <c r="AY856" s="305">
        <v>16.794690909090903</v>
      </c>
      <c r="AZ856" s="305">
        <v>0.128739154173617</v>
      </c>
      <c r="BA856" s="305">
        <v>18.855315462721624</v>
      </c>
      <c r="BB856" s="305">
        <v>2.4524144645134589</v>
      </c>
    </row>
    <row r="857" spans="45:54" ht="16.5">
      <c r="AS857" s="269" t="s">
        <v>210</v>
      </c>
      <c r="AT857" s="269" t="s">
        <v>367</v>
      </c>
      <c r="AU857" s="269">
        <v>4</v>
      </c>
      <c r="AV857" s="304">
        <v>2.5022228306604187E-2</v>
      </c>
      <c r="AW857" s="304">
        <v>0.25976423835976914</v>
      </c>
      <c r="AX857" s="304">
        <v>0.13597252516330374</v>
      </c>
      <c r="AY857" s="305">
        <v>17.821375</v>
      </c>
      <c r="AZ857" s="305">
        <v>6.1076422539161651E-2</v>
      </c>
      <c r="BA857" s="305">
        <v>5.9900473508183758</v>
      </c>
      <c r="BB857" s="305">
        <v>3.1475475349445978</v>
      </c>
    </row>
    <row r="858" spans="45:54" ht="16.5">
      <c r="AS858" s="269" t="s">
        <v>210</v>
      </c>
      <c r="AT858" s="269" t="s">
        <v>368</v>
      </c>
      <c r="AU858" s="269">
        <v>4</v>
      </c>
      <c r="AV858" s="304">
        <v>1.3666191700375002E-2</v>
      </c>
      <c r="AW858" s="304">
        <v>0.35836177505110706</v>
      </c>
      <c r="AX858" s="304">
        <v>0.16447384005672105</v>
      </c>
      <c r="AY858" s="305">
        <v>12.329800000000001</v>
      </c>
      <c r="AZ858" s="305">
        <v>7.3143814053928904E-2</v>
      </c>
      <c r="BA858" s="305">
        <v>13.972130843710737</v>
      </c>
      <c r="BB858" s="305">
        <v>2.0323907995756789</v>
      </c>
    </row>
    <row r="859" spans="45:54" ht="16.5">
      <c r="AS859" s="269" t="s">
        <v>210</v>
      </c>
      <c r="AT859" s="269" t="s">
        <v>369</v>
      </c>
      <c r="AU859" s="269">
        <v>4</v>
      </c>
      <c r="AV859" s="304">
        <v>2.5868072835438474E-2</v>
      </c>
      <c r="AW859" s="304">
        <v>0.36845876838861841</v>
      </c>
      <c r="AX859" s="304">
        <v>0.15057605021038259</v>
      </c>
      <c r="AY859" s="305">
        <v>11.001875</v>
      </c>
      <c r="AZ859" s="305">
        <v>0.22608387908690836</v>
      </c>
      <c r="BA859" s="305">
        <v>8.7795906378749411</v>
      </c>
      <c r="BB859" s="305">
        <v>2.0994247772734171</v>
      </c>
    </row>
    <row r="860" spans="45:54" ht="16.5">
      <c r="AS860" s="269" t="s">
        <v>210</v>
      </c>
      <c r="AT860" s="269" t="s">
        <v>370</v>
      </c>
      <c r="AU860" s="269">
        <v>4</v>
      </c>
      <c r="AV860" s="304">
        <v>3.4851312709720729E-2</v>
      </c>
      <c r="AW860" s="304">
        <v>0.28412172383462114</v>
      </c>
      <c r="AX860" s="304">
        <v>0.17106221968765686</v>
      </c>
      <c r="AY860" s="305">
        <v>10.143000000000001</v>
      </c>
      <c r="AZ860" s="305">
        <v>1.3088157588956149E-2</v>
      </c>
      <c r="BA860" s="305">
        <v>9.6197958278827702</v>
      </c>
      <c r="BB860" s="305">
        <v>2.4945439629023958</v>
      </c>
    </row>
    <row r="861" spans="45:54" ht="16.5">
      <c r="AS861" s="269" t="s">
        <v>210</v>
      </c>
      <c r="AT861" s="269" t="s">
        <v>165</v>
      </c>
      <c r="AU861" s="269">
        <v>4</v>
      </c>
      <c r="AV861" s="304">
        <v>4.0990973257195494E-2</v>
      </c>
      <c r="AW861" s="304">
        <v>0.3042828535610721</v>
      </c>
      <c r="AX861" s="304">
        <v>0.15834329596624061</v>
      </c>
      <c r="AY861" s="305">
        <v>12.815</v>
      </c>
      <c r="AZ861" s="305">
        <v>9.625732277583017E-2</v>
      </c>
      <c r="BA861" s="305">
        <v>15.401171644132827</v>
      </c>
      <c r="BB861" s="305">
        <v>2.6207921291624623</v>
      </c>
    </row>
    <row r="862" spans="45:54" ht="16.5">
      <c r="AS862" s="269" t="s">
        <v>210</v>
      </c>
      <c r="AT862" s="269" t="s">
        <v>166</v>
      </c>
      <c r="AU862" s="269">
        <v>4</v>
      </c>
      <c r="AV862" s="304">
        <v>2.3440939920053062E-2</v>
      </c>
      <c r="AW862" s="304">
        <v>0.3231313683002518</v>
      </c>
      <c r="AX862" s="304">
        <v>0.15070323744302991</v>
      </c>
      <c r="AY862" s="305">
        <v>13.037242424242425</v>
      </c>
      <c r="AZ862" s="305">
        <v>8.7629432840519619E-2</v>
      </c>
      <c r="BA862" s="305">
        <v>8.9820168661532609</v>
      </c>
      <c r="BB862" s="305">
        <v>2.4963752236706949</v>
      </c>
    </row>
    <row r="863" spans="45:54" ht="16.5">
      <c r="AS863" s="269" t="s">
        <v>220</v>
      </c>
      <c r="AT863" s="269" t="s">
        <v>371</v>
      </c>
      <c r="AU863" s="269">
        <v>4</v>
      </c>
      <c r="AV863" s="304">
        <v>2.2111507885537757E-2</v>
      </c>
      <c r="AW863" s="304">
        <v>0.35384669617092196</v>
      </c>
      <c r="AX863" s="304">
        <v>0.17212287187365155</v>
      </c>
      <c r="AY863" s="305">
        <v>6.8938000000000006</v>
      </c>
      <c r="AZ863" s="305">
        <v>4.4179381897754506E-2</v>
      </c>
      <c r="BA863" s="305">
        <v>4.744865615818834</v>
      </c>
      <c r="BB863" s="305">
        <v>2.200151867388588</v>
      </c>
    </row>
    <row r="864" spans="45:54" ht="16.5">
      <c r="AS864" s="269" t="s">
        <v>220</v>
      </c>
      <c r="AT864" s="269" t="s">
        <v>372</v>
      </c>
      <c r="AU864" s="269">
        <v>4</v>
      </c>
      <c r="AV864" s="304">
        <v>1.1152652870651441E-2</v>
      </c>
      <c r="AW864" s="304">
        <v>0.36130730209300294</v>
      </c>
      <c r="AX864" s="304">
        <v>0.14768285152935559</v>
      </c>
      <c r="AY864" s="305">
        <v>5.1783333333333337</v>
      </c>
      <c r="AZ864" s="305">
        <v>8.3052728365179518E-2</v>
      </c>
      <c r="BA864" s="305">
        <v>6.2742561155876535</v>
      </c>
      <c r="BB864" s="305">
        <v>2.2495599467324725</v>
      </c>
    </row>
    <row r="865" spans="45:54" ht="16.5">
      <c r="AS865" s="269" t="s">
        <v>220</v>
      </c>
      <c r="AT865" s="269" t="s">
        <v>373</v>
      </c>
      <c r="AU865" s="269">
        <v>4</v>
      </c>
      <c r="AV865" s="304">
        <v>3.7906320639659818E-2</v>
      </c>
      <c r="AW865" s="304">
        <v>0.36150804036773015</v>
      </c>
      <c r="AX865" s="304">
        <v>0.1114812264704042</v>
      </c>
      <c r="AY865" s="305">
        <v>5.8368333333333338</v>
      </c>
      <c r="AZ865" s="305">
        <v>0.53767686045624741</v>
      </c>
      <c r="BA865" s="305">
        <v>2.5106040500336069</v>
      </c>
      <c r="BB865" s="305">
        <v>2.3872354181749373</v>
      </c>
    </row>
    <row r="866" spans="45:54" ht="16.5">
      <c r="AS866" s="269" t="s">
        <v>220</v>
      </c>
      <c r="AT866" s="269" t="s">
        <v>374</v>
      </c>
      <c r="AU866" s="269">
        <v>4</v>
      </c>
      <c r="AV866" s="304">
        <v>2.2633073842395404E-2</v>
      </c>
      <c r="AW866" s="304">
        <v>0.35681888893407893</v>
      </c>
      <c r="AX866" s="304">
        <v>0.12918505546687697</v>
      </c>
      <c r="AY866" s="305">
        <v>5.7781111111111114</v>
      </c>
      <c r="AZ866" s="305">
        <v>2.9191012278411881</v>
      </c>
      <c r="BA866" s="305">
        <v>4.9090980016742325</v>
      </c>
      <c r="BB866" s="305">
        <v>2.139894213034331</v>
      </c>
    </row>
    <row r="867" spans="45:54" ht="16.5">
      <c r="AS867" s="269" t="s">
        <v>220</v>
      </c>
      <c r="AT867" s="269" t="s">
        <v>375</v>
      </c>
      <c r="AU867" s="269">
        <v>4</v>
      </c>
      <c r="AV867" s="304">
        <v>2.7433462846986625E-2</v>
      </c>
      <c r="AW867" s="304">
        <v>0.33013884073622135</v>
      </c>
      <c r="AX867" s="304">
        <v>0.25230719309775018</v>
      </c>
      <c r="AY867" s="305">
        <v>9.3618749999999995</v>
      </c>
      <c r="AZ867" s="305">
        <v>7.1440232374875567E-2</v>
      </c>
      <c r="BA867" s="305">
        <v>8.1614306847573364</v>
      </c>
      <c r="BB867" s="305">
        <v>2.4543468651392537</v>
      </c>
    </row>
    <row r="868" spans="45:54" ht="16.5">
      <c r="AS868" s="269" t="s">
        <v>220</v>
      </c>
      <c r="AT868" s="269" t="s">
        <v>376</v>
      </c>
      <c r="AU868" s="269">
        <v>4</v>
      </c>
      <c r="AV868" s="304">
        <v>1.9886882299665471E-2</v>
      </c>
      <c r="AW868" s="304">
        <v>0.31401086050234672</v>
      </c>
      <c r="AX868" s="304">
        <v>0.15325200636485958</v>
      </c>
      <c r="AY868" s="305">
        <v>5.0355999999999996</v>
      </c>
      <c r="AZ868" s="305">
        <v>0.16942838292508824</v>
      </c>
      <c r="BA868" s="305">
        <v>3.1263570658796045</v>
      </c>
      <c r="BB868" s="305">
        <v>2.6018808431949481</v>
      </c>
    </row>
    <row r="869" spans="45:54" ht="16.5">
      <c r="AS869" s="269" t="s">
        <v>220</v>
      </c>
      <c r="AT869" s="269" t="s">
        <v>377</v>
      </c>
      <c r="AU869" s="269">
        <v>4</v>
      </c>
      <c r="AV869" s="304">
        <v>3.2265812159104949E-2</v>
      </c>
      <c r="AW869" s="304">
        <v>0.28531957246868322</v>
      </c>
      <c r="AX869" s="304">
        <v>0.19201882563698072</v>
      </c>
      <c r="AY869" s="305">
        <v>5.4744999999999999</v>
      </c>
      <c r="AZ869" s="305">
        <v>9.2762717699024499E-3</v>
      </c>
      <c r="BA869" s="305">
        <v>2.281962855396003</v>
      </c>
      <c r="BB869" s="305">
        <v>3.6545987963092594</v>
      </c>
    </row>
    <row r="870" spans="45:54" ht="16.5">
      <c r="AS870" s="269" t="s">
        <v>220</v>
      </c>
      <c r="AT870" s="269" t="s">
        <v>378</v>
      </c>
      <c r="AU870" s="269">
        <v>4</v>
      </c>
      <c r="AV870" s="304">
        <v>5.0052195063858447E-2</v>
      </c>
      <c r="AW870" s="304">
        <v>0.41031147407893465</v>
      </c>
      <c r="AX870" s="304">
        <v>0.41962310215915161</v>
      </c>
      <c r="AY870" s="305">
        <v>3.758</v>
      </c>
      <c r="AZ870" s="305">
        <v>0</v>
      </c>
      <c r="BA870" s="305">
        <v>0</v>
      </c>
      <c r="BB870" s="305">
        <v>4.7679156056747907</v>
      </c>
    </row>
    <row r="871" spans="45:54" ht="16.5">
      <c r="AS871" s="269" t="s">
        <v>220</v>
      </c>
      <c r="AT871" s="269" t="s">
        <v>379</v>
      </c>
      <c r="AU871" s="269">
        <v>4</v>
      </c>
      <c r="AV871" s="304">
        <v>7.2129140870487163E-2</v>
      </c>
      <c r="AW871" s="304">
        <v>0.35157388018347491</v>
      </c>
      <c r="AX871" s="304">
        <v>0.46001651731486276</v>
      </c>
      <c r="AY871" s="305">
        <v>4.3470000000000004</v>
      </c>
      <c r="AZ871" s="305">
        <v>0.18596772107546825</v>
      </c>
      <c r="BA871" s="305">
        <v>2.6204542515179616</v>
      </c>
      <c r="BB871" s="305">
        <v>4.4700687022150811</v>
      </c>
    </row>
    <row r="872" spans="45:54" ht="16.5">
      <c r="AS872" s="269" t="s">
        <v>220</v>
      </c>
      <c r="AT872" s="269" t="s">
        <v>380</v>
      </c>
      <c r="AU872" s="269">
        <v>4</v>
      </c>
      <c r="AV872" s="304">
        <v>1.9487227587062637E-2</v>
      </c>
      <c r="AW872" s="304">
        <v>0.31832673508420417</v>
      </c>
      <c r="AX872" s="304">
        <v>0.19016024753094429</v>
      </c>
      <c r="AY872" s="305">
        <v>7.5342500000000001</v>
      </c>
      <c r="AZ872" s="305">
        <v>6.5459637704283757E-2</v>
      </c>
      <c r="BA872" s="305">
        <v>15.654204788138715</v>
      </c>
      <c r="BB872" s="305">
        <v>2.5184619915482211</v>
      </c>
    </row>
    <row r="873" spans="45:54" ht="16.5">
      <c r="AS873" s="269" t="s">
        <v>220</v>
      </c>
      <c r="AT873" s="269" t="s">
        <v>166</v>
      </c>
      <c r="AU873" s="269">
        <v>4</v>
      </c>
      <c r="AV873" s="304">
        <v>2.5262751651879915E-2</v>
      </c>
      <c r="AW873" s="304">
        <v>0.34192456417811634</v>
      </c>
      <c r="AX873" s="304">
        <v>0.18084831650257183</v>
      </c>
      <c r="AY873" s="305">
        <v>6.4218510638297888</v>
      </c>
      <c r="AZ873" s="305">
        <v>0.55227152259217471</v>
      </c>
      <c r="BA873" s="305">
        <v>6.1297775141442248</v>
      </c>
      <c r="BB873" s="305">
        <v>2.4323782442382202</v>
      </c>
    </row>
    <row r="874" spans="45:54" ht="16.5">
      <c r="AS874" s="269" t="s">
        <v>229</v>
      </c>
      <c r="AT874" s="269" t="s">
        <v>381</v>
      </c>
      <c r="AU874" s="269">
        <v>4</v>
      </c>
      <c r="AV874" s="304">
        <v>1.6226102183705179E-2</v>
      </c>
      <c r="AW874" s="304">
        <v>0.38702482138039479</v>
      </c>
      <c r="AX874" s="304">
        <v>0.20179119029952305</v>
      </c>
      <c r="AY874" s="305">
        <v>12.605238095238091</v>
      </c>
      <c r="AZ874" s="305">
        <v>0.47433620990218078</v>
      </c>
      <c r="BA874" s="305">
        <v>14.736150681543</v>
      </c>
      <c r="BB874" s="305">
        <v>2.3154404670635813</v>
      </c>
    </row>
    <row r="875" spans="45:54" ht="16.5">
      <c r="AS875" s="269" t="s">
        <v>229</v>
      </c>
      <c r="AT875" s="269" t="s">
        <v>382</v>
      </c>
      <c r="AU875" s="269">
        <v>4</v>
      </c>
      <c r="AV875" s="304">
        <v>1.174137212530948E-2</v>
      </c>
      <c r="AW875" s="304">
        <v>0.36851378507241578</v>
      </c>
      <c r="AX875" s="304">
        <v>0.14808280749647698</v>
      </c>
      <c r="AY875" s="305">
        <v>7.8204000000000011</v>
      </c>
      <c r="AZ875" s="305">
        <v>1.5995118545741736E-2</v>
      </c>
      <c r="BA875" s="305">
        <v>3.0934559267464516</v>
      </c>
      <c r="BB875" s="305">
        <v>2.5206256921038337</v>
      </c>
    </row>
    <row r="876" spans="45:54" ht="16.5">
      <c r="AS876" s="269" t="s">
        <v>229</v>
      </c>
      <c r="AT876" s="269" t="s">
        <v>383</v>
      </c>
      <c r="AU876" s="269">
        <v>4</v>
      </c>
      <c r="AV876" s="304">
        <v>4.3178680369344233E-2</v>
      </c>
      <c r="AW876" s="304">
        <v>0.45215067836378142</v>
      </c>
      <c r="AX876" s="304">
        <v>0.26479793158709763</v>
      </c>
      <c r="AY876" s="305">
        <v>9.0649999999999995</v>
      </c>
      <c r="AZ876" s="305">
        <v>0.42153071598524955</v>
      </c>
      <c r="BA876" s="305">
        <v>2.6824681926334062</v>
      </c>
      <c r="BB876" s="305">
        <v>2.4195671080764831</v>
      </c>
    </row>
    <row r="877" spans="45:54" ht="16.5">
      <c r="AS877" s="269" t="s">
        <v>229</v>
      </c>
      <c r="AT877" s="269" t="s">
        <v>384</v>
      </c>
      <c r="AU877" s="269">
        <v>4</v>
      </c>
      <c r="AV877" s="304">
        <v>1.1943155183649299E-2</v>
      </c>
      <c r="AW877" s="304">
        <v>0.569743643437567</v>
      </c>
      <c r="AX877" s="304">
        <v>0.35128227029528819</v>
      </c>
      <c r="AY877" s="305">
        <v>11.407799999999998</v>
      </c>
      <c r="AZ877" s="305">
        <v>5.4191451134084918</v>
      </c>
      <c r="BA877" s="305">
        <v>3.3458410264916121</v>
      </c>
      <c r="BB877" s="305">
        <v>3.4645471908751913</v>
      </c>
    </row>
    <row r="878" spans="45:54" ht="16.5">
      <c r="AS878" s="269" t="s">
        <v>229</v>
      </c>
      <c r="AT878" s="269" t="s">
        <v>385</v>
      </c>
      <c r="AU878" s="269">
        <v>4</v>
      </c>
      <c r="AV878" s="304">
        <v>2.5114934695087538E-2</v>
      </c>
      <c r="AW878" s="304">
        <v>0.48307301631295224</v>
      </c>
      <c r="AX878" s="304">
        <v>0.17838874978351313</v>
      </c>
      <c r="AY878" s="305">
        <v>7.7585999999999995</v>
      </c>
      <c r="AZ878" s="305">
        <v>7.769024278678964E-2</v>
      </c>
      <c r="BA878" s="305">
        <v>4.9901040559207193</v>
      </c>
      <c r="BB878" s="305">
        <v>2.0415802034123298</v>
      </c>
    </row>
    <row r="879" spans="45:54" ht="16.5">
      <c r="AS879" s="269" t="s">
        <v>229</v>
      </c>
      <c r="AT879" s="269" t="s">
        <v>386</v>
      </c>
      <c r="AU879" s="269">
        <v>4</v>
      </c>
      <c r="AV879" s="304">
        <v>4.3562279044072033E-2</v>
      </c>
      <c r="AW879" s="304">
        <v>0.43173770810844653</v>
      </c>
      <c r="AX879" s="304">
        <v>0.36641981997931844</v>
      </c>
      <c r="AY879" s="305">
        <v>4.4891999999999994</v>
      </c>
      <c r="AZ879" s="305">
        <v>1.0651146366575459</v>
      </c>
      <c r="BA879" s="305">
        <v>1.426947838584272</v>
      </c>
      <c r="BB879" s="305">
        <v>4.1193023786496523</v>
      </c>
    </row>
    <row r="880" spans="45:54" ht="16.5">
      <c r="AS880" s="269" t="s">
        <v>229</v>
      </c>
      <c r="AT880" s="269" t="s">
        <v>387</v>
      </c>
      <c r="AU880" s="269">
        <v>4</v>
      </c>
      <c r="AV880" s="304">
        <v>6.6658144647279122E-2</v>
      </c>
      <c r="AW880" s="304">
        <v>0.40022206168186109</v>
      </c>
      <c r="AX880" s="304">
        <v>0.4742033091117116</v>
      </c>
      <c r="AY880" s="305">
        <v>4.1929999999999996</v>
      </c>
      <c r="AZ880" s="305">
        <v>0.12349044508117489</v>
      </c>
      <c r="BA880" s="305">
        <v>0.30872611270293721</v>
      </c>
      <c r="BB880" s="305">
        <v>3.6044816811256175</v>
      </c>
    </row>
    <row r="881" spans="45:54" ht="16.5">
      <c r="AS881" s="269" t="s">
        <v>229</v>
      </c>
      <c r="AT881" s="269" t="s">
        <v>388</v>
      </c>
      <c r="AU881" s="269">
        <v>4</v>
      </c>
      <c r="AV881" s="304">
        <v>5.0852702730536763E-2</v>
      </c>
      <c r="AW881" s="304">
        <v>0.32777636381053166</v>
      </c>
      <c r="AX881" s="304">
        <v>0.44418503020436789</v>
      </c>
      <c r="AY881" s="305">
        <v>2.8839999999999999</v>
      </c>
      <c r="AZ881" s="305">
        <v>0.65305584098497083</v>
      </c>
      <c r="BA881" s="305">
        <v>0.65305584098497083</v>
      </c>
      <c r="BB881" s="305">
        <v>5.3313839666396889</v>
      </c>
    </row>
    <row r="882" spans="45:54" ht="16.5">
      <c r="AS882" s="269" t="s">
        <v>229</v>
      </c>
      <c r="AT882" s="269" t="s">
        <v>389</v>
      </c>
      <c r="AU882" s="269">
        <v>4</v>
      </c>
      <c r="AV882" s="304">
        <v>2.22695651301003E-2</v>
      </c>
      <c r="AW882" s="304">
        <v>0.41225755321612606</v>
      </c>
      <c r="AX882" s="304">
        <v>0.52845038850961479</v>
      </c>
      <c r="AY882" s="305">
        <v>2.3792499999999999</v>
      </c>
      <c r="AZ882" s="305">
        <v>0.17896383874570687</v>
      </c>
      <c r="BA882" s="305">
        <v>1.1930922583047125</v>
      </c>
      <c r="BB882" s="305">
        <v>5.5762441601443964</v>
      </c>
    </row>
    <row r="883" spans="45:54" ht="16.5">
      <c r="AS883" s="269" t="s">
        <v>229</v>
      </c>
      <c r="AT883" s="269" t="s">
        <v>390</v>
      </c>
      <c r="AU883" s="269">
        <v>4</v>
      </c>
      <c r="AV883" s="304">
        <v>1.5879314350563171E-2</v>
      </c>
      <c r="AW883" s="304">
        <v>0.44216917217086366</v>
      </c>
      <c r="AX883" s="304">
        <v>0.19848674356366719</v>
      </c>
      <c r="AY883" s="305">
        <v>8.4128888888888884</v>
      </c>
      <c r="AZ883" s="305">
        <v>0.19908925050598794</v>
      </c>
      <c r="BA883" s="305">
        <v>3.924153911289078</v>
      </c>
      <c r="BB883" s="305">
        <v>2.0854537140784313</v>
      </c>
    </row>
    <row r="884" spans="45:54" ht="16.5">
      <c r="AS884" s="269" t="s">
        <v>229</v>
      </c>
      <c r="AT884" s="269" t="s">
        <v>395</v>
      </c>
      <c r="AU884" s="269">
        <v>4</v>
      </c>
      <c r="AV884" s="304">
        <v>1.980824059687324E-2</v>
      </c>
      <c r="AW884" s="304">
        <v>0.33462652399127912</v>
      </c>
      <c r="AX884" s="304">
        <v>0.17822945952480418</v>
      </c>
      <c r="AY884" s="305">
        <v>6.0549999999999997</v>
      </c>
      <c r="AZ884" s="305">
        <v>0</v>
      </c>
      <c r="BA884" s="305">
        <v>1.729652982730167</v>
      </c>
      <c r="BB884" s="305">
        <v>2.5767459570802806</v>
      </c>
    </row>
    <row r="885" spans="45:54" ht="16.5">
      <c r="AS885" s="269" t="s">
        <v>229</v>
      </c>
      <c r="AT885" s="269" t="s">
        <v>165</v>
      </c>
      <c r="AU885" s="269">
        <v>4</v>
      </c>
      <c r="AV885" s="304">
        <v>4.2419265271973705E-2</v>
      </c>
      <c r="AW885" s="304">
        <v>0.41213578067364032</v>
      </c>
      <c r="AX885" s="304">
        <v>0.48121359721835066</v>
      </c>
      <c r="AY885" s="305">
        <v>3.2519999999999998</v>
      </c>
      <c r="AZ885" s="305">
        <v>0.47681225334135358</v>
      </c>
      <c r="BA885" s="305">
        <v>1.833893282082129</v>
      </c>
      <c r="BB885" s="305">
        <v>4.172977672203209</v>
      </c>
    </row>
    <row r="886" spans="45:54" ht="16.5">
      <c r="AS886" s="269" t="s">
        <v>229</v>
      </c>
      <c r="AT886" s="269" t="s">
        <v>166</v>
      </c>
      <c r="AU886" s="269">
        <v>4</v>
      </c>
      <c r="AV886" s="304">
        <v>2.1563308994636033E-2</v>
      </c>
      <c r="AW886" s="304">
        <v>0.42076466730414747</v>
      </c>
      <c r="AX886" s="304">
        <v>0.26271649257198149</v>
      </c>
      <c r="AY886" s="305">
        <v>8.4677536231884023</v>
      </c>
      <c r="AZ886" s="305">
        <v>0.63660557115881056</v>
      </c>
      <c r="BA886" s="305">
        <v>7.7246772737491858</v>
      </c>
      <c r="BB886" s="305">
        <v>2.6453191970751262</v>
      </c>
    </row>
  </sheetData>
  <sheetProtection algorithmName="SHA-512" hashValue="u3CVdq0SkatkQ9Hi9Ysw4S/+cp/xPq54W3sSUuWgSQaINg2m7OSEkTL45ePuH4VrqoGJF2NQ0kGRpOZ5/ksUtQ==" saltValue="D9Vw2aroVIyRe5D/xhCQP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7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5"/>
      <c r="F1" s="110"/>
      <c r="G1" s="22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9"/>
    </row>
    <row r="2" spans="1:66" ht="50.25" customHeight="1">
      <c r="A2" s="10" t="s">
        <v>48</v>
      </c>
      <c r="B2" s="10"/>
      <c r="C2" s="10"/>
      <c r="D2" s="10"/>
      <c r="E2" s="10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2" t="s">
        <v>938</v>
      </c>
      <c r="B3" s="42"/>
      <c r="C3" s="19"/>
      <c r="D3" s="19"/>
      <c r="E3" s="106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39</v>
      </c>
      <c r="B4" s="138" t="s">
        <v>759</v>
      </c>
      <c r="C4" s="138" t="s">
        <v>1</v>
      </c>
      <c r="D4" s="138" t="s">
        <v>11</v>
      </c>
      <c r="E4" s="139" t="s">
        <v>758</v>
      </c>
      <c r="F4" s="126" t="s">
        <v>46</v>
      </c>
      <c r="G4" s="149" t="s">
        <v>928</v>
      </c>
      <c r="H4" s="126" t="s">
        <v>87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308" t="s">
        <v>7</v>
      </c>
      <c r="O4" s="308" t="s">
        <v>8</v>
      </c>
      <c r="P4" s="308" t="s">
        <v>27</v>
      </c>
      <c r="Q4" s="125" t="s">
        <v>15</v>
      </c>
      <c r="R4" s="308" t="s">
        <v>47</v>
      </c>
      <c r="S4" s="150" t="s">
        <v>44</v>
      </c>
      <c r="T4" s="15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0" t="s">
        <v>40</v>
      </c>
      <c r="AQ4" s="100" t="s">
        <v>28</v>
      </c>
      <c r="AR4" s="100" t="s">
        <v>41</v>
      </c>
      <c r="AS4" s="100" t="s">
        <v>42</v>
      </c>
      <c r="AT4" s="100" t="s">
        <v>7</v>
      </c>
      <c r="AU4" s="100" t="s">
        <v>8</v>
      </c>
      <c r="AV4" s="100" t="s">
        <v>29</v>
      </c>
      <c r="AW4" s="100" t="s">
        <v>19</v>
      </c>
      <c r="AX4" s="101" t="s">
        <v>61</v>
      </c>
      <c r="AY4" s="100" t="s">
        <v>159</v>
      </c>
      <c r="AZ4" s="100" t="s">
        <v>134</v>
      </c>
      <c r="BA4" s="100" t="s">
        <v>404</v>
      </c>
      <c r="BB4" t="s">
        <v>699</v>
      </c>
      <c r="BC4" t="s">
        <v>700</v>
      </c>
      <c r="BD4" t="s">
        <v>194</v>
      </c>
      <c r="BE4" t="s">
        <v>701</v>
      </c>
      <c r="BF4" t="s">
        <v>702</v>
      </c>
      <c r="BG4" t="s">
        <v>159</v>
      </c>
      <c r="BH4" t="s">
        <v>701</v>
      </c>
      <c r="BI4" t="s">
        <v>702</v>
      </c>
      <c r="BJ4" t="s">
        <v>159</v>
      </c>
      <c r="BL4" t="s">
        <v>703</v>
      </c>
      <c r="BM4" t="s">
        <v>704</v>
      </c>
      <c r="BN4" t="s">
        <v>705</v>
      </c>
    </row>
    <row r="5" spans="1:66">
      <c r="A5" s="143" t="str">
        <f>W5</f>
        <v>강인교통</v>
      </c>
      <c r="B5" s="143">
        <f>V5</f>
        <v>302</v>
      </c>
      <c r="C5" s="144" t="str">
        <f>Y5</f>
        <v>70바5007</v>
      </c>
      <c r="D5" s="132" t="str">
        <f>Z5</f>
        <v>대형</v>
      </c>
      <c r="E5" s="129" t="str">
        <f>AZ5</f>
        <v>D</v>
      </c>
      <c r="F5" s="151">
        <f>G5/H5</f>
        <v>0.82151515151515153</v>
      </c>
      <c r="G5" s="152">
        <f>AE5</f>
        <v>2.7109999999999999</v>
      </c>
      <c r="H5" s="153">
        <f>AF5</f>
        <v>3.3</v>
      </c>
      <c r="I5" s="154">
        <f>AC5</f>
        <v>7899.22</v>
      </c>
      <c r="J5" s="155">
        <f>AI5/AH5</f>
        <v>4.2416953829307512E-2</v>
      </c>
      <c r="K5" s="155">
        <f>AJ5/AH5</f>
        <v>0.33988560140337704</v>
      </c>
      <c r="L5" s="155">
        <f>AK5/AC5</f>
        <v>0.28154678563199909</v>
      </c>
      <c r="M5" s="156">
        <f>AG5</f>
        <v>20.041</v>
      </c>
      <c r="N5" s="157">
        <f>IF(AW5=0,AT5,"속도계이상")</f>
        <v>6.3E-2</v>
      </c>
      <c r="O5" s="157">
        <f>IF(AW5=0,AU5,"속도계이상")</f>
        <v>13.925000000000001</v>
      </c>
      <c r="P5" s="158">
        <f>AQ5/60</f>
        <v>723.21999999999991</v>
      </c>
      <c r="Q5" s="159">
        <f>AN5</f>
        <v>100</v>
      </c>
      <c r="R5" s="160">
        <f>AC5/(AH5-AI5-AJ5)</f>
        <v>41.417095071387095</v>
      </c>
      <c r="S5" s="145">
        <f>IF(AW5=0,AL5,"속도계이상")</f>
        <v>5</v>
      </c>
      <c r="T5" s="145">
        <f>IF(AW5=0,AM5,"속도계이상")</f>
        <v>1100</v>
      </c>
      <c r="U5" t="s">
        <v>63</v>
      </c>
      <c r="V5" s="5">
        <v>302</v>
      </c>
      <c r="W5" t="s">
        <v>63</v>
      </c>
      <c r="X5" s="5">
        <v>302</v>
      </c>
      <c r="Y5" t="s">
        <v>65</v>
      </c>
      <c r="Z5" t="s">
        <v>706</v>
      </c>
      <c r="AA5" t="s">
        <v>49</v>
      </c>
      <c r="AB5">
        <v>501</v>
      </c>
      <c r="AC5" s="1">
        <v>7899.22</v>
      </c>
      <c r="AD5" s="1">
        <v>2913.395</v>
      </c>
      <c r="AE5" s="29">
        <v>2.7109999999999999</v>
      </c>
      <c r="AF5">
        <v>3.3</v>
      </c>
      <c r="AG5">
        <v>20.041</v>
      </c>
      <c r="AH5">
        <v>308.76550099999997</v>
      </c>
      <c r="AI5">
        <v>13.096892</v>
      </c>
      <c r="AJ5">
        <v>104.944948</v>
      </c>
      <c r="AK5">
        <v>2224</v>
      </c>
      <c r="AL5">
        <v>5</v>
      </c>
      <c r="AM5">
        <v>1100</v>
      </c>
      <c r="AN5">
        <v>100</v>
      </c>
      <c r="AO5">
        <v>25.583233</v>
      </c>
      <c r="AP5">
        <v>72055.399999999994</v>
      </c>
      <c r="AQ5">
        <v>43393.2</v>
      </c>
      <c r="AR5">
        <v>44</v>
      </c>
      <c r="AS5">
        <v>19180</v>
      </c>
      <c r="AT5">
        <v>6.3E-2</v>
      </c>
      <c r="AU5">
        <v>13.925000000000001</v>
      </c>
      <c r="AV5">
        <v>74243</v>
      </c>
      <c r="AW5">
        <v>0</v>
      </c>
      <c r="AX5" s="30">
        <v>0.59</v>
      </c>
      <c r="AY5">
        <v>0.82151515151515153</v>
      </c>
      <c r="AZ5" t="s">
        <v>136</v>
      </c>
      <c r="BA5" t="s">
        <v>707</v>
      </c>
      <c r="BB5">
        <v>6</v>
      </c>
      <c r="BC5" t="s">
        <v>1276</v>
      </c>
      <c r="BD5">
        <v>7</v>
      </c>
      <c r="BE5">
        <v>213185.337</v>
      </c>
      <c r="BF5">
        <v>3.7053298839216132E-2</v>
      </c>
      <c r="BG5">
        <v>3.0439846410034829E-2</v>
      </c>
      <c r="BH5">
        <v>515614.70299999998</v>
      </c>
      <c r="BI5">
        <v>1.532000533351742E-2</v>
      </c>
      <c r="BJ5">
        <v>1.2585616502777492E-2</v>
      </c>
      <c r="BK5">
        <v>1</v>
      </c>
      <c r="BL5" t="s">
        <v>138</v>
      </c>
      <c r="BM5">
        <v>-1</v>
      </c>
      <c r="BN5" t="s">
        <v>1037</v>
      </c>
    </row>
    <row r="6" spans="1:66">
      <c r="A6" s="140" t="str">
        <f t="shared" ref="A6:A7" si="0">W6</f>
        <v>강인교통</v>
      </c>
      <c r="B6" s="140">
        <f t="shared" ref="B6:B7" si="1">V6</f>
        <v>302</v>
      </c>
      <c r="C6" s="141" t="str">
        <f t="shared" ref="C6:C7" si="2">Y6</f>
        <v>70바5009</v>
      </c>
      <c r="D6" s="116" t="str">
        <f t="shared" ref="D6:D7" si="3">Z6</f>
        <v>대형</v>
      </c>
      <c r="E6" s="113" t="str">
        <f>AZ6</f>
        <v>B</v>
      </c>
      <c r="F6" s="161">
        <f>G6/H6</f>
        <v>0.90969696969696967</v>
      </c>
      <c r="G6" s="162">
        <f>AE6</f>
        <v>3.0019999999999998</v>
      </c>
      <c r="H6" s="163">
        <f>AF6</f>
        <v>3.3</v>
      </c>
      <c r="I6" s="164">
        <f t="shared" ref="I6:I7" si="4">AC6</f>
        <v>7811.375</v>
      </c>
      <c r="J6" s="165">
        <f t="shared" ref="J6:J7" si="5">AI6/AH6</f>
        <v>1.1024900322278344E-2</v>
      </c>
      <c r="K6" s="165">
        <f t="shared" ref="K6:K7" si="6">AJ6/AH6</f>
        <v>0.32260325400516998</v>
      </c>
      <c r="L6" s="165">
        <f t="shared" ref="L6:L7" si="7">AK6/AC6</f>
        <v>0.20431742170872605</v>
      </c>
      <c r="M6" s="166">
        <f t="shared" ref="M6:M7" si="8">AG6</f>
        <v>17.001000000000001</v>
      </c>
      <c r="N6" s="167">
        <f t="shared" ref="N6:N7" si="9">IF(AW6=0,AT6,"속도계이상")</f>
        <v>6.4000000000000001E-2</v>
      </c>
      <c r="O6" s="167">
        <f t="shared" ref="O6:O7" si="10">IF(AW6=0,AU6,"속도계이상")</f>
        <v>16.63</v>
      </c>
      <c r="P6" s="168">
        <f t="shared" ref="P6:P7" si="11">AQ6/60</f>
        <v>550.82500000000005</v>
      </c>
      <c r="Q6" s="169">
        <f t="shared" ref="Q6:Q7" si="12">AN6</f>
        <v>94</v>
      </c>
      <c r="R6" s="170">
        <f t="shared" ref="R6:R7" si="13">AC6/(AH6-AI6-AJ6)</f>
        <v>40.708851171947451</v>
      </c>
      <c r="S6" s="142">
        <f t="shared" ref="S6:S7" si="14">IF(AW6=0,AL6,"속도계이상")</f>
        <v>5</v>
      </c>
      <c r="T6" s="142">
        <f t="shared" ref="T6:T7" si="15">IF(AW6=0,AM6,"속도계이상")</f>
        <v>1299</v>
      </c>
      <c r="U6" t="s">
        <v>63</v>
      </c>
      <c r="V6" s="5">
        <v>302</v>
      </c>
      <c r="W6" t="s">
        <v>63</v>
      </c>
      <c r="X6" s="5">
        <v>302</v>
      </c>
      <c r="Y6" t="s">
        <v>66</v>
      </c>
      <c r="Z6" t="s">
        <v>706</v>
      </c>
      <c r="AA6" t="s">
        <v>49</v>
      </c>
      <c r="AB6">
        <v>501</v>
      </c>
      <c r="AC6" s="1">
        <v>7811.375</v>
      </c>
      <c r="AD6" s="1">
        <v>2602.0520000000001</v>
      </c>
      <c r="AE6" s="29">
        <v>3.0019999999999998</v>
      </c>
      <c r="AF6">
        <v>3.3</v>
      </c>
      <c r="AG6">
        <v>17.001000000000001</v>
      </c>
      <c r="AH6">
        <v>287.953261</v>
      </c>
      <c r="AI6">
        <v>3.1746560000000001</v>
      </c>
      <c r="AJ6">
        <v>92.894659000000004</v>
      </c>
      <c r="AK6">
        <v>1596</v>
      </c>
      <c r="AL6">
        <v>5</v>
      </c>
      <c r="AM6">
        <v>1299</v>
      </c>
      <c r="AN6">
        <v>94</v>
      </c>
      <c r="AO6">
        <v>27.127231999999999</v>
      </c>
      <c r="AP6">
        <v>68224.5</v>
      </c>
      <c r="AQ6">
        <v>33049.5</v>
      </c>
      <c r="AR6">
        <v>15</v>
      </c>
      <c r="AS6">
        <v>7770</v>
      </c>
      <c r="AT6">
        <v>6.4000000000000001E-2</v>
      </c>
      <c r="AU6">
        <v>16.63</v>
      </c>
      <c r="AV6">
        <v>69648</v>
      </c>
      <c r="AW6">
        <v>0</v>
      </c>
      <c r="AX6" s="30">
        <v>0.59</v>
      </c>
      <c r="AY6">
        <v>0.90969696969696967</v>
      </c>
      <c r="AZ6" t="s">
        <v>137</v>
      </c>
      <c r="BA6" t="s">
        <v>707</v>
      </c>
      <c r="BB6">
        <v>7</v>
      </c>
      <c r="BC6" t="s">
        <v>1040</v>
      </c>
      <c r="BD6">
        <v>7</v>
      </c>
      <c r="BE6">
        <v>213185.337</v>
      </c>
      <c r="BF6">
        <v>3.6641239542661415E-2</v>
      </c>
      <c r="BG6">
        <v>3.3332424577899866E-2</v>
      </c>
      <c r="BH6">
        <v>515614.70299999998</v>
      </c>
      <c r="BI6">
        <v>1.514963587064351E-2</v>
      </c>
      <c r="BJ6">
        <v>1.3781577843536914E-2</v>
      </c>
      <c r="BK6">
        <v>1</v>
      </c>
      <c r="BL6" t="s">
        <v>137</v>
      </c>
      <c r="BM6">
        <v>0</v>
      </c>
      <c r="BN6" t="s">
        <v>729</v>
      </c>
    </row>
    <row r="7" spans="1:66">
      <c r="A7" s="143" t="str">
        <f t="shared" si="0"/>
        <v>강인교통</v>
      </c>
      <c r="B7" s="143">
        <f t="shared" si="1"/>
        <v>302</v>
      </c>
      <c r="C7" s="144" t="str">
        <f t="shared" si="2"/>
        <v>70바5035</v>
      </c>
      <c r="D7" s="132" t="str">
        <f t="shared" si="3"/>
        <v>대형</v>
      </c>
      <c r="E7" s="129" t="str">
        <f t="shared" ref="E7:E57" si="16">AZ7</f>
        <v>A</v>
      </c>
      <c r="F7" s="151">
        <f t="shared" ref="F7:F57" si="17">G7/H7</f>
        <v>0.9712121212121213</v>
      </c>
      <c r="G7" s="152">
        <f t="shared" ref="G7:G57" si="18">AE7</f>
        <v>3.2050000000000001</v>
      </c>
      <c r="H7" s="153">
        <f t="shared" ref="H7:H57" si="19">AF7</f>
        <v>3.3</v>
      </c>
      <c r="I7" s="154">
        <f t="shared" si="4"/>
        <v>7754.0950000000003</v>
      </c>
      <c r="J7" s="155">
        <f t="shared" si="5"/>
        <v>5.3736292982061494E-3</v>
      </c>
      <c r="K7" s="155">
        <f t="shared" si="6"/>
        <v>0.32076362048462176</v>
      </c>
      <c r="L7" s="155">
        <f t="shared" si="7"/>
        <v>0.12561104809781154</v>
      </c>
      <c r="M7" s="156">
        <f t="shared" si="8"/>
        <v>15.305</v>
      </c>
      <c r="N7" s="157">
        <f t="shared" si="9"/>
        <v>0.129</v>
      </c>
      <c r="O7" s="157">
        <f t="shared" si="10"/>
        <v>4.8230000000000004</v>
      </c>
      <c r="P7" s="158">
        <f t="shared" si="11"/>
        <v>455.87666666666667</v>
      </c>
      <c r="Q7" s="159">
        <f t="shared" si="12"/>
        <v>92</v>
      </c>
      <c r="R7" s="160">
        <f t="shared" si="13"/>
        <v>40.385847724417388</v>
      </c>
      <c r="S7" s="145">
        <f t="shared" si="14"/>
        <v>10</v>
      </c>
      <c r="T7" s="145">
        <f t="shared" si="15"/>
        <v>374</v>
      </c>
      <c r="U7" t="s">
        <v>63</v>
      </c>
      <c r="V7">
        <v>302</v>
      </c>
      <c r="W7" s="4" t="s">
        <v>63</v>
      </c>
      <c r="X7" s="4">
        <v>302</v>
      </c>
      <c r="Y7" s="4" t="s">
        <v>67</v>
      </c>
      <c r="Z7" s="4" t="s">
        <v>706</v>
      </c>
      <c r="AA7" s="4" t="s">
        <v>49</v>
      </c>
      <c r="AB7" s="4">
        <v>501</v>
      </c>
      <c r="AC7" s="4">
        <v>7754.0950000000003</v>
      </c>
      <c r="AD7" s="4">
        <v>2419.5610000000001</v>
      </c>
      <c r="AE7" s="4">
        <v>3.2050000000000001</v>
      </c>
      <c r="AF7" s="4">
        <v>3.3</v>
      </c>
      <c r="AG7" s="4">
        <v>15.305</v>
      </c>
      <c r="AH7" s="4">
        <v>284.92493899999999</v>
      </c>
      <c r="AI7" s="4">
        <v>1.5310809999999999</v>
      </c>
      <c r="AJ7" s="4">
        <v>91.393555000000006</v>
      </c>
      <c r="AK7" s="4">
        <v>974</v>
      </c>
      <c r="AL7" s="4">
        <v>10</v>
      </c>
      <c r="AM7" s="4">
        <v>374</v>
      </c>
      <c r="AN7" s="4">
        <v>92</v>
      </c>
      <c r="AO7" s="4">
        <v>27.214518000000002</v>
      </c>
      <c r="AP7" s="4">
        <v>62547.5</v>
      </c>
      <c r="AQ7" s="4">
        <v>27352.6</v>
      </c>
      <c r="AR7" s="4">
        <v>24</v>
      </c>
      <c r="AS7" s="4">
        <v>4643</v>
      </c>
      <c r="AT7" s="4">
        <v>0.129</v>
      </c>
      <c r="AU7" s="4">
        <v>4.8230000000000004</v>
      </c>
      <c r="AV7" s="4">
        <v>72425</v>
      </c>
      <c r="AW7" s="4">
        <v>0</v>
      </c>
      <c r="AX7" s="31">
        <v>0.59</v>
      </c>
      <c r="AY7">
        <v>0.9712121212121213</v>
      </c>
      <c r="AZ7" t="s">
        <v>135</v>
      </c>
      <c r="BA7" t="s">
        <v>707</v>
      </c>
      <c r="BB7">
        <v>2</v>
      </c>
      <c r="BC7" t="s">
        <v>714</v>
      </c>
      <c r="BD7">
        <v>5</v>
      </c>
      <c r="BE7">
        <v>213185.337</v>
      </c>
      <c r="BF7">
        <v>3.6372553146091842E-2</v>
      </c>
      <c r="BG7">
        <v>3.5325464494916477E-2</v>
      </c>
      <c r="BH7">
        <v>515614.70299999998</v>
      </c>
      <c r="BI7">
        <v>1.5038545167320415E-2</v>
      </c>
      <c r="BJ7">
        <v>1.4605617351897556E-2</v>
      </c>
      <c r="BK7">
        <v>1</v>
      </c>
      <c r="BL7" t="s">
        <v>135</v>
      </c>
      <c r="BM7">
        <v>0</v>
      </c>
      <c r="BN7" t="s">
        <v>729</v>
      </c>
    </row>
    <row r="8" spans="1:66">
      <c r="A8" s="140" t="str">
        <f t="shared" ref="A8:A57" si="20">W8</f>
        <v>강인교통</v>
      </c>
      <c r="B8" s="140">
        <f t="shared" ref="B8:B57" si="21">V8</f>
        <v>302</v>
      </c>
      <c r="C8" s="141" t="str">
        <f t="shared" ref="C8:C57" si="22">Y8</f>
        <v>70바5050</v>
      </c>
      <c r="D8" s="116" t="str">
        <f t="shared" ref="D8:D57" si="23">Z8</f>
        <v>대형</v>
      </c>
      <c r="E8" s="113" t="str">
        <f t="shared" si="16"/>
        <v>D</v>
      </c>
      <c r="F8" s="161">
        <f t="shared" si="17"/>
        <v>0.84</v>
      </c>
      <c r="G8" s="162">
        <f t="shared" si="18"/>
        <v>2.7719999999999998</v>
      </c>
      <c r="H8" s="163">
        <f t="shared" si="19"/>
        <v>3.3</v>
      </c>
      <c r="I8" s="164">
        <f t="shared" ref="I8:I57" si="24">AC8</f>
        <v>7259.1419999999998</v>
      </c>
      <c r="J8" s="165">
        <f t="shared" ref="J8:J57" si="25">AI8/AH8</f>
        <v>1.7427930122841915E-2</v>
      </c>
      <c r="K8" s="165">
        <f t="shared" ref="K8:K57" si="26">AJ8/AH8</f>
        <v>0.34511949091259747</v>
      </c>
      <c r="L8" s="165">
        <f t="shared" ref="L8:L57" si="27">AK8/AC8</f>
        <v>0.17853349610739122</v>
      </c>
      <c r="M8" s="166">
        <f t="shared" ref="M8:M57" si="28">AG8</f>
        <v>20.04</v>
      </c>
      <c r="N8" s="167">
        <f t="shared" ref="N8:N57" si="29">IF(AW8=0,AT8,"속도계이상")</f>
        <v>0.11</v>
      </c>
      <c r="O8" s="167">
        <f t="shared" ref="O8:O57" si="30">IF(AW8=0,AU8,"속도계이상")</f>
        <v>13.238</v>
      </c>
      <c r="P8" s="168">
        <f t="shared" ref="P8:P57" si="31">AQ8/60</f>
        <v>702.73666666666657</v>
      </c>
      <c r="Q8" s="169">
        <f t="shared" ref="Q8:Q57" si="32">AN8</f>
        <v>92</v>
      </c>
      <c r="R8" s="170">
        <f t="shared" ref="R8:R57" si="33">AC8/(AH8-AI8-AJ8)</f>
        <v>41.636309960576767</v>
      </c>
      <c r="S8" s="142">
        <f t="shared" ref="S8:S57" si="34">IF(AW8=0,AL8,"속도계이상")</f>
        <v>8</v>
      </c>
      <c r="T8" s="142">
        <f t="shared" ref="T8:T57" si="35">IF(AW8=0,AM8,"속도계이상")</f>
        <v>961</v>
      </c>
      <c r="U8" t="s">
        <v>63</v>
      </c>
      <c r="V8" s="5">
        <v>302</v>
      </c>
      <c r="W8" t="s">
        <v>63</v>
      </c>
      <c r="X8" s="5">
        <v>302</v>
      </c>
      <c r="Y8" t="s">
        <v>68</v>
      </c>
      <c r="Z8" t="s">
        <v>706</v>
      </c>
      <c r="AA8" t="s">
        <v>49</v>
      </c>
      <c r="AB8">
        <v>501</v>
      </c>
      <c r="AC8" s="1">
        <v>7259.1419999999998</v>
      </c>
      <c r="AD8" s="1">
        <v>2619.0729999999999</v>
      </c>
      <c r="AE8" s="29">
        <v>2.7719999999999998</v>
      </c>
      <c r="AF8">
        <v>3.3</v>
      </c>
      <c r="AG8">
        <v>20.04</v>
      </c>
      <c r="AH8">
        <v>273.50494099999997</v>
      </c>
      <c r="AI8">
        <v>4.7666250000000003</v>
      </c>
      <c r="AJ8">
        <v>94.391886</v>
      </c>
      <c r="AK8">
        <v>1296</v>
      </c>
      <c r="AL8">
        <v>8</v>
      </c>
      <c r="AM8">
        <v>961</v>
      </c>
      <c r="AN8">
        <v>92</v>
      </c>
      <c r="AO8">
        <v>26.541173000000001</v>
      </c>
      <c r="AP8">
        <v>66259.7</v>
      </c>
      <c r="AQ8">
        <v>42164.2</v>
      </c>
      <c r="AR8">
        <v>23</v>
      </c>
      <c r="AS8">
        <v>15442</v>
      </c>
      <c r="AT8">
        <v>0.11</v>
      </c>
      <c r="AU8">
        <v>13.238</v>
      </c>
      <c r="AV8">
        <v>66296</v>
      </c>
      <c r="AW8">
        <v>0</v>
      </c>
      <c r="AX8" s="30">
        <v>0.6</v>
      </c>
      <c r="AY8">
        <v>0.84</v>
      </c>
      <c r="AZ8" t="s">
        <v>136</v>
      </c>
      <c r="BA8" t="s">
        <v>707</v>
      </c>
      <c r="BB8">
        <v>2</v>
      </c>
      <c r="BC8" t="s">
        <v>1277</v>
      </c>
      <c r="BD8">
        <v>6</v>
      </c>
      <c r="BE8">
        <v>213185.337</v>
      </c>
      <c r="BF8">
        <v>3.4050850317158536E-2</v>
      </c>
      <c r="BG8">
        <v>2.8602714266413171E-2</v>
      </c>
      <c r="BH8">
        <v>515614.70299999998</v>
      </c>
      <c r="BI8">
        <v>1.4078617149131219E-2</v>
      </c>
      <c r="BJ8">
        <v>1.1826038405270224E-2</v>
      </c>
      <c r="BK8">
        <v>1</v>
      </c>
      <c r="BL8" t="s">
        <v>138</v>
      </c>
      <c r="BM8">
        <v>-1</v>
      </c>
      <c r="BN8" t="s">
        <v>1037</v>
      </c>
    </row>
    <row r="9" spans="1:66">
      <c r="A9" s="143" t="str">
        <f t="shared" si="20"/>
        <v>강인교통</v>
      </c>
      <c r="B9" s="143">
        <f t="shared" si="21"/>
        <v>302</v>
      </c>
      <c r="C9" s="144" t="str">
        <f t="shared" si="22"/>
        <v>70바5051</v>
      </c>
      <c r="D9" s="132" t="str">
        <f t="shared" si="23"/>
        <v>대형</v>
      </c>
      <c r="E9" s="129" t="str">
        <f t="shared" si="16"/>
        <v>F</v>
      </c>
      <c r="F9" s="151">
        <f t="shared" si="17"/>
        <v>0.78757575757575771</v>
      </c>
      <c r="G9" s="152">
        <f t="shared" si="18"/>
        <v>2.5990000000000002</v>
      </c>
      <c r="H9" s="153">
        <f t="shared" si="19"/>
        <v>3.3</v>
      </c>
      <c r="I9" s="154">
        <f t="shared" si="24"/>
        <v>6804.6610000000001</v>
      </c>
      <c r="J9" s="155">
        <f t="shared" si="25"/>
        <v>1.580525514897245E-2</v>
      </c>
      <c r="K9" s="155">
        <f t="shared" si="26"/>
        <v>0.37863728344922121</v>
      </c>
      <c r="L9" s="155">
        <f t="shared" si="27"/>
        <v>0.18075845365404683</v>
      </c>
      <c r="M9" s="156">
        <f t="shared" si="28"/>
        <v>22.689</v>
      </c>
      <c r="N9" s="157">
        <f t="shared" si="29"/>
        <v>0.27900000000000003</v>
      </c>
      <c r="O9" s="157">
        <f t="shared" si="30"/>
        <v>19.353999999999999</v>
      </c>
      <c r="P9" s="158">
        <f t="shared" si="31"/>
        <v>704.37</v>
      </c>
      <c r="Q9" s="159">
        <f t="shared" si="32"/>
        <v>94</v>
      </c>
      <c r="R9" s="160">
        <f t="shared" si="33"/>
        <v>42.871123310763657</v>
      </c>
      <c r="S9" s="145">
        <f t="shared" si="34"/>
        <v>19</v>
      </c>
      <c r="T9" s="145">
        <f t="shared" si="35"/>
        <v>1317</v>
      </c>
      <c r="U9" t="s">
        <v>63</v>
      </c>
      <c r="V9" s="5">
        <v>302</v>
      </c>
      <c r="W9" t="s">
        <v>63</v>
      </c>
      <c r="X9" s="5">
        <v>302</v>
      </c>
      <c r="Y9" t="s">
        <v>69</v>
      </c>
      <c r="Z9" t="s">
        <v>706</v>
      </c>
      <c r="AA9" t="s">
        <v>49</v>
      </c>
      <c r="AB9">
        <v>501</v>
      </c>
      <c r="AC9" s="1">
        <v>6804.6610000000001</v>
      </c>
      <c r="AD9" s="1">
        <v>2618.06</v>
      </c>
      <c r="AE9" s="29">
        <v>2.5990000000000002</v>
      </c>
      <c r="AF9">
        <v>3.3</v>
      </c>
      <c r="AG9">
        <v>22.689</v>
      </c>
      <c r="AH9">
        <v>262.11161800000002</v>
      </c>
      <c r="AI9">
        <v>4.142741</v>
      </c>
      <c r="AJ9">
        <v>99.245231000000004</v>
      </c>
      <c r="AK9">
        <v>1230</v>
      </c>
      <c r="AL9">
        <v>19</v>
      </c>
      <c r="AM9">
        <v>1317</v>
      </c>
      <c r="AN9">
        <v>94</v>
      </c>
      <c r="AO9">
        <v>25.960927999999999</v>
      </c>
      <c r="AP9">
        <v>69376.899999999994</v>
      </c>
      <c r="AQ9">
        <v>42262.2</v>
      </c>
      <c r="AR9">
        <v>58</v>
      </c>
      <c r="AS9">
        <v>51802</v>
      </c>
      <c r="AT9">
        <v>0.27900000000000003</v>
      </c>
      <c r="AU9">
        <v>19.353999999999999</v>
      </c>
      <c r="AV9">
        <v>62885</v>
      </c>
      <c r="AW9">
        <v>0</v>
      </c>
      <c r="AX9" s="30">
        <v>0.6</v>
      </c>
      <c r="AY9">
        <v>0.78757575757575771</v>
      </c>
      <c r="AZ9" t="s">
        <v>139</v>
      </c>
      <c r="BA9" t="s">
        <v>707</v>
      </c>
      <c r="BB9">
        <v>1</v>
      </c>
      <c r="BC9" t="s">
        <v>1278</v>
      </c>
      <c r="BD9">
        <v>7</v>
      </c>
      <c r="BE9">
        <v>213185.337</v>
      </c>
      <c r="BF9">
        <v>3.1918991689376834E-2</v>
      </c>
      <c r="BG9">
        <v>2.5138624060815275E-2</v>
      </c>
      <c r="BH9">
        <v>515614.70299999998</v>
      </c>
      <c r="BI9">
        <v>1.3197181849952017E-2</v>
      </c>
      <c r="BJ9">
        <v>1.0393780493341E-2</v>
      </c>
      <c r="BK9">
        <v>1</v>
      </c>
      <c r="BL9" t="s">
        <v>138</v>
      </c>
      <c r="BM9">
        <v>-2</v>
      </c>
      <c r="BN9" t="s">
        <v>1037</v>
      </c>
    </row>
    <row r="10" spans="1:66">
      <c r="A10" s="140" t="str">
        <f t="shared" si="20"/>
        <v>강인교통</v>
      </c>
      <c r="B10" s="140">
        <f t="shared" si="21"/>
        <v>302</v>
      </c>
      <c r="C10" s="141" t="str">
        <f t="shared" si="22"/>
        <v>70바5055</v>
      </c>
      <c r="D10" s="116" t="str">
        <f t="shared" si="23"/>
        <v>대형</v>
      </c>
      <c r="E10" s="113" t="str">
        <f t="shared" si="16"/>
        <v>B</v>
      </c>
      <c r="F10" s="161">
        <f t="shared" si="17"/>
        <v>0.94030303030303042</v>
      </c>
      <c r="G10" s="162">
        <f t="shared" si="18"/>
        <v>3.1030000000000002</v>
      </c>
      <c r="H10" s="163">
        <f t="shared" si="19"/>
        <v>3.3</v>
      </c>
      <c r="I10" s="164">
        <f t="shared" si="24"/>
        <v>7057.0510000000004</v>
      </c>
      <c r="J10" s="165">
        <f t="shared" si="25"/>
        <v>5.0143095700871708E-3</v>
      </c>
      <c r="K10" s="165">
        <f t="shared" si="26"/>
        <v>0.31850950125731808</v>
      </c>
      <c r="L10" s="165">
        <f t="shared" si="27"/>
        <v>0.17882823859427968</v>
      </c>
      <c r="M10" s="166">
        <f t="shared" si="28"/>
        <v>15.877000000000001</v>
      </c>
      <c r="N10" s="167">
        <f t="shared" si="29"/>
        <v>0.156</v>
      </c>
      <c r="O10" s="167">
        <f t="shared" si="30"/>
        <v>6.9720000000000004</v>
      </c>
      <c r="P10" s="168">
        <f t="shared" si="31"/>
        <v>573.44166666666672</v>
      </c>
      <c r="Q10" s="169">
        <f t="shared" si="32"/>
        <v>98</v>
      </c>
      <c r="R10" s="170">
        <f t="shared" si="33"/>
        <v>40.797628396715496</v>
      </c>
      <c r="S10" s="142">
        <f t="shared" si="34"/>
        <v>11</v>
      </c>
      <c r="T10" s="142">
        <f t="shared" si="35"/>
        <v>492</v>
      </c>
      <c r="U10" t="s">
        <v>63</v>
      </c>
      <c r="V10">
        <v>302</v>
      </c>
      <c r="W10" s="4" t="s">
        <v>63</v>
      </c>
      <c r="X10" s="4">
        <v>302</v>
      </c>
      <c r="Y10" s="4" t="s">
        <v>70</v>
      </c>
      <c r="Z10" s="4" t="s">
        <v>706</v>
      </c>
      <c r="AA10" s="4" t="s">
        <v>49</v>
      </c>
      <c r="AB10" s="4">
        <v>501</v>
      </c>
      <c r="AC10" s="4">
        <v>7057.0510000000004</v>
      </c>
      <c r="AD10" s="4">
        <v>2274.335</v>
      </c>
      <c r="AE10" s="4">
        <v>3.1030000000000002</v>
      </c>
      <c r="AF10" s="4">
        <v>3.3</v>
      </c>
      <c r="AG10" s="4">
        <v>15.877000000000001</v>
      </c>
      <c r="AH10" s="4">
        <v>255.703</v>
      </c>
      <c r="AI10" s="4">
        <v>1.2821739999999999</v>
      </c>
      <c r="AJ10" s="4">
        <v>81.443835000000007</v>
      </c>
      <c r="AK10" s="4">
        <v>1262</v>
      </c>
      <c r="AL10" s="4">
        <v>11</v>
      </c>
      <c r="AM10" s="4">
        <v>492</v>
      </c>
      <c r="AN10" s="4">
        <v>98</v>
      </c>
      <c r="AO10" s="4">
        <v>27.598624000000001</v>
      </c>
      <c r="AP10" s="4">
        <v>69401.600000000006</v>
      </c>
      <c r="AQ10" s="4">
        <v>34406.5</v>
      </c>
      <c r="AR10" s="4">
        <v>19</v>
      </c>
      <c r="AS10" s="4">
        <v>3903</v>
      </c>
      <c r="AT10" s="4">
        <v>0.156</v>
      </c>
      <c r="AU10" s="4">
        <v>6.9720000000000004</v>
      </c>
      <c r="AV10" s="4">
        <v>64483</v>
      </c>
      <c r="AW10" s="4">
        <v>0</v>
      </c>
      <c r="AX10" s="31">
        <v>0.57999999999999996</v>
      </c>
      <c r="AY10">
        <v>0.94030303030303042</v>
      </c>
      <c r="AZ10" t="s">
        <v>137</v>
      </c>
      <c r="BA10" t="s">
        <v>707</v>
      </c>
      <c r="BB10">
        <v>2</v>
      </c>
      <c r="BC10" t="s">
        <v>708</v>
      </c>
      <c r="BD10">
        <v>6</v>
      </c>
      <c r="BE10">
        <v>213185.337</v>
      </c>
      <c r="BF10">
        <v>3.310289112426152E-2</v>
      </c>
      <c r="BG10">
        <v>3.1126748835934397E-2</v>
      </c>
      <c r="BH10">
        <v>515614.70299999998</v>
      </c>
      <c r="BI10">
        <v>1.3686675261469416E-2</v>
      </c>
      <c r="BJ10">
        <v>1.2869622223133214E-2</v>
      </c>
      <c r="BK10">
        <v>1</v>
      </c>
      <c r="BL10" t="s">
        <v>135</v>
      </c>
      <c r="BM10">
        <v>-1</v>
      </c>
      <c r="BN10" t="s">
        <v>1037</v>
      </c>
    </row>
    <row r="11" spans="1:66">
      <c r="A11" s="143" t="str">
        <f t="shared" si="20"/>
        <v>강인교통</v>
      </c>
      <c r="B11" s="143">
        <f t="shared" si="21"/>
        <v>302</v>
      </c>
      <c r="C11" s="144" t="str">
        <f t="shared" si="22"/>
        <v>70바5099</v>
      </c>
      <c r="D11" s="132" t="str">
        <f t="shared" si="23"/>
        <v>대형</v>
      </c>
      <c r="E11" s="129" t="str">
        <f t="shared" si="16"/>
        <v>A</v>
      </c>
      <c r="F11" s="151">
        <f t="shared" si="17"/>
        <v>0.9872727272727273</v>
      </c>
      <c r="G11" s="152">
        <f t="shared" si="18"/>
        <v>3.258</v>
      </c>
      <c r="H11" s="153">
        <f t="shared" si="19"/>
        <v>3.3</v>
      </c>
      <c r="I11" s="154">
        <f t="shared" si="24"/>
        <v>9826.5920000000006</v>
      </c>
      <c r="J11" s="155">
        <f t="shared" si="25"/>
        <v>1.2915821513015201E-2</v>
      </c>
      <c r="K11" s="155">
        <f t="shared" si="26"/>
        <v>0.3195823596622186</v>
      </c>
      <c r="L11" s="155">
        <f t="shared" si="27"/>
        <v>0.1807340734203679</v>
      </c>
      <c r="M11" s="156">
        <f t="shared" si="28"/>
        <v>15.243</v>
      </c>
      <c r="N11" s="157">
        <f t="shared" si="29"/>
        <v>4.1000000000000002E-2</v>
      </c>
      <c r="O11" s="157">
        <f t="shared" si="30"/>
        <v>6.4420000000000002</v>
      </c>
      <c r="P11" s="158">
        <f t="shared" si="31"/>
        <v>459.76166666666666</v>
      </c>
      <c r="Q11" s="159">
        <f t="shared" si="32"/>
        <v>96</v>
      </c>
      <c r="R11" s="160">
        <f t="shared" si="33"/>
        <v>40.939762672503363</v>
      </c>
      <c r="S11" s="145">
        <f t="shared" si="34"/>
        <v>4</v>
      </c>
      <c r="T11" s="145">
        <f t="shared" si="35"/>
        <v>633</v>
      </c>
      <c r="U11" t="s">
        <v>63</v>
      </c>
      <c r="V11" s="5">
        <v>302</v>
      </c>
      <c r="W11" t="s">
        <v>63</v>
      </c>
      <c r="X11" s="5">
        <v>302</v>
      </c>
      <c r="Y11" t="s">
        <v>71</v>
      </c>
      <c r="Z11" t="s">
        <v>706</v>
      </c>
      <c r="AA11" t="s">
        <v>49</v>
      </c>
      <c r="AB11">
        <v>501</v>
      </c>
      <c r="AC11" s="1">
        <v>9826.5920000000006</v>
      </c>
      <c r="AD11" s="1">
        <v>3016.0630000000001</v>
      </c>
      <c r="AE11" s="29">
        <v>3.258</v>
      </c>
      <c r="AF11">
        <v>3.3</v>
      </c>
      <c r="AG11">
        <v>15.243</v>
      </c>
      <c r="AH11">
        <v>359.58796699999999</v>
      </c>
      <c r="AI11">
        <v>4.644374</v>
      </c>
      <c r="AJ11">
        <v>114.91797099999999</v>
      </c>
      <c r="AK11">
        <v>1776</v>
      </c>
      <c r="AL11">
        <v>4</v>
      </c>
      <c r="AM11">
        <v>633</v>
      </c>
      <c r="AN11">
        <v>96</v>
      </c>
      <c r="AO11">
        <v>27.327366000000001</v>
      </c>
      <c r="AP11">
        <v>71339.899999999994</v>
      </c>
      <c r="AQ11">
        <v>27585.7</v>
      </c>
      <c r="AR11">
        <v>14</v>
      </c>
      <c r="AS11">
        <v>13661</v>
      </c>
      <c r="AT11">
        <v>4.1000000000000002E-2</v>
      </c>
      <c r="AU11">
        <v>6.4420000000000002</v>
      </c>
      <c r="AV11">
        <v>92478</v>
      </c>
      <c r="AW11">
        <v>0</v>
      </c>
      <c r="AX11" s="30">
        <v>0.59</v>
      </c>
      <c r="AY11">
        <v>0.9872727272727273</v>
      </c>
      <c r="AZ11" t="s">
        <v>135</v>
      </c>
      <c r="BA11" t="s">
        <v>707</v>
      </c>
      <c r="BB11">
        <v>1</v>
      </c>
      <c r="BC11" t="s">
        <v>715</v>
      </c>
      <c r="BD11">
        <v>12</v>
      </c>
      <c r="BE11">
        <v>213185.337</v>
      </c>
      <c r="BF11">
        <v>4.6094127008369248E-2</v>
      </c>
      <c r="BG11">
        <v>4.5507474482808188E-2</v>
      </c>
      <c r="BH11">
        <v>515614.70299999998</v>
      </c>
      <c r="BI11">
        <v>1.9058013557072675E-2</v>
      </c>
      <c r="BJ11">
        <v>1.8815457020891751E-2</v>
      </c>
      <c r="BK11">
        <v>1</v>
      </c>
      <c r="BL11" t="s">
        <v>140</v>
      </c>
      <c r="BM11">
        <v>-1</v>
      </c>
      <c r="BN11" t="s">
        <v>1037</v>
      </c>
    </row>
    <row r="12" spans="1:66" s="2" customFormat="1">
      <c r="A12" s="140" t="str">
        <f t="shared" si="20"/>
        <v>강인교통</v>
      </c>
      <c r="B12" s="140">
        <f t="shared" si="21"/>
        <v>302</v>
      </c>
      <c r="C12" s="141" t="str">
        <f t="shared" si="22"/>
        <v>70바5904</v>
      </c>
      <c r="D12" s="116" t="str">
        <f t="shared" si="23"/>
        <v>대형</v>
      </c>
      <c r="E12" s="113" t="str">
        <f t="shared" si="16"/>
        <v>B</v>
      </c>
      <c r="F12" s="161">
        <f t="shared" si="17"/>
        <v>0.93666666666666676</v>
      </c>
      <c r="G12" s="162">
        <f t="shared" si="18"/>
        <v>3.0910000000000002</v>
      </c>
      <c r="H12" s="163">
        <f t="shared" si="19"/>
        <v>3.3</v>
      </c>
      <c r="I12" s="164">
        <f t="shared" si="24"/>
        <v>8531.1280000000006</v>
      </c>
      <c r="J12" s="165">
        <f t="shared" si="25"/>
        <v>1.5310031371773508E-2</v>
      </c>
      <c r="K12" s="165">
        <f t="shared" si="26"/>
        <v>0.31546932869453437</v>
      </c>
      <c r="L12" s="165">
        <f t="shared" si="27"/>
        <v>0.21943170938239351</v>
      </c>
      <c r="M12" s="166">
        <f t="shared" si="28"/>
        <v>15.317</v>
      </c>
      <c r="N12" s="167">
        <f t="shared" si="29"/>
        <v>2.3E-2</v>
      </c>
      <c r="O12" s="167">
        <f t="shared" si="30"/>
        <v>2.4849999999999999</v>
      </c>
      <c r="P12" s="168">
        <f t="shared" si="31"/>
        <v>515.91166666666663</v>
      </c>
      <c r="Q12" s="169">
        <f t="shared" si="32"/>
        <v>91</v>
      </c>
      <c r="R12" s="170">
        <f t="shared" si="33"/>
        <v>38.978149970145452</v>
      </c>
      <c r="S12" s="142">
        <f t="shared" si="34"/>
        <v>2</v>
      </c>
      <c r="T12" s="142">
        <f t="shared" si="35"/>
        <v>212</v>
      </c>
      <c r="U12" t="s">
        <v>63</v>
      </c>
      <c r="V12" s="5">
        <v>302</v>
      </c>
      <c r="W12" t="s">
        <v>63</v>
      </c>
      <c r="X12" s="5">
        <v>302</v>
      </c>
      <c r="Y12" t="s">
        <v>73</v>
      </c>
      <c r="Z12" t="s">
        <v>706</v>
      </c>
      <c r="AA12" t="s">
        <v>49</v>
      </c>
      <c r="AB12">
        <v>501</v>
      </c>
      <c r="AC12" s="1">
        <v>8531.1280000000006</v>
      </c>
      <c r="AD12" s="1">
        <v>2759.6309999999999</v>
      </c>
      <c r="AE12" s="29">
        <v>3.0910000000000002</v>
      </c>
      <c r="AF12">
        <v>3.3</v>
      </c>
      <c r="AG12">
        <v>15.317</v>
      </c>
      <c r="AH12">
        <v>327.05132200000003</v>
      </c>
      <c r="AI12">
        <v>5.0071659999999998</v>
      </c>
      <c r="AJ12">
        <v>103.174661</v>
      </c>
      <c r="AK12">
        <v>1872</v>
      </c>
      <c r="AL12">
        <v>2</v>
      </c>
      <c r="AM12">
        <v>212</v>
      </c>
      <c r="AN12">
        <v>91</v>
      </c>
      <c r="AO12">
        <v>26.084982</v>
      </c>
      <c r="AP12">
        <v>71036</v>
      </c>
      <c r="AQ12">
        <v>30954.7</v>
      </c>
      <c r="AR12">
        <v>26</v>
      </c>
      <c r="AS12">
        <v>7243</v>
      </c>
      <c r="AT12">
        <v>2.3E-2</v>
      </c>
      <c r="AU12">
        <v>2.4849999999999999</v>
      </c>
      <c r="AV12">
        <v>79259</v>
      </c>
      <c r="AW12">
        <v>0</v>
      </c>
      <c r="AX12" s="30">
        <v>0.59</v>
      </c>
      <c r="AY12" s="2">
        <v>0.93666666666666676</v>
      </c>
      <c r="AZ12" s="2" t="s">
        <v>137</v>
      </c>
      <c r="BA12" s="2" t="s">
        <v>707</v>
      </c>
      <c r="BB12" s="2">
        <v>3</v>
      </c>
      <c r="BC12" s="2" t="s">
        <v>713</v>
      </c>
      <c r="BD12" s="2">
        <v>8</v>
      </c>
      <c r="BE12" s="2">
        <v>213185.337</v>
      </c>
      <c r="BF12" s="2">
        <v>4.0017423900031178E-2</v>
      </c>
      <c r="BG12" s="2">
        <v>3.7482987053029208E-2</v>
      </c>
      <c r="BH12" s="2">
        <v>515614.70299999998</v>
      </c>
      <c r="BI12" s="2">
        <v>1.6545548352991789E-2</v>
      </c>
      <c r="BJ12" s="2">
        <v>1.5497663623968977E-2</v>
      </c>
      <c r="BK12" s="2">
        <v>1</v>
      </c>
      <c r="BL12" s="2" t="s">
        <v>137</v>
      </c>
      <c r="BM12" s="2">
        <v>0</v>
      </c>
      <c r="BN12" s="2" t="s">
        <v>729</v>
      </c>
    </row>
    <row r="13" spans="1:66">
      <c r="A13" s="143" t="str">
        <f t="shared" si="20"/>
        <v>강인교통</v>
      </c>
      <c r="B13" s="143">
        <f t="shared" si="21"/>
        <v>302</v>
      </c>
      <c r="C13" s="144" t="str">
        <f t="shared" si="22"/>
        <v>70바5918</v>
      </c>
      <c r="D13" s="132" t="str">
        <f t="shared" si="23"/>
        <v>대형</v>
      </c>
      <c r="E13" s="129" t="str">
        <f t="shared" si="16"/>
        <v>B</v>
      </c>
      <c r="F13" s="151">
        <f t="shared" si="17"/>
        <v>0.9142424242424243</v>
      </c>
      <c r="G13" s="152">
        <f t="shared" si="18"/>
        <v>3.0169999999999999</v>
      </c>
      <c r="H13" s="153">
        <f t="shared" si="19"/>
        <v>3.3</v>
      </c>
      <c r="I13" s="154">
        <f t="shared" si="24"/>
        <v>8949.2939999999999</v>
      </c>
      <c r="J13" s="155">
        <f t="shared" si="25"/>
        <v>7.8285024234235109E-3</v>
      </c>
      <c r="K13" s="155">
        <f t="shared" si="26"/>
        <v>0.30493584383763395</v>
      </c>
      <c r="L13" s="155">
        <f t="shared" si="27"/>
        <v>0.17208061328636651</v>
      </c>
      <c r="M13" s="156">
        <f t="shared" si="28"/>
        <v>17.309999999999999</v>
      </c>
      <c r="N13" s="157">
        <f t="shared" si="29"/>
        <v>3.4000000000000002E-2</v>
      </c>
      <c r="O13" s="157">
        <f t="shared" si="30"/>
        <v>4.157</v>
      </c>
      <c r="P13" s="158">
        <f t="shared" si="31"/>
        <v>453.64166666666665</v>
      </c>
      <c r="Q13" s="159">
        <f t="shared" si="32"/>
        <v>94</v>
      </c>
      <c r="R13" s="160">
        <f t="shared" si="33"/>
        <v>39.42921050029927</v>
      </c>
      <c r="S13" s="145">
        <f t="shared" si="34"/>
        <v>3</v>
      </c>
      <c r="T13" s="145">
        <f t="shared" si="35"/>
        <v>372</v>
      </c>
      <c r="U13" t="s">
        <v>63</v>
      </c>
      <c r="V13">
        <v>302</v>
      </c>
      <c r="W13" s="4" t="s">
        <v>63</v>
      </c>
      <c r="X13" s="4">
        <v>302</v>
      </c>
      <c r="Y13" s="4" t="s">
        <v>74</v>
      </c>
      <c r="Z13" s="4" t="s">
        <v>706</v>
      </c>
      <c r="AA13" s="4" t="s">
        <v>49</v>
      </c>
      <c r="AB13" s="4">
        <v>501</v>
      </c>
      <c r="AC13" s="4">
        <v>8949.2939999999999</v>
      </c>
      <c r="AD13" s="4">
        <v>2966.2170000000001</v>
      </c>
      <c r="AE13" s="4">
        <v>3.0169999999999999</v>
      </c>
      <c r="AF13" s="4">
        <v>3.3</v>
      </c>
      <c r="AG13" s="4">
        <v>17.309999999999999</v>
      </c>
      <c r="AH13" s="4">
        <v>330.26687099999998</v>
      </c>
      <c r="AI13" s="4">
        <v>2.5854949999999999</v>
      </c>
      <c r="AJ13" s="4">
        <v>100.710207</v>
      </c>
      <c r="AK13" s="4">
        <v>1540</v>
      </c>
      <c r="AL13" s="4">
        <v>3</v>
      </c>
      <c r="AM13" s="4">
        <v>372</v>
      </c>
      <c r="AN13" s="4">
        <v>94</v>
      </c>
      <c r="AO13" s="4">
        <v>27.097159000000001</v>
      </c>
      <c r="AP13" s="4">
        <v>67088.800000000003</v>
      </c>
      <c r="AQ13" s="4">
        <v>27218.5</v>
      </c>
      <c r="AR13" s="4">
        <v>18</v>
      </c>
      <c r="AS13" s="4">
        <v>4474</v>
      </c>
      <c r="AT13" s="4">
        <v>3.4000000000000002E-2</v>
      </c>
      <c r="AU13" s="4">
        <v>4.157</v>
      </c>
      <c r="AV13" s="4">
        <v>81682</v>
      </c>
      <c r="AW13" s="4">
        <v>0</v>
      </c>
      <c r="AX13" s="31">
        <v>0.62</v>
      </c>
      <c r="AY13">
        <v>0.9142424242424243</v>
      </c>
      <c r="AZ13" t="s">
        <v>137</v>
      </c>
      <c r="BA13" t="s">
        <v>707</v>
      </c>
      <c r="BB13">
        <v>5</v>
      </c>
      <c r="BC13" t="s">
        <v>711</v>
      </c>
      <c r="BD13">
        <v>11</v>
      </c>
      <c r="BE13">
        <v>213185.337</v>
      </c>
      <c r="BF13">
        <v>4.1978937791579914E-2</v>
      </c>
      <c r="BG13">
        <v>3.8378925853695942E-2</v>
      </c>
      <c r="BH13">
        <v>515614.70299999998</v>
      </c>
      <c r="BI13">
        <v>1.7356553154769135E-2</v>
      </c>
      <c r="BJ13">
        <v>1.5868097232708631E-2</v>
      </c>
      <c r="BK13">
        <v>1</v>
      </c>
      <c r="BL13" t="s">
        <v>137</v>
      </c>
      <c r="BM13">
        <v>0</v>
      </c>
      <c r="BN13" t="s">
        <v>729</v>
      </c>
    </row>
    <row r="14" spans="1:66">
      <c r="A14" s="140" t="str">
        <f t="shared" si="20"/>
        <v>강인교통</v>
      </c>
      <c r="B14" s="140">
        <f t="shared" si="21"/>
        <v>302</v>
      </c>
      <c r="C14" s="141" t="str">
        <f t="shared" si="22"/>
        <v>70바5932</v>
      </c>
      <c r="D14" s="116" t="str">
        <f t="shared" si="23"/>
        <v>대형</v>
      </c>
      <c r="E14" s="113" t="str">
        <f t="shared" si="16"/>
        <v>B</v>
      </c>
      <c r="F14" s="161">
        <f t="shared" si="17"/>
        <v>0.9245161290322581</v>
      </c>
      <c r="G14" s="162">
        <f t="shared" si="18"/>
        <v>2.8660000000000001</v>
      </c>
      <c r="H14" s="163">
        <f t="shared" si="19"/>
        <v>3.1</v>
      </c>
      <c r="I14" s="164">
        <f t="shared" si="24"/>
        <v>9562.94</v>
      </c>
      <c r="J14" s="165">
        <f t="shared" si="25"/>
        <v>8.9128567001537495E-3</v>
      </c>
      <c r="K14" s="165">
        <f t="shared" si="26"/>
        <v>0.32974664129253412</v>
      </c>
      <c r="L14" s="165">
        <f t="shared" si="27"/>
        <v>0.13656887944502422</v>
      </c>
      <c r="M14" s="166">
        <f t="shared" si="28"/>
        <v>17.507000000000001</v>
      </c>
      <c r="N14" s="167">
        <f t="shared" si="29"/>
        <v>7.2999999999999995E-2</v>
      </c>
      <c r="O14" s="167">
        <f t="shared" si="30"/>
        <v>7.4139999999999997</v>
      </c>
      <c r="P14" s="168">
        <f t="shared" si="31"/>
        <v>361.12166666666667</v>
      </c>
      <c r="Q14" s="169">
        <f t="shared" si="32"/>
        <v>93</v>
      </c>
      <c r="R14" s="170">
        <f t="shared" si="33"/>
        <v>39.689845835628134</v>
      </c>
      <c r="S14" s="142">
        <f t="shared" si="34"/>
        <v>7</v>
      </c>
      <c r="T14" s="142">
        <f t="shared" si="35"/>
        <v>709</v>
      </c>
      <c r="U14" t="s">
        <v>63</v>
      </c>
      <c r="V14" s="5">
        <v>302</v>
      </c>
      <c r="W14" t="s">
        <v>63</v>
      </c>
      <c r="X14" s="5">
        <v>302</v>
      </c>
      <c r="Y14" t="s">
        <v>75</v>
      </c>
      <c r="Z14" t="s">
        <v>706</v>
      </c>
      <c r="AA14" t="s">
        <v>49</v>
      </c>
      <c r="AB14">
        <v>501</v>
      </c>
      <c r="AC14" s="1">
        <v>9562.94</v>
      </c>
      <c r="AD14" s="1">
        <v>3336.1709999999998</v>
      </c>
      <c r="AE14" s="29">
        <v>2.8660000000000001</v>
      </c>
      <c r="AF14">
        <v>3.1</v>
      </c>
      <c r="AG14">
        <v>17.507000000000001</v>
      </c>
      <c r="AH14">
        <v>364.32325900000001</v>
      </c>
      <c r="AI14">
        <v>3.2471610000000002</v>
      </c>
      <c r="AJ14">
        <v>120.134371</v>
      </c>
      <c r="AK14">
        <v>1306</v>
      </c>
      <c r="AL14">
        <v>7</v>
      </c>
      <c r="AM14">
        <v>709</v>
      </c>
      <c r="AN14">
        <v>93</v>
      </c>
      <c r="AO14">
        <v>26.248501999999998</v>
      </c>
      <c r="AP14">
        <v>87700.2</v>
      </c>
      <c r="AQ14">
        <v>21667.3</v>
      </c>
      <c r="AR14">
        <v>26</v>
      </c>
      <c r="AS14">
        <v>10406</v>
      </c>
      <c r="AT14">
        <v>7.2999999999999995E-2</v>
      </c>
      <c r="AU14">
        <v>7.4139999999999997</v>
      </c>
      <c r="AV14">
        <v>87639</v>
      </c>
      <c r="AW14">
        <v>0</v>
      </c>
      <c r="AX14" s="30">
        <v>0.59</v>
      </c>
      <c r="AY14">
        <v>0.9245161290322581</v>
      </c>
      <c r="AZ14" t="s">
        <v>137</v>
      </c>
      <c r="BA14" t="s">
        <v>707</v>
      </c>
      <c r="BB14">
        <v>4</v>
      </c>
      <c r="BC14" t="s">
        <v>719</v>
      </c>
      <c r="BD14">
        <v>13</v>
      </c>
      <c r="BE14">
        <v>213185.337</v>
      </c>
      <c r="BF14">
        <v>4.4857400300471889E-2</v>
      </c>
      <c r="BG14">
        <v>4.1471390084242721E-2</v>
      </c>
      <c r="BH14">
        <v>515614.70299999998</v>
      </c>
      <c r="BI14">
        <v>1.8546678254828589E-2</v>
      </c>
      <c r="BJ14">
        <v>1.7146703186560884E-2</v>
      </c>
      <c r="BK14">
        <v>1</v>
      </c>
      <c r="BL14" t="s">
        <v>135</v>
      </c>
      <c r="BM14">
        <v>-1</v>
      </c>
      <c r="BN14" t="s">
        <v>1037</v>
      </c>
    </row>
    <row r="15" spans="1:66">
      <c r="A15" s="143" t="str">
        <f t="shared" si="20"/>
        <v>강인교통</v>
      </c>
      <c r="B15" s="143">
        <f t="shared" si="21"/>
        <v>302</v>
      </c>
      <c r="C15" s="144" t="str">
        <f t="shared" si="22"/>
        <v>70바5952</v>
      </c>
      <c r="D15" s="132" t="str">
        <f t="shared" si="23"/>
        <v>대형</v>
      </c>
      <c r="E15" s="129" t="str">
        <f t="shared" si="16"/>
        <v>B</v>
      </c>
      <c r="F15" s="151">
        <f t="shared" si="17"/>
        <v>0.91225806451612901</v>
      </c>
      <c r="G15" s="152">
        <f t="shared" si="18"/>
        <v>2.8279999999999998</v>
      </c>
      <c r="H15" s="153">
        <f t="shared" si="19"/>
        <v>3.1</v>
      </c>
      <c r="I15" s="154">
        <f t="shared" si="24"/>
        <v>7841.924</v>
      </c>
      <c r="J15" s="155">
        <f t="shared" si="25"/>
        <v>1.1850902051293348E-2</v>
      </c>
      <c r="K15" s="155">
        <f t="shared" si="26"/>
        <v>0.33088705252939588</v>
      </c>
      <c r="L15" s="155">
        <f t="shared" si="27"/>
        <v>0.1815880898616207</v>
      </c>
      <c r="M15" s="156">
        <f t="shared" si="28"/>
        <v>18.12</v>
      </c>
      <c r="N15" s="157">
        <f t="shared" si="29"/>
        <v>1.2999999999999999E-2</v>
      </c>
      <c r="O15" s="157">
        <f t="shared" si="30"/>
        <v>8.0459999999999994</v>
      </c>
      <c r="P15" s="158">
        <f t="shared" si="31"/>
        <v>380.59333333333331</v>
      </c>
      <c r="Q15" s="159">
        <f t="shared" si="32"/>
        <v>97</v>
      </c>
      <c r="R15" s="160">
        <f t="shared" si="33"/>
        <v>40.138082278532742</v>
      </c>
      <c r="S15" s="145">
        <f t="shared" si="34"/>
        <v>1</v>
      </c>
      <c r="T15" s="145">
        <f t="shared" si="35"/>
        <v>631</v>
      </c>
      <c r="U15" t="s">
        <v>63</v>
      </c>
      <c r="V15" s="5">
        <v>302</v>
      </c>
      <c r="W15" t="s">
        <v>63</v>
      </c>
      <c r="X15" s="5">
        <v>302</v>
      </c>
      <c r="Y15" t="s">
        <v>76</v>
      </c>
      <c r="Z15" t="s">
        <v>706</v>
      </c>
      <c r="AA15" t="s">
        <v>49</v>
      </c>
      <c r="AB15">
        <v>501</v>
      </c>
      <c r="AC15" s="1">
        <v>7841.924</v>
      </c>
      <c r="AD15" s="1">
        <v>2772.7669999999998</v>
      </c>
      <c r="AE15" s="29">
        <v>2.8279999999999998</v>
      </c>
      <c r="AF15">
        <v>3.1</v>
      </c>
      <c r="AG15">
        <v>18.12</v>
      </c>
      <c r="AH15">
        <v>297.253828</v>
      </c>
      <c r="AI15">
        <v>3.522726</v>
      </c>
      <c r="AJ15">
        <v>98.357443000000004</v>
      </c>
      <c r="AK15">
        <v>1424</v>
      </c>
      <c r="AL15">
        <v>1</v>
      </c>
      <c r="AM15">
        <v>631</v>
      </c>
      <c r="AN15">
        <v>97</v>
      </c>
      <c r="AO15">
        <v>26.381238</v>
      </c>
      <c r="AP15">
        <v>63661.4</v>
      </c>
      <c r="AQ15">
        <v>22835.599999999999</v>
      </c>
      <c r="AR15">
        <v>20</v>
      </c>
      <c r="AS15">
        <v>9619</v>
      </c>
      <c r="AT15">
        <v>1.2999999999999999E-2</v>
      </c>
      <c r="AU15">
        <v>8.0459999999999994</v>
      </c>
      <c r="AV15">
        <v>67694</v>
      </c>
      <c r="AW15">
        <v>0</v>
      </c>
      <c r="AX15" s="30">
        <v>0.59</v>
      </c>
      <c r="AY15">
        <v>0.91225806451612901</v>
      </c>
      <c r="AZ15" t="s">
        <v>137</v>
      </c>
      <c r="BA15" t="s">
        <v>707</v>
      </c>
      <c r="BB15">
        <v>6</v>
      </c>
      <c r="BC15" t="s">
        <v>1041</v>
      </c>
      <c r="BD15">
        <v>12</v>
      </c>
      <c r="BE15">
        <v>213185.337</v>
      </c>
      <c r="BF15">
        <v>3.6784537390580477E-2</v>
      </c>
      <c r="BG15">
        <v>3.3556990884052125E-2</v>
      </c>
      <c r="BH15">
        <v>515614.70299999998</v>
      </c>
      <c r="BI15">
        <v>1.5208883599271606E-2</v>
      </c>
      <c r="BJ15">
        <v>1.3874426715722614E-2</v>
      </c>
      <c r="BK15">
        <v>1</v>
      </c>
      <c r="BL15" t="s">
        <v>137</v>
      </c>
      <c r="BM15">
        <v>0</v>
      </c>
      <c r="BN15" t="s">
        <v>729</v>
      </c>
    </row>
    <row r="16" spans="1:66">
      <c r="A16" s="140" t="str">
        <f t="shared" si="20"/>
        <v>강인교통</v>
      </c>
      <c r="B16" s="140">
        <f t="shared" si="21"/>
        <v>302</v>
      </c>
      <c r="C16" s="141" t="str">
        <f t="shared" si="22"/>
        <v>70바6026</v>
      </c>
      <c r="D16" s="116" t="str">
        <f t="shared" si="23"/>
        <v>대형</v>
      </c>
      <c r="E16" s="113" t="str">
        <f t="shared" si="16"/>
        <v>D</v>
      </c>
      <c r="F16" s="161">
        <f t="shared" si="17"/>
        <v>0.8490322580645161</v>
      </c>
      <c r="G16" s="162">
        <f t="shared" si="18"/>
        <v>2.6320000000000001</v>
      </c>
      <c r="H16" s="163">
        <f t="shared" si="19"/>
        <v>3.1</v>
      </c>
      <c r="I16" s="164">
        <f t="shared" si="24"/>
        <v>8027.9350000000004</v>
      </c>
      <c r="J16" s="165">
        <f t="shared" si="25"/>
        <v>1.261693070357431E-2</v>
      </c>
      <c r="K16" s="165">
        <f t="shared" si="26"/>
        <v>0.34190504454459314</v>
      </c>
      <c r="L16" s="165">
        <f t="shared" si="27"/>
        <v>0.13727066798622559</v>
      </c>
      <c r="M16" s="166">
        <f t="shared" si="28"/>
        <v>19.132000000000001</v>
      </c>
      <c r="N16" s="167">
        <f t="shared" si="29"/>
        <v>6.2E-2</v>
      </c>
      <c r="O16" s="167">
        <f t="shared" si="30"/>
        <v>8.7200000000000006</v>
      </c>
      <c r="P16" s="168">
        <f t="shared" si="31"/>
        <v>390.44333333333333</v>
      </c>
      <c r="Q16" s="169">
        <f t="shared" si="32"/>
        <v>92</v>
      </c>
      <c r="R16" s="170">
        <f t="shared" si="33"/>
        <v>39.540730207551903</v>
      </c>
      <c r="S16" s="142">
        <f t="shared" si="34"/>
        <v>5</v>
      </c>
      <c r="T16" s="142">
        <f t="shared" si="35"/>
        <v>700</v>
      </c>
      <c r="U16" t="s">
        <v>63</v>
      </c>
      <c r="V16">
        <v>302</v>
      </c>
      <c r="W16" s="4" t="s">
        <v>63</v>
      </c>
      <c r="X16" s="4">
        <v>302</v>
      </c>
      <c r="Y16" s="4" t="s">
        <v>77</v>
      </c>
      <c r="Z16" s="4" t="s">
        <v>706</v>
      </c>
      <c r="AA16" s="4" t="s">
        <v>49</v>
      </c>
      <c r="AB16" s="4">
        <v>501</v>
      </c>
      <c r="AC16" s="4">
        <v>8027.9350000000004</v>
      </c>
      <c r="AD16" s="4">
        <v>3049.6309999999999</v>
      </c>
      <c r="AE16" s="4">
        <v>2.6320000000000001</v>
      </c>
      <c r="AF16" s="4">
        <v>3.1</v>
      </c>
      <c r="AG16" s="4">
        <v>19.132000000000001</v>
      </c>
      <c r="AH16" s="4">
        <v>314.54131699999999</v>
      </c>
      <c r="AI16" s="4">
        <v>3.9685459999999999</v>
      </c>
      <c r="AJ16" s="4">
        <v>107.543263</v>
      </c>
      <c r="AK16" s="4">
        <v>1102</v>
      </c>
      <c r="AL16" s="4">
        <v>5</v>
      </c>
      <c r="AM16" s="4">
        <v>700</v>
      </c>
      <c r="AN16" s="4">
        <v>92</v>
      </c>
      <c r="AO16" s="4">
        <v>25.522672</v>
      </c>
      <c r="AP16" s="4">
        <v>60955.3</v>
      </c>
      <c r="AQ16" s="4">
        <v>23426.6</v>
      </c>
      <c r="AR16" s="4">
        <v>40</v>
      </c>
      <c r="AS16" s="4">
        <v>16329</v>
      </c>
      <c r="AT16" s="4">
        <v>6.2E-2</v>
      </c>
      <c r="AU16" s="4">
        <v>8.7200000000000006</v>
      </c>
      <c r="AV16" s="4">
        <v>74222</v>
      </c>
      <c r="AW16" s="4">
        <v>0</v>
      </c>
      <c r="AX16" s="31">
        <v>0.57999999999999996</v>
      </c>
      <c r="AY16">
        <v>0.8490322580645161</v>
      </c>
      <c r="AZ16" t="s">
        <v>136</v>
      </c>
      <c r="BA16" t="s">
        <v>707</v>
      </c>
      <c r="BB16">
        <v>1</v>
      </c>
      <c r="BC16" t="s">
        <v>1043</v>
      </c>
      <c r="BD16">
        <v>9</v>
      </c>
      <c r="BE16">
        <v>213185.337</v>
      </c>
      <c r="BF16">
        <v>3.7657069257066217E-2</v>
      </c>
      <c r="BG16">
        <v>3.1972066543418796E-2</v>
      </c>
      <c r="BH16">
        <v>515614.70299999998</v>
      </c>
      <c r="BI16">
        <v>1.5569639409603882E-2</v>
      </c>
      <c r="BJ16">
        <v>1.3219126105186264E-2</v>
      </c>
      <c r="BK16">
        <v>1</v>
      </c>
      <c r="BL16" t="s">
        <v>137</v>
      </c>
      <c r="BM16">
        <v>-2</v>
      </c>
      <c r="BN16" t="s">
        <v>1037</v>
      </c>
    </row>
    <row r="17" spans="1:66">
      <c r="A17" s="143" t="str">
        <f t="shared" si="20"/>
        <v>강인교통</v>
      </c>
      <c r="B17" s="143">
        <f t="shared" si="21"/>
        <v>302</v>
      </c>
      <c r="C17" s="144" t="str">
        <f t="shared" si="22"/>
        <v>70바6027</v>
      </c>
      <c r="D17" s="132" t="str">
        <f t="shared" si="23"/>
        <v>대형</v>
      </c>
      <c r="E17" s="129" t="str">
        <f t="shared" si="16"/>
        <v>C</v>
      </c>
      <c r="F17" s="151">
        <f t="shared" si="17"/>
        <v>0.89787878787878794</v>
      </c>
      <c r="G17" s="152">
        <f t="shared" si="18"/>
        <v>2.9630000000000001</v>
      </c>
      <c r="H17" s="153">
        <f t="shared" si="19"/>
        <v>3.3</v>
      </c>
      <c r="I17" s="154">
        <f t="shared" si="24"/>
        <v>8728.3459999999995</v>
      </c>
      <c r="J17" s="155">
        <f t="shared" si="25"/>
        <v>5.7992203764736178E-3</v>
      </c>
      <c r="K17" s="155">
        <f t="shared" si="26"/>
        <v>0.32125105477252253</v>
      </c>
      <c r="L17" s="155">
        <f t="shared" si="27"/>
        <v>0.14974200152010472</v>
      </c>
      <c r="M17" s="156">
        <f t="shared" si="28"/>
        <v>16.798999999999999</v>
      </c>
      <c r="N17" s="157">
        <f t="shared" si="29"/>
        <v>0.08</v>
      </c>
      <c r="O17" s="157">
        <f t="shared" si="30"/>
        <v>3.6549999999999998</v>
      </c>
      <c r="P17" s="158">
        <f t="shared" si="31"/>
        <v>470.14000000000004</v>
      </c>
      <c r="Q17" s="159">
        <f t="shared" si="32"/>
        <v>94</v>
      </c>
      <c r="R17" s="160">
        <f t="shared" si="33"/>
        <v>39.833727069035582</v>
      </c>
      <c r="S17" s="145">
        <f t="shared" si="34"/>
        <v>7</v>
      </c>
      <c r="T17" s="145">
        <f t="shared" si="35"/>
        <v>319</v>
      </c>
      <c r="U17" t="s">
        <v>63</v>
      </c>
      <c r="V17" s="5">
        <v>302</v>
      </c>
      <c r="W17" t="s">
        <v>63</v>
      </c>
      <c r="X17" s="5">
        <v>302</v>
      </c>
      <c r="Y17" t="s">
        <v>78</v>
      </c>
      <c r="Z17" t="s">
        <v>706</v>
      </c>
      <c r="AA17" t="s">
        <v>49</v>
      </c>
      <c r="AB17">
        <v>501</v>
      </c>
      <c r="AC17" s="1">
        <v>8728.3459999999995</v>
      </c>
      <c r="AD17" s="1">
        <v>2945.9520000000002</v>
      </c>
      <c r="AE17" s="29">
        <v>2.9630000000000001</v>
      </c>
      <c r="AF17">
        <v>3.3</v>
      </c>
      <c r="AG17">
        <v>16.798999999999999</v>
      </c>
      <c r="AH17">
        <v>325.61049200000002</v>
      </c>
      <c r="AI17">
        <v>1.888287</v>
      </c>
      <c r="AJ17">
        <v>104.60271400000001</v>
      </c>
      <c r="AK17">
        <v>1307</v>
      </c>
      <c r="AL17">
        <v>7</v>
      </c>
      <c r="AM17">
        <v>319</v>
      </c>
      <c r="AN17">
        <v>94</v>
      </c>
      <c r="AO17">
        <v>26.806094999999999</v>
      </c>
      <c r="AP17">
        <v>76887.600000000006</v>
      </c>
      <c r="AQ17">
        <v>28208.400000000001</v>
      </c>
      <c r="AR17">
        <v>16</v>
      </c>
      <c r="AS17">
        <v>4583</v>
      </c>
      <c r="AT17">
        <v>0.08</v>
      </c>
      <c r="AU17">
        <v>3.6549999999999998</v>
      </c>
      <c r="AV17">
        <v>81275</v>
      </c>
      <c r="AW17">
        <v>0</v>
      </c>
      <c r="AX17" s="30">
        <v>0.59</v>
      </c>
      <c r="AY17">
        <v>0.89787878787878794</v>
      </c>
      <c r="AZ17" t="s">
        <v>138</v>
      </c>
      <c r="BA17" t="s">
        <v>707</v>
      </c>
      <c r="BB17">
        <v>1</v>
      </c>
      <c r="BC17" t="s">
        <v>712</v>
      </c>
      <c r="BD17">
        <v>9</v>
      </c>
      <c r="BE17">
        <v>213185.337</v>
      </c>
      <c r="BF17">
        <v>4.0942525048052437E-2</v>
      </c>
      <c r="BG17">
        <v>3.6761424762842235E-2</v>
      </c>
      <c r="BH17">
        <v>515614.70299999998</v>
      </c>
      <c r="BI17">
        <v>1.6928039385253914E-2</v>
      </c>
      <c r="BJ17">
        <v>1.5199327484396168E-2</v>
      </c>
      <c r="BK17">
        <v>1</v>
      </c>
      <c r="BL17" t="s">
        <v>137</v>
      </c>
      <c r="BM17">
        <v>-1</v>
      </c>
      <c r="BN17" t="s">
        <v>1037</v>
      </c>
    </row>
    <row r="18" spans="1:66">
      <c r="A18" s="140" t="str">
        <f t="shared" si="20"/>
        <v>강인교통</v>
      </c>
      <c r="B18" s="140">
        <f t="shared" si="21"/>
        <v>302</v>
      </c>
      <c r="C18" s="141" t="str">
        <f t="shared" si="22"/>
        <v>70바6028</v>
      </c>
      <c r="D18" s="116" t="str">
        <f t="shared" si="23"/>
        <v>대형</v>
      </c>
      <c r="E18" s="113" t="str">
        <f t="shared" si="16"/>
        <v>B</v>
      </c>
      <c r="F18" s="161">
        <f t="shared" si="17"/>
        <v>0.90636363636363648</v>
      </c>
      <c r="G18" s="162">
        <f t="shared" si="18"/>
        <v>2.9910000000000001</v>
      </c>
      <c r="H18" s="163">
        <f t="shared" si="19"/>
        <v>3.3</v>
      </c>
      <c r="I18" s="164">
        <f t="shared" si="24"/>
        <v>9849.7019999999993</v>
      </c>
      <c r="J18" s="165">
        <f t="shared" si="25"/>
        <v>9.1750131068053884E-3</v>
      </c>
      <c r="K18" s="165">
        <f t="shared" si="26"/>
        <v>0.31946417375526176</v>
      </c>
      <c r="L18" s="165">
        <f t="shared" si="27"/>
        <v>0.18670615618624808</v>
      </c>
      <c r="M18" s="166">
        <f t="shared" si="28"/>
        <v>16.920000000000002</v>
      </c>
      <c r="N18" s="167">
        <f t="shared" si="29"/>
        <v>8.1000000000000003E-2</v>
      </c>
      <c r="O18" s="167">
        <f t="shared" si="30"/>
        <v>7.6959999999999997</v>
      </c>
      <c r="P18" s="168">
        <f t="shared" si="31"/>
        <v>493.87</v>
      </c>
      <c r="Q18" s="169">
        <f t="shared" si="32"/>
        <v>92</v>
      </c>
      <c r="R18" s="170">
        <f t="shared" si="33"/>
        <v>40.420448912581719</v>
      </c>
      <c r="S18" s="142">
        <f t="shared" si="34"/>
        <v>8</v>
      </c>
      <c r="T18" s="142">
        <f t="shared" si="35"/>
        <v>758</v>
      </c>
      <c r="U18" t="s">
        <v>63</v>
      </c>
      <c r="V18" s="5">
        <v>302</v>
      </c>
      <c r="W18" t="s">
        <v>63</v>
      </c>
      <c r="X18" s="5">
        <v>302</v>
      </c>
      <c r="Y18" t="s">
        <v>79</v>
      </c>
      <c r="Z18" t="s">
        <v>706</v>
      </c>
      <c r="AA18" t="s">
        <v>49</v>
      </c>
      <c r="AB18">
        <v>501</v>
      </c>
      <c r="AC18" s="1">
        <v>9849.7019999999993</v>
      </c>
      <c r="AD18" s="1">
        <v>3293.0610000000001</v>
      </c>
      <c r="AE18" s="29">
        <v>2.9910000000000001</v>
      </c>
      <c r="AF18">
        <v>3.3</v>
      </c>
      <c r="AG18">
        <v>16.920000000000002</v>
      </c>
      <c r="AH18">
        <v>362.96602100000001</v>
      </c>
      <c r="AI18">
        <v>3.3302179999999999</v>
      </c>
      <c r="AJ18">
        <v>115.95464</v>
      </c>
      <c r="AK18">
        <v>1839</v>
      </c>
      <c r="AL18">
        <v>8</v>
      </c>
      <c r="AM18">
        <v>758</v>
      </c>
      <c r="AN18">
        <v>92</v>
      </c>
      <c r="AO18">
        <v>27.136704999999999</v>
      </c>
      <c r="AP18">
        <v>74833.899999999994</v>
      </c>
      <c r="AQ18">
        <v>29632.2</v>
      </c>
      <c r="AR18">
        <v>20</v>
      </c>
      <c r="AS18">
        <v>6341</v>
      </c>
      <c r="AT18">
        <v>8.1000000000000003E-2</v>
      </c>
      <c r="AU18">
        <v>7.6959999999999997</v>
      </c>
      <c r="AV18">
        <v>90949</v>
      </c>
      <c r="AW18">
        <v>0</v>
      </c>
      <c r="AX18" s="30">
        <v>0.59</v>
      </c>
      <c r="AY18">
        <v>0.90636363636363648</v>
      </c>
      <c r="AZ18" t="s">
        <v>137</v>
      </c>
      <c r="BA18" t="s">
        <v>707</v>
      </c>
      <c r="BB18">
        <v>8</v>
      </c>
      <c r="BC18" t="s">
        <v>1042</v>
      </c>
      <c r="BD18">
        <v>15</v>
      </c>
      <c r="BE18">
        <v>213185.337</v>
      </c>
      <c r="BF18">
        <v>4.6202530336314822E-2</v>
      </c>
      <c r="BG18">
        <v>4.1876293404823531E-2</v>
      </c>
      <c r="BH18">
        <v>515614.70299999998</v>
      </c>
      <c r="BI18">
        <v>1.9102833846070522E-2</v>
      </c>
      <c r="BJ18">
        <v>1.7314113949574831E-2</v>
      </c>
      <c r="BK18">
        <v>1</v>
      </c>
      <c r="BL18" t="s">
        <v>137</v>
      </c>
      <c r="BM18">
        <v>0</v>
      </c>
      <c r="BN18" t="s">
        <v>729</v>
      </c>
    </row>
    <row r="19" spans="1:66">
      <c r="A19" s="143" t="str">
        <f t="shared" si="20"/>
        <v>강인교통</v>
      </c>
      <c r="B19" s="143">
        <f t="shared" si="21"/>
        <v>302</v>
      </c>
      <c r="C19" s="144" t="str">
        <f t="shared" si="22"/>
        <v>70바6033</v>
      </c>
      <c r="D19" s="132" t="str">
        <f t="shared" si="23"/>
        <v>대형</v>
      </c>
      <c r="E19" s="129" t="str">
        <f t="shared" si="16"/>
        <v>C</v>
      </c>
      <c r="F19" s="151">
        <f t="shared" si="17"/>
        <v>0.88419354838709674</v>
      </c>
      <c r="G19" s="152">
        <f t="shared" si="18"/>
        <v>2.7410000000000001</v>
      </c>
      <c r="H19" s="153">
        <f t="shared" si="19"/>
        <v>3.1</v>
      </c>
      <c r="I19" s="154">
        <f t="shared" si="24"/>
        <v>9859.0319999999992</v>
      </c>
      <c r="J19" s="155">
        <f t="shared" si="25"/>
        <v>2.9564572377981092E-2</v>
      </c>
      <c r="K19" s="155">
        <f t="shared" si="26"/>
        <v>0.35780008511453892</v>
      </c>
      <c r="L19" s="155">
        <f t="shared" si="27"/>
        <v>0.15985342171523534</v>
      </c>
      <c r="M19" s="156">
        <f t="shared" si="28"/>
        <v>17.849</v>
      </c>
      <c r="N19" s="157">
        <f t="shared" si="29"/>
        <v>0.01</v>
      </c>
      <c r="O19" s="157">
        <f t="shared" si="30"/>
        <v>17.73</v>
      </c>
      <c r="P19" s="158">
        <f t="shared" si="31"/>
        <v>720.02833333333331</v>
      </c>
      <c r="Q19" s="159">
        <f t="shared" si="32"/>
        <v>99</v>
      </c>
      <c r="R19" s="160">
        <f t="shared" si="33"/>
        <v>41.277413871694009</v>
      </c>
      <c r="S19" s="145">
        <f t="shared" si="34"/>
        <v>1</v>
      </c>
      <c r="T19" s="145">
        <f t="shared" si="35"/>
        <v>1748</v>
      </c>
      <c r="U19" t="s">
        <v>63</v>
      </c>
      <c r="V19">
        <v>302</v>
      </c>
      <c r="W19" s="4" t="s">
        <v>63</v>
      </c>
      <c r="X19" s="4">
        <v>302</v>
      </c>
      <c r="Y19" s="4" t="s">
        <v>80</v>
      </c>
      <c r="Z19" s="4" t="s">
        <v>706</v>
      </c>
      <c r="AA19" s="4" t="s">
        <v>49</v>
      </c>
      <c r="AB19" s="4">
        <v>501</v>
      </c>
      <c r="AC19" s="4">
        <v>9859.0319999999992</v>
      </c>
      <c r="AD19" s="4">
        <v>3596.9070000000002</v>
      </c>
      <c r="AE19" s="4">
        <v>2.7410000000000001</v>
      </c>
      <c r="AF19" s="4">
        <v>3.1</v>
      </c>
      <c r="AG19" s="4">
        <v>17.849</v>
      </c>
      <c r="AH19" s="4">
        <v>389.86993799999999</v>
      </c>
      <c r="AI19" s="4">
        <v>11.526338000000001</v>
      </c>
      <c r="AJ19" s="4">
        <v>139.495497</v>
      </c>
      <c r="AK19" s="4">
        <v>1576</v>
      </c>
      <c r="AL19" s="4">
        <v>1</v>
      </c>
      <c r="AM19" s="4">
        <v>1748</v>
      </c>
      <c r="AN19" s="4">
        <v>99</v>
      </c>
      <c r="AO19" s="4">
        <v>25.288001999999999</v>
      </c>
      <c r="AP19" s="4">
        <v>82135.199999999997</v>
      </c>
      <c r="AQ19" s="4">
        <v>43201.7</v>
      </c>
      <c r="AR19" s="4">
        <v>90</v>
      </c>
      <c r="AS19" s="4">
        <v>60904</v>
      </c>
      <c r="AT19" s="4">
        <v>0.01</v>
      </c>
      <c r="AU19" s="4">
        <v>17.73</v>
      </c>
      <c r="AV19" s="4">
        <v>91455</v>
      </c>
      <c r="AW19" s="4">
        <v>0</v>
      </c>
      <c r="AX19" s="31">
        <v>0.55000000000000004</v>
      </c>
      <c r="AY19">
        <v>0.88419354838709674</v>
      </c>
      <c r="AZ19" t="s">
        <v>138</v>
      </c>
      <c r="BA19" t="s">
        <v>707</v>
      </c>
      <c r="BB19">
        <v>4</v>
      </c>
      <c r="BC19" t="s">
        <v>1039</v>
      </c>
      <c r="BD19">
        <v>13</v>
      </c>
      <c r="BE19">
        <v>213185.337</v>
      </c>
      <c r="BF19">
        <v>4.6246295072348238E-2</v>
      </c>
      <c r="BG19">
        <v>4.0890675739776297E-2</v>
      </c>
      <c r="BH19">
        <v>515614.70299999998</v>
      </c>
      <c r="BI19">
        <v>1.9120928752879258E-2</v>
      </c>
      <c r="BJ19">
        <v>1.6906601842465174E-2</v>
      </c>
      <c r="BK19">
        <v>1</v>
      </c>
      <c r="BL19" t="s">
        <v>137</v>
      </c>
      <c r="BM19">
        <v>-1</v>
      </c>
      <c r="BN19" t="s">
        <v>1037</v>
      </c>
    </row>
    <row r="20" spans="1:66">
      <c r="A20" s="140" t="str">
        <f t="shared" si="20"/>
        <v>강인교통</v>
      </c>
      <c r="B20" s="140">
        <f t="shared" si="21"/>
        <v>302</v>
      </c>
      <c r="C20" s="141" t="str">
        <f t="shared" si="22"/>
        <v>70바6047</v>
      </c>
      <c r="D20" s="116" t="str">
        <f t="shared" si="23"/>
        <v>대형</v>
      </c>
      <c r="E20" s="113" t="str">
        <f t="shared" si="16"/>
        <v>C</v>
      </c>
      <c r="F20" s="161">
        <f t="shared" si="17"/>
        <v>0.88774193548387093</v>
      </c>
      <c r="G20" s="162">
        <f t="shared" si="18"/>
        <v>2.7519999999999998</v>
      </c>
      <c r="H20" s="163">
        <f t="shared" si="19"/>
        <v>3.1</v>
      </c>
      <c r="I20" s="164">
        <f t="shared" si="24"/>
        <v>9957.9549999999999</v>
      </c>
      <c r="J20" s="165">
        <f t="shared" si="25"/>
        <v>1.7470911699567004E-2</v>
      </c>
      <c r="K20" s="165">
        <f t="shared" si="26"/>
        <v>0.33232284411875151</v>
      </c>
      <c r="L20" s="165">
        <f t="shared" si="27"/>
        <v>0.18196507214583718</v>
      </c>
      <c r="M20" s="166">
        <f t="shared" si="28"/>
        <v>17.803999999999998</v>
      </c>
      <c r="N20" s="167">
        <f t="shared" si="29"/>
        <v>0.21099999999999999</v>
      </c>
      <c r="O20" s="167">
        <f t="shared" si="30"/>
        <v>11.507999999999999</v>
      </c>
      <c r="P20" s="168">
        <f t="shared" si="31"/>
        <v>562.27499999999998</v>
      </c>
      <c r="Q20" s="169">
        <f t="shared" si="32"/>
        <v>94</v>
      </c>
      <c r="R20" s="170">
        <f t="shared" si="33"/>
        <v>40.621444995606268</v>
      </c>
      <c r="S20" s="142">
        <f t="shared" si="34"/>
        <v>21</v>
      </c>
      <c r="T20" s="142">
        <f t="shared" si="35"/>
        <v>1146</v>
      </c>
      <c r="U20" t="s">
        <v>63</v>
      </c>
      <c r="V20" s="5">
        <v>302</v>
      </c>
      <c r="W20" t="s">
        <v>63</v>
      </c>
      <c r="X20" s="5">
        <v>302</v>
      </c>
      <c r="Y20" t="s">
        <v>82</v>
      </c>
      <c r="Z20" t="s">
        <v>706</v>
      </c>
      <c r="AA20" t="s">
        <v>49</v>
      </c>
      <c r="AB20">
        <v>501</v>
      </c>
      <c r="AC20" s="1">
        <v>9957.9549999999999</v>
      </c>
      <c r="AD20" s="1">
        <v>3619.0129999999999</v>
      </c>
      <c r="AE20" s="29">
        <v>2.7519999999999998</v>
      </c>
      <c r="AF20">
        <v>3.1</v>
      </c>
      <c r="AG20">
        <v>17.803999999999998</v>
      </c>
      <c r="AH20">
        <v>377.019363</v>
      </c>
      <c r="AI20">
        <v>6.5868719999999996</v>
      </c>
      <c r="AJ20">
        <v>125.292147</v>
      </c>
      <c r="AK20">
        <v>1812</v>
      </c>
      <c r="AL20">
        <v>21</v>
      </c>
      <c r="AM20">
        <v>1146</v>
      </c>
      <c r="AN20">
        <v>94</v>
      </c>
      <c r="AO20">
        <v>26.412317000000002</v>
      </c>
      <c r="AP20">
        <v>74684.600000000006</v>
      </c>
      <c r="AQ20">
        <v>33736.5</v>
      </c>
      <c r="AR20">
        <v>38</v>
      </c>
      <c r="AS20">
        <v>21782</v>
      </c>
      <c r="AT20">
        <v>0.21099999999999999</v>
      </c>
      <c r="AU20">
        <v>11.507999999999999</v>
      </c>
      <c r="AV20">
        <v>92252</v>
      </c>
      <c r="AW20">
        <v>0</v>
      </c>
      <c r="AX20" s="30">
        <v>0.56000000000000005</v>
      </c>
      <c r="AY20">
        <v>0.88774193548387093</v>
      </c>
      <c r="AZ20" t="s">
        <v>138</v>
      </c>
      <c r="BA20" t="s">
        <v>707</v>
      </c>
      <c r="BB20">
        <v>3</v>
      </c>
      <c r="BC20" t="s">
        <v>1036</v>
      </c>
      <c r="BD20">
        <v>10</v>
      </c>
      <c r="BE20">
        <v>213185.337</v>
      </c>
      <c r="BF20">
        <v>4.6710318543155716E-2</v>
      </c>
      <c r="BG20">
        <v>4.1466708590569203E-2</v>
      </c>
      <c r="BH20">
        <v>515614.70299999998</v>
      </c>
      <c r="BI20">
        <v>1.9312783250868625E-2</v>
      </c>
      <c r="BJ20">
        <v>1.7144767582706597E-2</v>
      </c>
      <c r="BK20">
        <v>1</v>
      </c>
      <c r="BL20" t="s">
        <v>135</v>
      </c>
      <c r="BM20">
        <v>-2</v>
      </c>
      <c r="BN20" t="s">
        <v>1037</v>
      </c>
    </row>
    <row r="21" spans="1:66">
      <c r="A21" s="143" t="str">
        <f t="shared" si="20"/>
        <v>강인교통</v>
      </c>
      <c r="B21" s="143">
        <f t="shared" si="21"/>
        <v>302</v>
      </c>
      <c r="C21" s="144" t="str">
        <f t="shared" si="22"/>
        <v>70바6059</v>
      </c>
      <c r="D21" s="132" t="str">
        <f t="shared" si="23"/>
        <v>대형</v>
      </c>
      <c r="E21" s="129" t="str">
        <f t="shared" si="16"/>
        <v>C</v>
      </c>
      <c r="F21" s="151">
        <f t="shared" si="17"/>
        <v>0.89454545454545453</v>
      </c>
      <c r="G21" s="152">
        <f t="shared" si="18"/>
        <v>2.952</v>
      </c>
      <c r="H21" s="153">
        <f t="shared" si="19"/>
        <v>3.3</v>
      </c>
      <c r="I21" s="154">
        <f t="shared" si="24"/>
        <v>9645.4930000000004</v>
      </c>
      <c r="J21" s="155">
        <f t="shared" si="25"/>
        <v>8.9813569045656075E-3</v>
      </c>
      <c r="K21" s="155">
        <f t="shared" si="26"/>
        <v>0.33785993544823056</v>
      </c>
      <c r="L21" s="155">
        <f t="shared" si="27"/>
        <v>0.15209175933257119</v>
      </c>
      <c r="M21" s="156">
        <f t="shared" si="28"/>
        <v>17.219000000000001</v>
      </c>
      <c r="N21" s="157">
        <f t="shared" si="29"/>
        <v>7.2999999999999995E-2</v>
      </c>
      <c r="O21" s="157">
        <f t="shared" si="30"/>
        <v>9.8390000000000004</v>
      </c>
      <c r="P21" s="158">
        <f t="shared" si="31"/>
        <v>650.22500000000002</v>
      </c>
      <c r="Q21" s="159">
        <f t="shared" si="32"/>
        <v>94</v>
      </c>
      <c r="R21" s="160">
        <f t="shared" si="33"/>
        <v>40.389387054103132</v>
      </c>
      <c r="S21" s="145">
        <f t="shared" si="34"/>
        <v>7</v>
      </c>
      <c r="T21" s="145">
        <f t="shared" si="35"/>
        <v>949</v>
      </c>
      <c r="U21" t="s">
        <v>63</v>
      </c>
      <c r="V21" s="5">
        <v>302</v>
      </c>
      <c r="W21" t="s">
        <v>63</v>
      </c>
      <c r="X21" s="5">
        <v>302</v>
      </c>
      <c r="Y21" t="s">
        <v>83</v>
      </c>
      <c r="Z21" t="s">
        <v>706</v>
      </c>
      <c r="AA21" t="s">
        <v>49</v>
      </c>
      <c r="AB21">
        <v>501</v>
      </c>
      <c r="AC21" s="1">
        <v>9645.4930000000004</v>
      </c>
      <c r="AD21" s="1">
        <v>3267.6770000000001</v>
      </c>
      <c r="AE21" s="29">
        <v>2.952</v>
      </c>
      <c r="AF21">
        <v>3.3</v>
      </c>
      <c r="AG21">
        <v>17.219000000000001</v>
      </c>
      <c r="AH21">
        <v>365.62715800000001</v>
      </c>
      <c r="AI21">
        <v>3.2838280000000002</v>
      </c>
      <c r="AJ21">
        <v>123.53076799999999</v>
      </c>
      <c r="AK21">
        <v>1467</v>
      </c>
      <c r="AL21">
        <v>7</v>
      </c>
      <c r="AM21">
        <v>949</v>
      </c>
      <c r="AN21">
        <v>94</v>
      </c>
      <c r="AO21">
        <v>26.380679000000001</v>
      </c>
      <c r="AP21">
        <v>83487.3</v>
      </c>
      <c r="AQ21">
        <v>39013.5</v>
      </c>
      <c r="AR21">
        <v>53</v>
      </c>
      <c r="AS21">
        <v>14782</v>
      </c>
      <c r="AT21">
        <v>7.2999999999999995E-2</v>
      </c>
      <c r="AU21">
        <v>9.8390000000000004</v>
      </c>
      <c r="AV21">
        <v>87544</v>
      </c>
      <c r="AW21">
        <v>0</v>
      </c>
      <c r="AX21" s="30">
        <v>0.59</v>
      </c>
      <c r="AY21">
        <v>0.89454545454545453</v>
      </c>
      <c r="AZ21" t="s">
        <v>138</v>
      </c>
      <c r="BA21" t="s">
        <v>707</v>
      </c>
      <c r="BB21">
        <v>2</v>
      </c>
      <c r="BC21" t="s">
        <v>717</v>
      </c>
      <c r="BD21">
        <v>11</v>
      </c>
      <c r="BE21">
        <v>213185.337</v>
      </c>
      <c r="BF21">
        <v>4.524463612617035E-2</v>
      </c>
      <c r="BG21">
        <v>4.0473383589228751E-2</v>
      </c>
      <c r="BH21">
        <v>515614.70299999998</v>
      </c>
      <c r="BI21">
        <v>1.8706784240014197E-2</v>
      </c>
      <c r="BJ21">
        <v>1.6734068811067246E-2</v>
      </c>
      <c r="BK21">
        <v>1</v>
      </c>
      <c r="BL21" t="s">
        <v>137</v>
      </c>
      <c r="BM21">
        <v>-1</v>
      </c>
      <c r="BN21" t="s">
        <v>1037</v>
      </c>
    </row>
    <row r="22" spans="1:66">
      <c r="A22" s="140" t="str">
        <f t="shared" si="20"/>
        <v>강인교통</v>
      </c>
      <c r="B22" s="140">
        <f t="shared" si="21"/>
        <v>302</v>
      </c>
      <c r="C22" s="141" t="str">
        <f t="shared" si="22"/>
        <v>70바6061</v>
      </c>
      <c r="D22" s="116" t="str">
        <f t="shared" si="23"/>
        <v>대형</v>
      </c>
      <c r="E22" s="113" t="str">
        <f t="shared" si="16"/>
        <v>C</v>
      </c>
      <c r="F22" s="161">
        <f t="shared" si="17"/>
        <v>0.87064516129032254</v>
      </c>
      <c r="G22" s="162">
        <f t="shared" si="18"/>
        <v>2.6989999999999998</v>
      </c>
      <c r="H22" s="163">
        <f t="shared" si="19"/>
        <v>3.1</v>
      </c>
      <c r="I22" s="164">
        <f t="shared" si="24"/>
        <v>9944.9240000000009</v>
      </c>
      <c r="J22" s="165">
        <f t="shared" si="25"/>
        <v>1.2829844941386771E-2</v>
      </c>
      <c r="K22" s="165">
        <f t="shared" si="26"/>
        <v>0.33523748827283534</v>
      </c>
      <c r="L22" s="165">
        <f t="shared" si="27"/>
        <v>0.17878467447312818</v>
      </c>
      <c r="M22" s="166">
        <f t="shared" si="28"/>
        <v>19.561</v>
      </c>
      <c r="N22" s="167">
        <f t="shared" si="29"/>
        <v>0.10100000000000001</v>
      </c>
      <c r="O22" s="167">
        <f t="shared" si="30"/>
        <v>13.736000000000001</v>
      </c>
      <c r="P22" s="168">
        <f t="shared" si="31"/>
        <v>485.44499999999999</v>
      </c>
      <c r="Q22" s="169">
        <f t="shared" si="32"/>
        <v>93</v>
      </c>
      <c r="R22" s="170">
        <f t="shared" si="33"/>
        <v>40.502245034810365</v>
      </c>
      <c r="S22" s="142">
        <f t="shared" si="34"/>
        <v>10</v>
      </c>
      <c r="T22" s="142">
        <f t="shared" si="35"/>
        <v>1366</v>
      </c>
      <c r="U22" t="s">
        <v>63</v>
      </c>
      <c r="V22">
        <v>302</v>
      </c>
      <c r="W22" s="4" t="s">
        <v>63</v>
      </c>
      <c r="X22" s="4">
        <v>302</v>
      </c>
      <c r="Y22" s="4" t="s">
        <v>84</v>
      </c>
      <c r="Z22" s="4" t="s">
        <v>706</v>
      </c>
      <c r="AA22" s="4" t="s">
        <v>49</v>
      </c>
      <c r="AB22" s="4">
        <v>501</v>
      </c>
      <c r="AC22" s="4">
        <v>9944.9240000000009</v>
      </c>
      <c r="AD22" s="4">
        <v>3684.788</v>
      </c>
      <c r="AE22" s="4">
        <v>2.6989999999999998</v>
      </c>
      <c r="AF22" s="4">
        <v>3.1</v>
      </c>
      <c r="AG22" s="4">
        <v>19.561</v>
      </c>
      <c r="AH22" s="4">
        <v>376.63409200000001</v>
      </c>
      <c r="AI22" s="4">
        <v>4.8321569999999996</v>
      </c>
      <c r="AJ22" s="4">
        <v>126.261867</v>
      </c>
      <c r="AK22" s="4">
        <v>1778</v>
      </c>
      <c r="AL22" s="4">
        <v>10</v>
      </c>
      <c r="AM22" s="4">
        <v>1366</v>
      </c>
      <c r="AN22" s="4">
        <v>93</v>
      </c>
      <c r="AO22" s="4">
        <v>26.404736</v>
      </c>
      <c r="AP22" s="4">
        <v>87221</v>
      </c>
      <c r="AQ22" s="4">
        <v>29126.7</v>
      </c>
      <c r="AR22" s="4">
        <v>39</v>
      </c>
      <c r="AS22" s="4">
        <v>17703</v>
      </c>
      <c r="AT22" s="4">
        <v>0.10100000000000001</v>
      </c>
      <c r="AU22" s="4">
        <v>13.736000000000001</v>
      </c>
      <c r="AV22" s="4">
        <v>90361</v>
      </c>
      <c r="AW22" s="4">
        <v>0</v>
      </c>
      <c r="AX22" s="31">
        <v>0.59</v>
      </c>
      <c r="AY22">
        <v>0.87064516129032254</v>
      </c>
      <c r="AZ22" t="s">
        <v>138</v>
      </c>
      <c r="BA22" t="s">
        <v>707</v>
      </c>
      <c r="BB22">
        <v>5</v>
      </c>
      <c r="BC22" t="s">
        <v>1044</v>
      </c>
      <c r="BD22">
        <v>12</v>
      </c>
      <c r="BE22">
        <v>213185.337</v>
      </c>
      <c r="BF22">
        <v>4.6649193326086968E-2</v>
      </c>
      <c r="BG22">
        <v>4.0614894447454426E-2</v>
      </c>
      <c r="BH22">
        <v>515614.70299999998</v>
      </c>
      <c r="BI22">
        <v>1.9287510503749154E-2</v>
      </c>
      <c r="BJ22">
        <v>1.6792577693425473E-2</v>
      </c>
      <c r="BK22">
        <v>1</v>
      </c>
      <c r="BL22" t="s">
        <v>137</v>
      </c>
      <c r="BM22">
        <v>-1</v>
      </c>
      <c r="BN22" t="s">
        <v>1037</v>
      </c>
    </row>
    <row r="23" spans="1:66">
      <c r="A23" s="143" t="str">
        <f t="shared" si="20"/>
        <v>강인교통</v>
      </c>
      <c r="B23" s="143">
        <f t="shared" si="21"/>
        <v>302</v>
      </c>
      <c r="C23" s="144" t="str">
        <f t="shared" si="22"/>
        <v>72바1335</v>
      </c>
      <c r="D23" s="132" t="str">
        <f t="shared" si="23"/>
        <v>대형</v>
      </c>
      <c r="E23" s="129" t="str">
        <f t="shared" si="16"/>
        <v>B</v>
      </c>
      <c r="F23" s="151">
        <f t="shared" si="17"/>
        <v>0.9467741935483871</v>
      </c>
      <c r="G23" s="152">
        <f t="shared" si="18"/>
        <v>2.9350000000000001</v>
      </c>
      <c r="H23" s="153">
        <f t="shared" si="19"/>
        <v>3.1</v>
      </c>
      <c r="I23" s="154">
        <f t="shared" si="24"/>
        <v>9564.9490000000005</v>
      </c>
      <c r="J23" s="155">
        <f t="shared" si="25"/>
        <v>7.639866837154132E-3</v>
      </c>
      <c r="K23" s="155">
        <f t="shared" si="26"/>
        <v>0.32710468764595563</v>
      </c>
      <c r="L23" s="155">
        <f t="shared" si="27"/>
        <v>0.14249945295055938</v>
      </c>
      <c r="M23" s="156">
        <f t="shared" si="28"/>
        <v>15.891</v>
      </c>
      <c r="N23" s="157">
        <f t="shared" si="29"/>
        <v>6.3E-2</v>
      </c>
      <c r="O23" s="157">
        <f t="shared" si="30"/>
        <v>9.2110000000000003</v>
      </c>
      <c r="P23" s="158">
        <f t="shared" si="31"/>
        <v>650.92833333333328</v>
      </c>
      <c r="Q23" s="159">
        <f t="shared" si="32"/>
        <v>95</v>
      </c>
      <c r="R23" s="160">
        <f t="shared" si="33"/>
        <v>39.996988062292701</v>
      </c>
      <c r="S23" s="145">
        <f t="shared" si="34"/>
        <v>6</v>
      </c>
      <c r="T23" s="145">
        <f t="shared" si="35"/>
        <v>881</v>
      </c>
      <c r="U23" t="s">
        <v>63</v>
      </c>
      <c r="V23" s="5">
        <v>302</v>
      </c>
      <c r="W23" t="s">
        <v>63</v>
      </c>
      <c r="X23" s="5">
        <v>302</v>
      </c>
      <c r="Y23" t="s">
        <v>85</v>
      </c>
      <c r="Z23" t="s">
        <v>706</v>
      </c>
      <c r="AA23" t="s">
        <v>49</v>
      </c>
      <c r="AB23">
        <v>501</v>
      </c>
      <c r="AC23" s="1">
        <v>9564.9490000000005</v>
      </c>
      <c r="AD23" s="1">
        <v>3258.451</v>
      </c>
      <c r="AE23" s="29">
        <v>2.9350000000000001</v>
      </c>
      <c r="AF23">
        <v>3.1</v>
      </c>
      <c r="AG23">
        <v>15.891</v>
      </c>
      <c r="AH23">
        <v>359.47354300000001</v>
      </c>
      <c r="AI23">
        <v>2.7463299999999999</v>
      </c>
      <c r="AJ23">
        <v>117.585481</v>
      </c>
      <c r="AK23">
        <v>1363</v>
      </c>
      <c r="AL23">
        <v>6</v>
      </c>
      <c r="AM23">
        <v>881</v>
      </c>
      <c r="AN23">
        <v>95</v>
      </c>
      <c r="AO23">
        <v>26.608214</v>
      </c>
      <c r="AP23">
        <v>75066.8</v>
      </c>
      <c r="AQ23">
        <v>39055.699999999997</v>
      </c>
      <c r="AR23">
        <v>41</v>
      </c>
      <c r="AS23">
        <v>16059</v>
      </c>
      <c r="AT23">
        <v>6.3E-2</v>
      </c>
      <c r="AU23">
        <v>9.2110000000000003</v>
      </c>
      <c r="AV23">
        <v>86163</v>
      </c>
      <c r="AW23">
        <v>0</v>
      </c>
      <c r="AX23" s="30">
        <v>0.56000000000000005</v>
      </c>
      <c r="AY23">
        <v>0.9467741935483871</v>
      </c>
      <c r="AZ23" t="s">
        <v>137</v>
      </c>
      <c r="BA23" t="s">
        <v>707</v>
      </c>
      <c r="BB23">
        <v>1</v>
      </c>
      <c r="BC23" t="s">
        <v>722</v>
      </c>
      <c r="BD23">
        <v>12</v>
      </c>
      <c r="BE23">
        <v>213185.337</v>
      </c>
      <c r="BF23">
        <v>4.486682402551917E-2</v>
      </c>
      <c r="BG23">
        <v>4.2478751133838311E-2</v>
      </c>
      <c r="BH23">
        <v>515614.70299999998</v>
      </c>
      <c r="BI23">
        <v>1.8550574575062109E-2</v>
      </c>
      <c r="BJ23">
        <v>1.7563205283163644E-2</v>
      </c>
      <c r="BK23">
        <v>1</v>
      </c>
      <c r="BL23" t="s">
        <v>137</v>
      </c>
      <c r="BM23">
        <v>0</v>
      </c>
      <c r="BN23" t="s">
        <v>729</v>
      </c>
    </row>
    <row r="24" spans="1:66">
      <c r="A24" s="140" t="str">
        <f t="shared" si="20"/>
        <v>강인교통</v>
      </c>
      <c r="B24" s="140">
        <f t="shared" si="21"/>
        <v>302</v>
      </c>
      <c r="C24" s="141" t="str">
        <f t="shared" si="22"/>
        <v>72바1863</v>
      </c>
      <c r="D24" s="116" t="str">
        <f t="shared" si="23"/>
        <v>대형</v>
      </c>
      <c r="E24" s="113" t="str">
        <f t="shared" si="16"/>
        <v>D</v>
      </c>
      <c r="F24" s="161">
        <f t="shared" si="17"/>
        <v>0.83939393939393947</v>
      </c>
      <c r="G24" s="162">
        <f t="shared" si="18"/>
        <v>2.77</v>
      </c>
      <c r="H24" s="163">
        <f t="shared" si="19"/>
        <v>3.3</v>
      </c>
      <c r="I24" s="164">
        <f t="shared" si="24"/>
        <v>9066.9639999999999</v>
      </c>
      <c r="J24" s="165">
        <f t="shared" si="25"/>
        <v>1.2720552439872008E-2</v>
      </c>
      <c r="K24" s="165">
        <f t="shared" si="26"/>
        <v>0.33770127881325585</v>
      </c>
      <c r="L24" s="165">
        <f t="shared" si="27"/>
        <v>0.1340029584323926</v>
      </c>
      <c r="M24" s="166">
        <f t="shared" si="28"/>
        <v>20.530999999999999</v>
      </c>
      <c r="N24" s="167">
        <f t="shared" si="29"/>
        <v>2.1999999999999999E-2</v>
      </c>
      <c r="O24" s="167">
        <f t="shared" si="30"/>
        <v>7.8419999999999996</v>
      </c>
      <c r="P24" s="168">
        <f t="shared" si="31"/>
        <v>697.54499999999996</v>
      </c>
      <c r="Q24" s="169">
        <f t="shared" si="32"/>
        <v>96</v>
      </c>
      <c r="R24" s="170">
        <f t="shared" si="33"/>
        <v>41.004090557543066</v>
      </c>
      <c r="S24" s="142">
        <f t="shared" si="34"/>
        <v>2</v>
      </c>
      <c r="T24" s="142">
        <f t="shared" si="35"/>
        <v>711</v>
      </c>
      <c r="U24" t="s">
        <v>63</v>
      </c>
      <c r="V24" s="5">
        <v>302</v>
      </c>
      <c r="W24" t="s">
        <v>63</v>
      </c>
      <c r="X24" s="5">
        <v>302</v>
      </c>
      <c r="Y24" t="s">
        <v>716</v>
      </c>
      <c r="Z24" t="s">
        <v>706</v>
      </c>
      <c r="AA24" t="s">
        <v>49</v>
      </c>
      <c r="AB24">
        <v>501</v>
      </c>
      <c r="AC24" s="1">
        <v>9066.9639999999999</v>
      </c>
      <c r="AD24" s="1">
        <v>3273.2330000000002</v>
      </c>
      <c r="AE24" s="29">
        <v>2.77</v>
      </c>
      <c r="AF24">
        <v>3.3</v>
      </c>
      <c r="AG24">
        <v>20.530999999999999</v>
      </c>
      <c r="AH24">
        <v>340.41076600000002</v>
      </c>
      <c r="AI24">
        <v>4.3302129999999996</v>
      </c>
      <c r="AJ24">
        <v>114.957151</v>
      </c>
      <c r="AK24">
        <v>1215</v>
      </c>
      <c r="AL24">
        <v>2</v>
      </c>
      <c r="AM24">
        <v>711</v>
      </c>
      <c r="AN24">
        <v>96</v>
      </c>
      <c r="AO24">
        <v>26.635362000000001</v>
      </c>
      <c r="AP24">
        <v>88509.5</v>
      </c>
      <c r="AQ24">
        <v>41852.699999999997</v>
      </c>
      <c r="AR24">
        <v>20</v>
      </c>
      <c r="AS24">
        <v>6504</v>
      </c>
      <c r="AT24">
        <v>2.1999999999999999E-2</v>
      </c>
      <c r="AU24">
        <v>7.8419999999999996</v>
      </c>
      <c r="AV24">
        <v>84722</v>
      </c>
      <c r="AW24">
        <v>0</v>
      </c>
      <c r="AX24" s="30">
        <v>0.62</v>
      </c>
      <c r="AY24">
        <v>0.83939393939393947</v>
      </c>
      <c r="AZ24" t="s">
        <v>136</v>
      </c>
      <c r="BA24" t="s">
        <v>707</v>
      </c>
      <c r="BB24">
        <v>3</v>
      </c>
      <c r="BC24" t="s">
        <v>1279</v>
      </c>
      <c r="BD24">
        <v>12</v>
      </c>
      <c r="BE24">
        <v>213185.337</v>
      </c>
      <c r="BF24">
        <v>4.2530898830063529E-2</v>
      </c>
      <c r="BG24">
        <v>3.570017871493212E-2</v>
      </c>
      <c r="BH24">
        <v>515614.70299999998</v>
      </c>
      <c r="BI24">
        <v>1.7584766197018244E-2</v>
      </c>
      <c r="BJ24">
        <v>1.4760546171436528E-2</v>
      </c>
      <c r="BK24">
        <v>1</v>
      </c>
      <c r="BL24" t="s">
        <v>136</v>
      </c>
      <c r="BM24">
        <v>0</v>
      </c>
      <c r="BN24" t="s">
        <v>729</v>
      </c>
    </row>
    <row r="25" spans="1:66">
      <c r="A25" s="143" t="str">
        <f t="shared" si="20"/>
        <v>강인교통</v>
      </c>
      <c r="B25" s="143">
        <f t="shared" si="21"/>
        <v>302</v>
      </c>
      <c r="C25" s="144" t="str">
        <f t="shared" si="22"/>
        <v>72바1864</v>
      </c>
      <c r="D25" s="132" t="str">
        <f t="shared" si="23"/>
        <v>대형</v>
      </c>
      <c r="E25" s="129" t="str">
        <f t="shared" si="16"/>
        <v>C</v>
      </c>
      <c r="F25" s="151">
        <f t="shared" si="17"/>
        <v>0.86454545454545462</v>
      </c>
      <c r="G25" s="152">
        <f t="shared" si="18"/>
        <v>2.8530000000000002</v>
      </c>
      <c r="H25" s="153">
        <f t="shared" si="19"/>
        <v>3.3</v>
      </c>
      <c r="I25" s="154">
        <f t="shared" si="24"/>
        <v>9850.7199999999993</v>
      </c>
      <c r="J25" s="155">
        <f t="shared" si="25"/>
        <v>1.3544856509975669E-2</v>
      </c>
      <c r="K25" s="155">
        <f t="shared" si="26"/>
        <v>0.33835350641611961</v>
      </c>
      <c r="L25" s="155">
        <f t="shared" si="27"/>
        <v>0.13714733542319751</v>
      </c>
      <c r="M25" s="156">
        <f t="shared" si="28"/>
        <v>19.277999999999999</v>
      </c>
      <c r="N25" s="157">
        <f t="shared" si="29"/>
        <v>6.0999999999999999E-2</v>
      </c>
      <c r="O25" s="157">
        <f t="shared" si="30"/>
        <v>8.3450000000000006</v>
      </c>
      <c r="P25" s="158">
        <f t="shared" si="31"/>
        <v>725.6583333333333</v>
      </c>
      <c r="Q25" s="159">
        <f t="shared" si="32"/>
        <v>93</v>
      </c>
      <c r="R25" s="160">
        <f t="shared" si="33"/>
        <v>40.304068327529521</v>
      </c>
      <c r="S25" s="145">
        <f t="shared" si="34"/>
        <v>6</v>
      </c>
      <c r="T25" s="145">
        <f t="shared" si="35"/>
        <v>822</v>
      </c>
      <c r="U25" t="s">
        <v>63</v>
      </c>
      <c r="V25">
        <v>302</v>
      </c>
      <c r="W25" s="4" t="s">
        <v>63</v>
      </c>
      <c r="X25" s="4">
        <v>302</v>
      </c>
      <c r="Y25" s="4" t="s">
        <v>718</v>
      </c>
      <c r="Z25" s="4" t="s">
        <v>706</v>
      </c>
      <c r="AA25" s="4" t="s">
        <v>49</v>
      </c>
      <c r="AB25" s="4">
        <v>501</v>
      </c>
      <c r="AC25" s="4">
        <v>9850.7199999999993</v>
      </c>
      <c r="AD25" s="4">
        <v>3452.9349999999999</v>
      </c>
      <c r="AE25" s="4">
        <v>2.8530000000000002</v>
      </c>
      <c r="AF25" s="4">
        <v>3.3</v>
      </c>
      <c r="AG25" s="4">
        <v>19.277999999999999</v>
      </c>
      <c r="AH25" s="4">
        <v>377.11687799999999</v>
      </c>
      <c r="AI25" s="4">
        <v>5.1079939999999997</v>
      </c>
      <c r="AJ25" s="4">
        <v>127.59881799999999</v>
      </c>
      <c r="AK25" s="4">
        <v>1351</v>
      </c>
      <c r="AL25" s="4">
        <v>6</v>
      </c>
      <c r="AM25" s="4">
        <v>822</v>
      </c>
      <c r="AN25" s="4">
        <v>93</v>
      </c>
      <c r="AO25" s="4">
        <v>26.121131999999999</v>
      </c>
      <c r="AP25" s="4">
        <v>80447.3</v>
      </c>
      <c r="AQ25" s="4">
        <v>43539.5</v>
      </c>
      <c r="AR25" s="4">
        <v>54</v>
      </c>
      <c r="AS25" s="4">
        <v>31068</v>
      </c>
      <c r="AT25" s="4">
        <v>6.0999999999999999E-2</v>
      </c>
      <c r="AU25" s="4">
        <v>8.3450000000000006</v>
      </c>
      <c r="AV25" s="4">
        <v>88104</v>
      </c>
      <c r="AW25" s="4">
        <v>0</v>
      </c>
      <c r="AX25" s="31">
        <v>0.62</v>
      </c>
      <c r="AY25">
        <v>0.86454545454545462</v>
      </c>
      <c r="AZ25" t="s">
        <v>138</v>
      </c>
      <c r="BA25" t="s">
        <v>707</v>
      </c>
      <c r="BB25">
        <v>6</v>
      </c>
      <c r="BC25" t="s">
        <v>1038</v>
      </c>
      <c r="BD25">
        <v>11</v>
      </c>
      <c r="BE25">
        <v>213185.337</v>
      </c>
      <c r="BF25">
        <v>4.6207305524019221E-2</v>
      </c>
      <c r="BG25">
        <v>3.9948315957583892E-2</v>
      </c>
      <c r="BH25">
        <v>515614.70299999998</v>
      </c>
      <c r="BI25">
        <v>1.9104808188528322E-2</v>
      </c>
      <c r="BJ25">
        <v>1.6516975079354942E-2</v>
      </c>
      <c r="BK25">
        <v>1</v>
      </c>
      <c r="BL25" t="s">
        <v>138</v>
      </c>
      <c r="BM25">
        <v>0</v>
      </c>
      <c r="BN25" t="s">
        <v>729</v>
      </c>
    </row>
    <row r="26" spans="1:66">
      <c r="A26" s="140" t="str">
        <f t="shared" si="20"/>
        <v>강인교통</v>
      </c>
      <c r="B26" s="140">
        <f t="shared" si="21"/>
        <v>302</v>
      </c>
      <c r="C26" s="141" t="str">
        <f t="shared" si="22"/>
        <v>72바1865</v>
      </c>
      <c r="D26" s="116" t="str">
        <f t="shared" si="23"/>
        <v>대형</v>
      </c>
      <c r="E26" s="113" t="str">
        <f t="shared" si="16"/>
        <v>D</v>
      </c>
      <c r="F26" s="161">
        <f t="shared" si="17"/>
        <v>0.83909090909090922</v>
      </c>
      <c r="G26" s="162">
        <f t="shared" si="18"/>
        <v>2.7690000000000001</v>
      </c>
      <c r="H26" s="163">
        <f t="shared" si="19"/>
        <v>3.3</v>
      </c>
      <c r="I26" s="164">
        <f t="shared" si="24"/>
        <v>9836.1720000000005</v>
      </c>
      <c r="J26" s="165">
        <f t="shared" si="25"/>
        <v>1.2705215865578328E-2</v>
      </c>
      <c r="K26" s="165">
        <f t="shared" si="26"/>
        <v>0.34889184125947592</v>
      </c>
      <c r="L26" s="165">
        <f t="shared" si="27"/>
        <v>0.15707330046688894</v>
      </c>
      <c r="M26" s="166">
        <f t="shared" si="28"/>
        <v>20.163</v>
      </c>
      <c r="N26" s="167">
        <f t="shared" si="29"/>
        <v>5.0999999999999997E-2</v>
      </c>
      <c r="O26" s="167">
        <f t="shared" si="30"/>
        <v>10.603999999999999</v>
      </c>
      <c r="P26" s="168">
        <f t="shared" si="31"/>
        <v>614.81500000000005</v>
      </c>
      <c r="Q26" s="169">
        <f t="shared" si="32"/>
        <v>92</v>
      </c>
      <c r="R26" s="170">
        <f t="shared" si="33"/>
        <v>40.427320152320213</v>
      </c>
      <c r="S26" s="142">
        <f t="shared" si="34"/>
        <v>5</v>
      </c>
      <c r="T26" s="142">
        <f t="shared" si="35"/>
        <v>1043</v>
      </c>
      <c r="U26" t="s">
        <v>63</v>
      </c>
      <c r="V26" s="5">
        <v>302</v>
      </c>
      <c r="W26" t="s">
        <v>63</v>
      </c>
      <c r="X26" s="5">
        <v>302</v>
      </c>
      <c r="Y26" t="s">
        <v>720</v>
      </c>
      <c r="Z26" t="s">
        <v>706</v>
      </c>
      <c r="AA26" t="s">
        <v>49</v>
      </c>
      <c r="AB26">
        <v>501</v>
      </c>
      <c r="AC26" s="1">
        <v>9836.1720000000005</v>
      </c>
      <c r="AD26" s="1">
        <v>3552.7510000000002</v>
      </c>
      <c r="AE26" s="29">
        <v>2.7690000000000001</v>
      </c>
      <c r="AF26">
        <v>3.3</v>
      </c>
      <c r="AG26">
        <v>20.163</v>
      </c>
      <c r="AH26">
        <v>381.11520899999999</v>
      </c>
      <c r="AI26">
        <v>4.8421510000000003</v>
      </c>
      <c r="AJ26">
        <v>132.96798699999999</v>
      </c>
      <c r="AK26">
        <v>1545</v>
      </c>
      <c r="AL26">
        <v>5</v>
      </c>
      <c r="AM26">
        <v>1043</v>
      </c>
      <c r="AN26">
        <v>92</v>
      </c>
      <c r="AO26">
        <v>25.808920000000001</v>
      </c>
      <c r="AP26">
        <v>86055.7</v>
      </c>
      <c r="AQ26">
        <v>36888.9</v>
      </c>
      <c r="AR26">
        <v>45</v>
      </c>
      <c r="AS26">
        <v>21337</v>
      </c>
      <c r="AT26">
        <v>5.0999999999999997E-2</v>
      </c>
      <c r="AU26">
        <v>10.603999999999999</v>
      </c>
      <c r="AV26">
        <v>87996</v>
      </c>
      <c r="AW26">
        <v>0</v>
      </c>
      <c r="AX26" s="30">
        <v>0.62</v>
      </c>
      <c r="AY26">
        <v>0.83909090909090922</v>
      </c>
      <c r="AZ26" t="s">
        <v>136</v>
      </c>
      <c r="BA26" t="s">
        <v>707</v>
      </c>
      <c r="BB26">
        <v>4</v>
      </c>
      <c r="BC26" t="s">
        <v>1280</v>
      </c>
      <c r="BD26">
        <v>9</v>
      </c>
      <c r="BE26">
        <v>213185.337</v>
      </c>
      <c r="BF26">
        <v>4.6139064432935181E-2</v>
      </c>
      <c r="BG26">
        <v>3.8714869519635618E-2</v>
      </c>
      <c r="BH26">
        <v>515614.70299999998</v>
      </c>
      <c r="BI26">
        <v>1.9076593322048849E-2</v>
      </c>
      <c r="BJ26">
        <v>1.6006996032955537E-2</v>
      </c>
      <c r="BK26">
        <v>1</v>
      </c>
      <c r="BL26" t="s">
        <v>138</v>
      </c>
      <c r="BM26">
        <v>-1</v>
      </c>
      <c r="BN26" t="s">
        <v>1037</v>
      </c>
    </row>
    <row r="27" spans="1:66">
      <c r="A27" s="143" t="str">
        <f t="shared" si="20"/>
        <v>강인교통</v>
      </c>
      <c r="B27" s="143">
        <f t="shared" si="21"/>
        <v>302</v>
      </c>
      <c r="C27" s="144" t="str">
        <f t="shared" si="22"/>
        <v>72바1866</v>
      </c>
      <c r="D27" s="132" t="str">
        <f t="shared" si="23"/>
        <v>대형</v>
      </c>
      <c r="E27" s="129" t="str">
        <f t="shared" si="16"/>
        <v>C</v>
      </c>
      <c r="F27" s="151">
        <f t="shared" si="17"/>
        <v>0.86363636363636376</v>
      </c>
      <c r="G27" s="152">
        <f t="shared" si="18"/>
        <v>2.85</v>
      </c>
      <c r="H27" s="153">
        <f t="shared" si="19"/>
        <v>3.3</v>
      </c>
      <c r="I27" s="154">
        <f t="shared" si="24"/>
        <v>9772.4879999999994</v>
      </c>
      <c r="J27" s="155">
        <f t="shared" si="25"/>
        <v>1.0606371171943837E-2</v>
      </c>
      <c r="K27" s="155">
        <f t="shared" si="26"/>
        <v>0.3315401144745363</v>
      </c>
      <c r="L27" s="155">
        <f t="shared" si="27"/>
        <v>0.15175255267645252</v>
      </c>
      <c r="M27" s="156">
        <f t="shared" si="28"/>
        <v>19.141999999999999</v>
      </c>
      <c r="N27" s="157">
        <f t="shared" si="29"/>
        <v>6.0999999999999999E-2</v>
      </c>
      <c r="O27" s="157">
        <f t="shared" si="30"/>
        <v>12.525</v>
      </c>
      <c r="P27" s="158">
        <f t="shared" si="31"/>
        <v>707.03666666666663</v>
      </c>
      <c r="Q27" s="159">
        <f t="shared" si="32"/>
        <v>97</v>
      </c>
      <c r="R27" s="160">
        <f t="shared" si="33"/>
        <v>40.060838602014762</v>
      </c>
      <c r="S27" s="145">
        <f t="shared" si="34"/>
        <v>6</v>
      </c>
      <c r="T27" s="145">
        <f t="shared" si="35"/>
        <v>1224</v>
      </c>
      <c r="U27" t="s">
        <v>63</v>
      </c>
      <c r="V27">
        <v>302</v>
      </c>
      <c r="W27" t="s">
        <v>63</v>
      </c>
      <c r="X27" s="4">
        <v>302</v>
      </c>
      <c r="Y27" s="4" t="s">
        <v>721</v>
      </c>
      <c r="Z27" s="4" t="s">
        <v>706</v>
      </c>
      <c r="AA27" s="4" t="s">
        <v>49</v>
      </c>
      <c r="AB27" s="4">
        <v>501</v>
      </c>
      <c r="AC27" s="4">
        <v>9772.4879999999994</v>
      </c>
      <c r="AD27" s="4">
        <v>3428.73</v>
      </c>
      <c r="AE27" s="4">
        <v>2.85</v>
      </c>
      <c r="AF27" s="4">
        <v>3.3</v>
      </c>
      <c r="AG27" s="4">
        <v>19.141999999999999</v>
      </c>
      <c r="AH27" s="4">
        <v>370.81381900000002</v>
      </c>
      <c r="AI27" s="4">
        <v>3.9329890000000001</v>
      </c>
      <c r="AJ27" s="4">
        <v>122.939656</v>
      </c>
      <c r="AK27" s="4">
        <v>1483</v>
      </c>
      <c r="AL27" s="4">
        <v>6</v>
      </c>
      <c r="AM27" s="4">
        <v>1224</v>
      </c>
      <c r="AN27" s="4">
        <v>97</v>
      </c>
      <c r="AO27" s="4">
        <v>26.354163</v>
      </c>
      <c r="AP27" s="4">
        <v>84678</v>
      </c>
      <c r="AQ27" s="4">
        <v>42422.2</v>
      </c>
      <c r="AR27" s="4">
        <v>19</v>
      </c>
      <c r="AS27" s="4">
        <v>7372</v>
      </c>
      <c r="AT27" s="4">
        <v>6.0999999999999999E-2</v>
      </c>
      <c r="AU27" s="4">
        <v>12.525</v>
      </c>
      <c r="AV27" s="4">
        <v>88579</v>
      </c>
      <c r="AW27" s="4">
        <v>0</v>
      </c>
      <c r="AX27" s="31">
        <v>0.62</v>
      </c>
      <c r="AY27">
        <v>0.86363636363636376</v>
      </c>
      <c r="AZ27" t="s">
        <v>138</v>
      </c>
      <c r="BA27" t="s">
        <v>707</v>
      </c>
      <c r="BB27">
        <v>7</v>
      </c>
      <c r="BC27" t="s">
        <v>1281</v>
      </c>
      <c r="BD27">
        <v>10</v>
      </c>
      <c r="BE27">
        <v>213185.337</v>
      </c>
      <c r="BF27">
        <v>4.5840338446916727E-2</v>
      </c>
      <c r="BG27">
        <v>3.9589383204155358E-2</v>
      </c>
      <c r="BH27">
        <v>515614.70299999998</v>
      </c>
      <c r="BI27">
        <v>1.895308249190869E-2</v>
      </c>
      <c r="BJ27">
        <v>1.6368571243012053E-2</v>
      </c>
      <c r="BK27">
        <v>1</v>
      </c>
      <c r="BL27" t="s">
        <v>138</v>
      </c>
      <c r="BM27">
        <v>0</v>
      </c>
      <c r="BN27" t="s">
        <v>729</v>
      </c>
    </row>
    <row r="28" spans="1:66">
      <c r="A28" s="140" t="str">
        <f t="shared" si="20"/>
        <v>강인교통</v>
      </c>
      <c r="B28" s="140">
        <f t="shared" si="21"/>
        <v>302</v>
      </c>
      <c r="C28" s="141" t="str">
        <f t="shared" si="22"/>
        <v>72바1868</v>
      </c>
      <c r="D28" s="116" t="str">
        <f t="shared" si="23"/>
        <v>대형</v>
      </c>
      <c r="E28" s="113" t="str">
        <f t="shared" si="16"/>
        <v>D</v>
      </c>
      <c r="F28" s="161">
        <f t="shared" si="17"/>
        <v>0.83121212121212118</v>
      </c>
      <c r="G28" s="162">
        <f t="shared" si="18"/>
        <v>2.7429999999999999</v>
      </c>
      <c r="H28" s="163">
        <f t="shared" si="19"/>
        <v>3.3</v>
      </c>
      <c r="I28" s="164">
        <f t="shared" si="24"/>
        <v>9783.2350000000006</v>
      </c>
      <c r="J28" s="165">
        <f t="shared" si="25"/>
        <v>9.2185048137236984E-3</v>
      </c>
      <c r="K28" s="165">
        <f t="shared" si="26"/>
        <v>0.33534999492880924</v>
      </c>
      <c r="L28" s="165">
        <f t="shared" si="27"/>
        <v>9.7718188308877379E-2</v>
      </c>
      <c r="M28" s="166">
        <f t="shared" si="28"/>
        <v>18.850000000000001</v>
      </c>
      <c r="N28" s="167">
        <f t="shared" si="29"/>
        <v>5.0999999999999997E-2</v>
      </c>
      <c r="O28" s="167">
        <f t="shared" si="30"/>
        <v>25.042999999999999</v>
      </c>
      <c r="P28" s="168">
        <f t="shared" si="31"/>
        <v>650.00166666666667</v>
      </c>
      <c r="Q28" s="169">
        <f t="shared" si="32"/>
        <v>97</v>
      </c>
      <c r="R28" s="170">
        <f t="shared" si="33"/>
        <v>40.058551641633755</v>
      </c>
      <c r="S28" s="142">
        <f t="shared" si="34"/>
        <v>5</v>
      </c>
      <c r="T28" s="142">
        <f t="shared" si="35"/>
        <v>2450</v>
      </c>
      <c r="U28" t="s">
        <v>63</v>
      </c>
      <c r="V28">
        <v>302</v>
      </c>
      <c r="W28" s="4" t="s">
        <v>63</v>
      </c>
      <c r="X28" s="4">
        <v>302</v>
      </c>
      <c r="Y28" s="4" t="s">
        <v>723</v>
      </c>
      <c r="Z28" s="4" t="s">
        <v>706</v>
      </c>
      <c r="AA28" s="4" t="s">
        <v>49</v>
      </c>
      <c r="AB28" s="4">
        <v>501</v>
      </c>
      <c r="AC28" s="4">
        <v>9783.2350000000006</v>
      </c>
      <c r="AD28" s="4">
        <v>3566.9380000000001</v>
      </c>
      <c r="AE28" s="4">
        <v>2.7429999999999999</v>
      </c>
      <c r="AF28" s="4">
        <v>3.3</v>
      </c>
      <c r="AG28" s="4">
        <v>18.850000000000001</v>
      </c>
      <c r="AH28" s="4">
        <v>372.61465600000002</v>
      </c>
      <c r="AI28" s="4">
        <v>3.4349500000000002</v>
      </c>
      <c r="AJ28" s="4">
        <v>124.956323</v>
      </c>
      <c r="AK28" s="4">
        <v>956</v>
      </c>
      <c r="AL28" s="4">
        <v>5</v>
      </c>
      <c r="AM28" s="4">
        <v>2450</v>
      </c>
      <c r="AN28" s="4">
        <v>97</v>
      </c>
      <c r="AO28" s="4">
        <v>26.255635999999999</v>
      </c>
      <c r="AP28" s="4">
        <v>99561.8</v>
      </c>
      <c r="AQ28" s="4">
        <v>39000.1</v>
      </c>
      <c r="AR28" s="4">
        <v>49</v>
      </c>
      <c r="AS28" s="4">
        <v>13604</v>
      </c>
      <c r="AT28" s="4">
        <v>5.0999999999999997E-2</v>
      </c>
      <c r="AU28" s="4">
        <v>25.042999999999999</v>
      </c>
      <c r="AV28" s="4">
        <v>90848</v>
      </c>
      <c r="AW28" s="4">
        <v>0</v>
      </c>
      <c r="AX28" s="31">
        <v>0.59</v>
      </c>
      <c r="AY28">
        <v>0.83121212121212118</v>
      </c>
      <c r="AZ28" t="s">
        <v>136</v>
      </c>
      <c r="BA28" t="s">
        <v>707</v>
      </c>
      <c r="BB28">
        <v>5</v>
      </c>
      <c r="BC28" t="s">
        <v>1282</v>
      </c>
      <c r="BD28">
        <v>10</v>
      </c>
      <c r="BE28">
        <v>213185.337</v>
      </c>
      <c r="BF28">
        <v>4.5890749981552438E-2</v>
      </c>
      <c r="BG28">
        <v>3.8144947636181314E-2</v>
      </c>
      <c r="BH28">
        <v>515614.70299999998</v>
      </c>
      <c r="BI28">
        <v>1.8973925574810462E-2</v>
      </c>
      <c r="BJ28">
        <v>1.577135692475912E-2</v>
      </c>
      <c r="BK28">
        <v>1</v>
      </c>
      <c r="BL28" t="s">
        <v>137</v>
      </c>
      <c r="BM28">
        <v>-2</v>
      </c>
      <c r="BN28" t="s">
        <v>1037</v>
      </c>
    </row>
    <row r="29" spans="1:66">
      <c r="A29" s="143" t="str">
        <f t="shared" si="20"/>
        <v>강인교통</v>
      </c>
      <c r="B29" s="143">
        <f t="shared" si="21"/>
        <v>303</v>
      </c>
      <c r="C29" s="144" t="str">
        <f t="shared" si="22"/>
        <v>70바5053</v>
      </c>
      <c r="D29" s="132" t="str">
        <f t="shared" si="23"/>
        <v>대형</v>
      </c>
      <c r="E29" s="129" t="str">
        <f t="shared" si="16"/>
        <v>C</v>
      </c>
      <c r="F29" s="151">
        <f t="shared" si="17"/>
        <v>0.86225806451612907</v>
      </c>
      <c r="G29" s="152">
        <f t="shared" si="18"/>
        <v>2.673</v>
      </c>
      <c r="H29" s="153">
        <f t="shared" si="19"/>
        <v>3.1</v>
      </c>
      <c r="I29" s="154">
        <f t="shared" si="24"/>
        <v>10482.545</v>
      </c>
      <c r="J29" s="155">
        <f t="shared" si="25"/>
        <v>1.9586143723882694E-2</v>
      </c>
      <c r="K29" s="155">
        <f t="shared" si="26"/>
        <v>0.27553981673139033</v>
      </c>
      <c r="L29" s="155">
        <f t="shared" si="27"/>
        <v>0.13966074078384591</v>
      </c>
      <c r="M29" s="156">
        <f t="shared" si="28"/>
        <v>18.882000000000001</v>
      </c>
      <c r="N29" s="157">
        <f t="shared" si="29"/>
        <v>7.5999999999999998E-2</v>
      </c>
      <c r="O29" s="157">
        <f t="shared" si="30"/>
        <v>9.5299999999999994</v>
      </c>
      <c r="P29" s="158">
        <f t="shared" si="31"/>
        <v>914.52666666666664</v>
      </c>
      <c r="Q29" s="159">
        <f t="shared" si="32"/>
        <v>95</v>
      </c>
      <c r="R29" s="160">
        <f t="shared" si="33"/>
        <v>43.505247098325569</v>
      </c>
      <c r="S29" s="145">
        <f t="shared" si="34"/>
        <v>8</v>
      </c>
      <c r="T29" s="145">
        <f t="shared" si="35"/>
        <v>999</v>
      </c>
      <c r="U29" t="s">
        <v>63</v>
      </c>
      <c r="V29" s="5">
        <v>303</v>
      </c>
      <c r="W29" t="s">
        <v>63</v>
      </c>
      <c r="X29" s="5">
        <v>303</v>
      </c>
      <c r="Y29" t="s">
        <v>724</v>
      </c>
      <c r="Z29" t="s">
        <v>706</v>
      </c>
      <c r="AA29" t="s">
        <v>49</v>
      </c>
      <c r="AB29">
        <v>501</v>
      </c>
      <c r="AC29" s="1">
        <v>10482.545</v>
      </c>
      <c r="AD29" s="1">
        <v>3922.0340000000001</v>
      </c>
      <c r="AE29" s="29">
        <v>2.673</v>
      </c>
      <c r="AF29">
        <v>3.1</v>
      </c>
      <c r="AG29">
        <v>18.882000000000001</v>
      </c>
      <c r="AH29">
        <v>341.83267999999998</v>
      </c>
      <c r="AI29">
        <v>6.6951840000000002</v>
      </c>
      <c r="AJ29">
        <v>94.188513999999998</v>
      </c>
      <c r="AK29">
        <v>1464</v>
      </c>
      <c r="AL29">
        <v>8</v>
      </c>
      <c r="AM29">
        <v>999</v>
      </c>
      <c r="AN29">
        <v>95</v>
      </c>
      <c r="AO29">
        <v>30.665718999999999</v>
      </c>
      <c r="AP29">
        <v>79072.2</v>
      </c>
      <c r="AQ29">
        <v>54871.6</v>
      </c>
      <c r="AR29">
        <v>22</v>
      </c>
      <c r="AS29">
        <v>3787</v>
      </c>
      <c r="AT29">
        <v>7.5999999999999998E-2</v>
      </c>
      <c r="AU29">
        <v>9.5299999999999994</v>
      </c>
      <c r="AV29">
        <v>99281</v>
      </c>
      <c r="AW29">
        <v>0</v>
      </c>
      <c r="AX29" s="30">
        <v>0.53</v>
      </c>
      <c r="AY29">
        <v>0.86225806451612907</v>
      </c>
      <c r="AZ29" t="s">
        <v>138</v>
      </c>
      <c r="BA29" t="s">
        <v>725</v>
      </c>
      <c r="BB29">
        <v>4</v>
      </c>
      <c r="BC29" t="s">
        <v>1051</v>
      </c>
      <c r="BD29">
        <v>9</v>
      </c>
      <c r="BE29">
        <v>141837.96099999998</v>
      </c>
      <c r="BF29">
        <v>7.3905073973814392E-2</v>
      </c>
      <c r="BG29">
        <v>6.3725246042582548E-2</v>
      </c>
      <c r="BH29">
        <v>515614.70299999998</v>
      </c>
      <c r="BI29">
        <v>2.0330190235091104E-2</v>
      </c>
      <c r="BJ29">
        <v>1.7529870483354363E-2</v>
      </c>
      <c r="BK29">
        <v>1</v>
      </c>
      <c r="BL29" t="s">
        <v>138</v>
      </c>
      <c r="BM29">
        <v>0</v>
      </c>
      <c r="BN29" t="s">
        <v>729</v>
      </c>
    </row>
    <row r="30" spans="1:66">
      <c r="A30" s="140" t="str">
        <f t="shared" si="20"/>
        <v>강인교통</v>
      </c>
      <c r="B30" s="140">
        <f t="shared" si="21"/>
        <v>303</v>
      </c>
      <c r="C30" s="141" t="str">
        <f t="shared" si="22"/>
        <v>72바1332</v>
      </c>
      <c r="D30" s="116" t="str">
        <f t="shared" si="23"/>
        <v>대형</v>
      </c>
      <c r="E30" s="113" t="str">
        <f t="shared" si="16"/>
        <v>F</v>
      </c>
      <c r="F30" s="161">
        <f t="shared" si="17"/>
        <v>0.74818181818181817</v>
      </c>
      <c r="G30" s="162">
        <f t="shared" si="18"/>
        <v>2.4689999999999999</v>
      </c>
      <c r="H30" s="163">
        <f t="shared" si="19"/>
        <v>3.3</v>
      </c>
      <c r="I30" s="164">
        <f t="shared" si="24"/>
        <v>10483.831</v>
      </c>
      <c r="J30" s="165">
        <f t="shared" si="25"/>
        <v>7.6298351868570582E-3</v>
      </c>
      <c r="K30" s="165">
        <f t="shared" si="26"/>
        <v>0.31530861439657976</v>
      </c>
      <c r="L30" s="165">
        <f t="shared" si="27"/>
        <v>0.18848071854649318</v>
      </c>
      <c r="M30" s="166">
        <f t="shared" si="28"/>
        <v>20.183</v>
      </c>
      <c r="N30" s="167">
        <f t="shared" si="29"/>
        <v>0.42</v>
      </c>
      <c r="O30" s="167">
        <f t="shared" si="30"/>
        <v>18.314</v>
      </c>
      <c r="P30" s="168">
        <f t="shared" si="31"/>
        <v>1107.5216666666668</v>
      </c>
      <c r="Q30" s="169">
        <f t="shared" si="32"/>
        <v>112</v>
      </c>
      <c r="R30" s="170">
        <f t="shared" si="33"/>
        <v>44.75242564596936</v>
      </c>
      <c r="S30" s="142">
        <f t="shared" si="34"/>
        <v>44</v>
      </c>
      <c r="T30" s="142">
        <f t="shared" si="35"/>
        <v>1920</v>
      </c>
      <c r="U30" t="s">
        <v>63</v>
      </c>
      <c r="V30">
        <v>303</v>
      </c>
      <c r="W30" t="s">
        <v>63</v>
      </c>
      <c r="X30" s="4">
        <v>303</v>
      </c>
      <c r="Y30" s="4" t="s">
        <v>726</v>
      </c>
      <c r="Z30" s="4" t="s">
        <v>706</v>
      </c>
      <c r="AA30" s="4" t="s">
        <v>49</v>
      </c>
      <c r="AB30" s="4">
        <v>501</v>
      </c>
      <c r="AC30" s="4">
        <v>10483.831</v>
      </c>
      <c r="AD30" s="4">
        <v>4245.7849999999999</v>
      </c>
      <c r="AE30" s="4">
        <v>2.4689999999999999</v>
      </c>
      <c r="AF30" s="4">
        <v>3.3</v>
      </c>
      <c r="AG30" s="4">
        <v>20.183</v>
      </c>
      <c r="AH30" s="4">
        <v>345.999348</v>
      </c>
      <c r="AI30" s="4">
        <v>2.6399180000000002</v>
      </c>
      <c r="AJ30" s="4">
        <v>109.096575</v>
      </c>
      <c r="AK30" s="4">
        <v>1976</v>
      </c>
      <c r="AL30" s="4">
        <v>44</v>
      </c>
      <c r="AM30" s="4">
        <v>1920</v>
      </c>
      <c r="AN30" s="4">
        <v>112</v>
      </c>
      <c r="AO30" s="4">
        <v>30.300146000000002</v>
      </c>
      <c r="AP30" s="4">
        <v>102956.2</v>
      </c>
      <c r="AQ30" s="4">
        <v>66451.3</v>
      </c>
      <c r="AR30" s="4">
        <v>42</v>
      </c>
      <c r="AS30" s="4">
        <v>19444</v>
      </c>
      <c r="AT30" s="4">
        <v>0.42</v>
      </c>
      <c r="AU30" s="4">
        <v>18.314</v>
      </c>
      <c r="AV30" s="4">
        <v>96445</v>
      </c>
      <c r="AW30" s="4">
        <v>0</v>
      </c>
      <c r="AX30" s="31">
        <v>0.5</v>
      </c>
      <c r="AY30">
        <v>0.74818181818181817</v>
      </c>
      <c r="AZ30" t="s">
        <v>139</v>
      </c>
      <c r="BA30" t="s">
        <v>725</v>
      </c>
      <c r="BB30">
        <v>2</v>
      </c>
      <c r="BC30" t="s">
        <v>1283</v>
      </c>
      <c r="BD30">
        <v>8</v>
      </c>
      <c r="BE30">
        <v>141837.96099999998</v>
      </c>
      <c r="BF30">
        <v>7.3914140658014688E-2</v>
      </c>
      <c r="BG30">
        <v>5.530121614686008E-2</v>
      </c>
      <c r="BH30">
        <v>515614.70299999998</v>
      </c>
      <c r="BI30">
        <v>2.03326843455044E-2</v>
      </c>
      <c r="BJ30">
        <v>1.5212544742136474E-2</v>
      </c>
      <c r="BK30">
        <v>1</v>
      </c>
      <c r="BL30" t="s">
        <v>136</v>
      </c>
      <c r="BM30">
        <v>-1</v>
      </c>
      <c r="BN30" t="s">
        <v>1037</v>
      </c>
    </row>
    <row r="31" spans="1:66">
      <c r="A31" s="143" t="str">
        <f t="shared" si="20"/>
        <v>강인교통</v>
      </c>
      <c r="B31" s="143">
        <f t="shared" si="21"/>
        <v>303</v>
      </c>
      <c r="C31" s="144" t="str">
        <f t="shared" si="22"/>
        <v>72바1569</v>
      </c>
      <c r="D31" s="132" t="str">
        <f t="shared" si="23"/>
        <v>대형</v>
      </c>
      <c r="E31" s="129" t="str">
        <f t="shared" si="16"/>
        <v>F</v>
      </c>
      <c r="F31" s="151">
        <f t="shared" si="17"/>
        <v>0.7958064516129032</v>
      </c>
      <c r="G31" s="152">
        <f t="shared" si="18"/>
        <v>2.4670000000000001</v>
      </c>
      <c r="H31" s="153">
        <f t="shared" si="19"/>
        <v>3.1</v>
      </c>
      <c r="I31" s="154">
        <f t="shared" si="24"/>
        <v>10867.332</v>
      </c>
      <c r="J31" s="155">
        <f t="shared" si="25"/>
        <v>1.9434742879073274E-2</v>
      </c>
      <c r="K31" s="155">
        <f t="shared" si="26"/>
        <v>0.33104336181024729</v>
      </c>
      <c r="L31" s="155">
        <f t="shared" si="27"/>
        <v>0.16765844643377048</v>
      </c>
      <c r="M31" s="156">
        <f t="shared" si="28"/>
        <v>21.625</v>
      </c>
      <c r="N31" s="157">
        <f t="shared" si="29"/>
        <v>0.41399999999999998</v>
      </c>
      <c r="O31" s="157">
        <f t="shared" si="30"/>
        <v>24.827000000000002</v>
      </c>
      <c r="P31" s="158">
        <f t="shared" si="31"/>
        <v>1330.6699999999998</v>
      </c>
      <c r="Q31" s="159">
        <f t="shared" si="32"/>
        <v>96</v>
      </c>
      <c r="R31" s="160">
        <f t="shared" si="33"/>
        <v>46.163575920575717</v>
      </c>
      <c r="S31" s="145">
        <f t="shared" si="34"/>
        <v>45</v>
      </c>
      <c r="T31" s="145">
        <f t="shared" si="35"/>
        <v>2698</v>
      </c>
      <c r="U31" t="s">
        <v>63</v>
      </c>
      <c r="V31">
        <v>303</v>
      </c>
      <c r="W31" s="4" t="s">
        <v>63</v>
      </c>
      <c r="X31" s="4">
        <v>303</v>
      </c>
      <c r="Y31" s="4" t="s">
        <v>727</v>
      </c>
      <c r="Z31" s="4" t="s">
        <v>706</v>
      </c>
      <c r="AA31" s="4" t="s">
        <v>49</v>
      </c>
      <c r="AB31" s="4">
        <v>501</v>
      </c>
      <c r="AC31" s="4">
        <v>10867.332</v>
      </c>
      <c r="AD31" s="4">
        <v>4404.3760000000002</v>
      </c>
      <c r="AE31" s="4">
        <v>2.4670000000000001</v>
      </c>
      <c r="AF31" s="4">
        <v>3.1</v>
      </c>
      <c r="AG31" s="4">
        <v>21.625</v>
      </c>
      <c r="AH31" s="4">
        <v>362.43463800000001</v>
      </c>
      <c r="AI31" s="4">
        <v>7.0438239999999999</v>
      </c>
      <c r="AJ31" s="4">
        <v>119.98158100000001</v>
      </c>
      <c r="AK31" s="4">
        <v>1822</v>
      </c>
      <c r="AL31" s="4">
        <v>45</v>
      </c>
      <c r="AM31" s="4">
        <v>2698</v>
      </c>
      <c r="AN31" s="4">
        <v>96</v>
      </c>
      <c r="AO31" s="4">
        <v>29.984252999999999</v>
      </c>
      <c r="AP31" s="4">
        <v>112925.9</v>
      </c>
      <c r="AQ31" s="4">
        <v>79840.2</v>
      </c>
      <c r="AR31" s="4">
        <v>86</v>
      </c>
      <c r="AS31" s="4">
        <v>32737</v>
      </c>
      <c r="AT31" s="4">
        <v>0.41399999999999998</v>
      </c>
      <c r="AU31" s="4">
        <v>24.827000000000002</v>
      </c>
      <c r="AV31" s="4">
        <v>102027</v>
      </c>
      <c r="AW31" s="4">
        <v>0</v>
      </c>
      <c r="AX31" s="4">
        <v>0.51</v>
      </c>
      <c r="AY31">
        <v>0.7958064516129032</v>
      </c>
      <c r="AZ31" t="s">
        <v>139</v>
      </c>
      <c r="BA31" t="s">
        <v>725</v>
      </c>
      <c r="BB31">
        <v>1</v>
      </c>
      <c r="BC31" t="s">
        <v>1284</v>
      </c>
      <c r="BD31">
        <v>9</v>
      </c>
      <c r="BE31">
        <v>141837.96099999998</v>
      </c>
      <c r="BF31">
        <v>7.6617937281261414E-2</v>
      </c>
      <c r="BG31">
        <v>6.0973048797700616E-2</v>
      </c>
      <c r="BH31">
        <v>515614.70299999998</v>
      </c>
      <c r="BI31">
        <v>2.1076458713784971E-2</v>
      </c>
      <c r="BJ31">
        <v>1.6772781821583073E-2</v>
      </c>
      <c r="BK31">
        <v>1</v>
      </c>
      <c r="BL31" t="s">
        <v>136</v>
      </c>
      <c r="BM31">
        <v>-1</v>
      </c>
      <c r="BN31" t="s">
        <v>1037</v>
      </c>
    </row>
    <row r="32" spans="1:66">
      <c r="A32" s="140" t="str">
        <f t="shared" si="20"/>
        <v>강인교통</v>
      </c>
      <c r="B32" s="140">
        <f t="shared" si="21"/>
        <v>303</v>
      </c>
      <c r="C32" s="141" t="str">
        <f t="shared" si="22"/>
        <v>72바1570</v>
      </c>
      <c r="D32" s="116" t="str">
        <f t="shared" si="23"/>
        <v>대형</v>
      </c>
      <c r="E32" s="113" t="str">
        <f t="shared" si="16"/>
        <v>C</v>
      </c>
      <c r="F32" s="161">
        <f t="shared" si="17"/>
        <v>0.86419354838709672</v>
      </c>
      <c r="G32" s="162">
        <f t="shared" si="18"/>
        <v>2.6789999999999998</v>
      </c>
      <c r="H32" s="163">
        <f t="shared" si="19"/>
        <v>3.1</v>
      </c>
      <c r="I32" s="164">
        <f t="shared" si="24"/>
        <v>11025.548000000001</v>
      </c>
      <c r="J32" s="165">
        <f t="shared" si="25"/>
        <v>9.7018675415052325E-3</v>
      </c>
      <c r="K32" s="165">
        <f t="shared" si="26"/>
        <v>0.28980795394121639</v>
      </c>
      <c r="L32" s="165">
        <f t="shared" si="27"/>
        <v>0.16098973039707412</v>
      </c>
      <c r="M32" s="166">
        <f t="shared" si="28"/>
        <v>19.352</v>
      </c>
      <c r="N32" s="167">
        <f t="shared" si="29"/>
        <v>0.20899999999999999</v>
      </c>
      <c r="O32" s="167">
        <f t="shared" si="30"/>
        <v>10.638999999999999</v>
      </c>
      <c r="P32" s="168">
        <f t="shared" si="31"/>
        <v>721.9666666666667</v>
      </c>
      <c r="Q32" s="169">
        <f t="shared" si="32"/>
        <v>105</v>
      </c>
      <c r="R32" s="170">
        <f t="shared" si="33"/>
        <v>44.399451656776321</v>
      </c>
      <c r="S32" s="142">
        <f t="shared" si="34"/>
        <v>23</v>
      </c>
      <c r="T32" s="142">
        <f t="shared" si="35"/>
        <v>1173</v>
      </c>
      <c r="U32" t="s">
        <v>63</v>
      </c>
      <c r="V32" s="5">
        <v>303</v>
      </c>
      <c r="W32" t="s">
        <v>63</v>
      </c>
      <c r="X32" s="5">
        <v>303</v>
      </c>
      <c r="Y32" t="s">
        <v>728</v>
      </c>
      <c r="Z32" t="s">
        <v>706</v>
      </c>
      <c r="AA32" t="s">
        <v>49</v>
      </c>
      <c r="AB32">
        <v>501</v>
      </c>
      <c r="AC32" s="1">
        <v>11025.548000000001</v>
      </c>
      <c r="AD32" s="1">
        <v>4115.607</v>
      </c>
      <c r="AE32" s="29">
        <v>2.6789999999999998</v>
      </c>
      <c r="AF32">
        <v>3.1</v>
      </c>
      <c r="AG32">
        <v>19.352</v>
      </c>
      <c r="AH32">
        <v>354.50349999999997</v>
      </c>
      <c r="AI32">
        <v>3.439346</v>
      </c>
      <c r="AJ32">
        <v>102.737934</v>
      </c>
      <c r="AK32">
        <v>1775</v>
      </c>
      <c r="AL32">
        <v>23</v>
      </c>
      <c r="AM32">
        <v>1173</v>
      </c>
      <c r="AN32">
        <v>105</v>
      </c>
      <c r="AO32">
        <v>31.101379000000001</v>
      </c>
      <c r="AP32">
        <v>67899.600000000006</v>
      </c>
      <c r="AQ32">
        <v>43318</v>
      </c>
      <c r="AR32">
        <v>21</v>
      </c>
      <c r="AS32">
        <v>7422</v>
      </c>
      <c r="AT32">
        <v>0.20899999999999999</v>
      </c>
      <c r="AU32">
        <v>10.638999999999999</v>
      </c>
      <c r="AV32">
        <v>102505</v>
      </c>
      <c r="AW32">
        <v>0</v>
      </c>
      <c r="AX32">
        <v>0.53</v>
      </c>
      <c r="AY32">
        <v>0.86419354838709672</v>
      </c>
      <c r="AZ32" t="s">
        <v>138</v>
      </c>
      <c r="BA32" t="s">
        <v>725</v>
      </c>
      <c r="BB32">
        <v>3</v>
      </c>
      <c r="BC32" t="s">
        <v>1049</v>
      </c>
      <c r="BD32">
        <v>7</v>
      </c>
      <c r="BE32">
        <v>141837.96099999998</v>
      </c>
      <c r="BF32">
        <v>7.7733407349249772E-2</v>
      </c>
      <c r="BG32">
        <v>6.7176709125367787E-2</v>
      </c>
      <c r="BH32">
        <v>515614.70299999998</v>
      </c>
      <c r="BI32">
        <v>2.1383307993061634E-2</v>
      </c>
      <c r="BJ32">
        <v>1.84793168107781E-2</v>
      </c>
      <c r="BK32">
        <v>1</v>
      </c>
      <c r="BL32" t="s">
        <v>137</v>
      </c>
      <c r="BM32">
        <v>-1</v>
      </c>
      <c r="BN32" t="s">
        <v>1037</v>
      </c>
    </row>
    <row r="33" spans="1:66">
      <c r="A33" s="143" t="str">
        <f t="shared" si="20"/>
        <v>강인교통</v>
      </c>
      <c r="B33" s="143">
        <f t="shared" si="21"/>
        <v>303</v>
      </c>
      <c r="C33" s="144" t="str">
        <f t="shared" si="22"/>
        <v>72바1571</v>
      </c>
      <c r="D33" s="132" t="str">
        <f t="shared" si="23"/>
        <v>대형</v>
      </c>
      <c r="E33" s="129" t="str">
        <f t="shared" si="16"/>
        <v>D</v>
      </c>
      <c r="F33" s="151">
        <f t="shared" si="17"/>
        <v>0.83354838709677415</v>
      </c>
      <c r="G33" s="152">
        <f t="shared" si="18"/>
        <v>2.5840000000000001</v>
      </c>
      <c r="H33" s="153">
        <f t="shared" si="19"/>
        <v>3.1</v>
      </c>
      <c r="I33" s="154">
        <f t="shared" si="24"/>
        <v>12561.663</v>
      </c>
      <c r="J33" s="155">
        <f t="shared" si="25"/>
        <v>8.5953084483921319E-3</v>
      </c>
      <c r="K33" s="155">
        <f t="shared" si="26"/>
        <v>0.30389164500163507</v>
      </c>
      <c r="L33" s="155">
        <f t="shared" si="27"/>
        <v>0.11471411070333601</v>
      </c>
      <c r="M33" s="156">
        <f t="shared" si="28"/>
        <v>18.963000000000001</v>
      </c>
      <c r="N33" s="157">
        <f t="shared" si="29"/>
        <v>0.13500000000000001</v>
      </c>
      <c r="O33" s="157">
        <f t="shared" si="30"/>
        <v>10.507999999999999</v>
      </c>
      <c r="P33" s="158">
        <f t="shared" si="31"/>
        <v>995.25166666666667</v>
      </c>
      <c r="Q33" s="159">
        <f t="shared" si="32"/>
        <v>118</v>
      </c>
      <c r="R33" s="160">
        <f t="shared" si="33"/>
        <v>44.719190003739087</v>
      </c>
      <c r="S33" s="145">
        <f t="shared" si="34"/>
        <v>17</v>
      </c>
      <c r="T33" s="145">
        <f t="shared" si="35"/>
        <v>1320</v>
      </c>
      <c r="U33" t="s">
        <v>63</v>
      </c>
      <c r="V33">
        <v>303</v>
      </c>
      <c r="W33" t="s">
        <v>63</v>
      </c>
      <c r="X33" s="4">
        <v>303</v>
      </c>
      <c r="Y33" s="4" t="s">
        <v>730</v>
      </c>
      <c r="Z33" s="4" t="s">
        <v>706</v>
      </c>
      <c r="AA33" s="4" t="s">
        <v>49</v>
      </c>
      <c r="AB33" s="4">
        <v>501</v>
      </c>
      <c r="AC33" s="4">
        <v>12561.663</v>
      </c>
      <c r="AD33" s="4">
        <v>4861.7939999999999</v>
      </c>
      <c r="AE33" s="4">
        <v>2.5840000000000001</v>
      </c>
      <c r="AF33" s="4">
        <v>3.1</v>
      </c>
      <c r="AG33" s="4">
        <v>18.963000000000001</v>
      </c>
      <c r="AH33" s="4">
        <v>408.57544799999999</v>
      </c>
      <c r="AI33" s="4">
        <v>3.5118320000000001</v>
      </c>
      <c r="AJ33" s="4">
        <v>124.162665</v>
      </c>
      <c r="AK33" s="4">
        <v>1441</v>
      </c>
      <c r="AL33" s="4">
        <v>17</v>
      </c>
      <c r="AM33" s="4">
        <v>1320</v>
      </c>
      <c r="AN33" s="4">
        <v>118</v>
      </c>
      <c r="AO33" s="4">
        <v>30.745025999999999</v>
      </c>
      <c r="AP33" s="4">
        <v>100918.2</v>
      </c>
      <c r="AQ33" s="4">
        <v>59715.1</v>
      </c>
      <c r="AR33" s="4">
        <v>39</v>
      </c>
      <c r="AS33" s="4">
        <v>9554</v>
      </c>
      <c r="AT33" s="4">
        <v>0.13500000000000001</v>
      </c>
      <c r="AU33" s="4">
        <v>10.507999999999999</v>
      </c>
      <c r="AV33" s="4">
        <v>118845</v>
      </c>
      <c r="AW33" s="4">
        <v>0</v>
      </c>
      <c r="AX33" s="4">
        <v>0.5</v>
      </c>
      <c r="AY33">
        <v>0.83354838709677415</v>
      </c>
      <c r="AZ33" t="s">
        <v>136</v>
      </c>
      <c r="BA33" t="s">
        <v>725</v>
      </c>
      <c r="BB33">
        <v>1</v>
      </c>
      <c r="BC33" t="s">
        <v>1047</v>
      </c>
      <c r="BD33">
        <v>14</v>
      </c>
      <c r="BE33">
        <v>141837.96099999998</v>
      </c>
      <c r="BF33">
        <v>8.8563477022910689E-2</v>
      </c>
      <c r="BG33">
        <v>7.3821943428129422E-2</v>
      </c>
      <c r="BH33">
        <v>515614.70299999998</v>
      </c>
      <c r="BI33">
        <v>2.4362499608549762E-2</v>
      </c>
      <c r="BJ33">
        <v>2.0307322254352445E-2</v>
      </c>
      <c r="BK33">
        <v>1</v>
      </c>
      <c r="BL33" t="s">
        <v>138</v>
      </c>
      <c r="BM33">
        <v>-1</v>
      </c>
      <c r="BN33" t="s">
        <v>1037</v>
      </c>
    </row>
    <row r="34" spans="1:66">
      <c r="A34" s="140" t="str">
        <f t="shared" si="20"/>
        <v>강인교통</v>
      </c>
      <c r="B34" s="140">
        <f t="shared" si="21"/>
        <v>303</v>
      </c>
      <c r="C34" s="141" t="str">
        <f t="shared" si="22"/>
        <v>72바1613</v>
      </c>
      <c r="D34" s="116" t="str">
        <f t="shared" si="23"/>
        <v>대형</v>
      </c>
      <c r="E34" s="113" t="str">
        <f t="shared" si="16"/>
        <v>D</v>
      </c>
      <c r="F34" s="161">
        <f t="shared" si="17"/>
        <v>0.81225806451612892</v>
      </c>
      <c r="G34" s="162">
        <f t="shared" si="18"/>
        <v>2.5179999999999998</v>
      </c>
      <c r="H34" s="163">
        <f t="shared" si="19"/>
        <v>3.1</v>
      </c>
      <c r="I34" s="164">
        <f t="shared" si="24"/>
        <v>13035.821</v>
      </c>
      <c r="J34" s="165">
        <f t="shared" si="25"/>
        <v>1.8224830302866056E-2</v>
      </c>
      <c r="K34" s="165">
        <f t="shared" si="26"/>
        <v>0.30567094647897408</v>
      </c>
      <c r="L34" s="165">
        <f t="shared" si="27"/>
        <v>0.12227845104654321</v>
      </c>
      <c r="M34" s="166">
        <f t="shared" si="28"/>
        <v>21.361999999999998</v>
      </c>
      <c r="N34" s="167">
        <f t="shared" si="29"/>
        <v>0.20699999999999999</v>
      </c>
      <c r="O34" s="167">
        <f t="shared" si="30"/>
        <v>17.498000000000001</v>
      </c>
      <c r="P34" s="168">
        <f t="shared" si="31"/>
        <v>1122.0933333333335</v>
      </c>
      <c r="Q34" s="169">
        <f t="shared" si="32"/>
        <v>108</v>
      </c>
      <c r="R34" s="170">
        <f t="shared" si="33"/>
        <v>44.909749198792149</v>
      </c>
      <c r="S34" s="142">
        <f t="shared" si="34"/>
        <v>27</v>
      </c>
      <c r="T34" s="142">
        <f t="shared" si="35"/>
        <v>2281</v>
      </c>
      <c r="U34" t="s">
        <v>63</v>
      </c>
      <c r="V34">
        <v>303</v>
      </c>
      <c r="W34" s="4" t="s">
        <v>63</v>
      </c>
      <c r="X34" s="4">
        <v>303</v>
      </c>
      <c r="Y34" s="4" t="s">
        <v>731</v>
      </c>
      <c r="Z34" s="4" t="s">
        <v>706</v>
      </c>
      <c r="AA34" s="4" t="s">
        <v>49</v>
      </c>
      <c r="AB34" s="4">
        <v>501</v>
      </c>
      <c r="AC34" s="4">
        <v>13035.821</v>
      </c>
      <c r="AD34" s="4">
        <v>5177.4290000000001</v>
      </c>
      <c r="AE34" s="4">
        <v>2.5179999999999998</v>
      </c>
      <c r="AF34" s="4">
        <v>3.1</v>
      </c>
      <c r="AG34" s="4">
        <v>21.361999999999998</v>
      </c>
      <c r="AH34" s="4">
        <v>429.32295499999998</v>
      </c>
      <c r="AI34" s="4">
        <v>7.824338</v>
      </c>
      <c r="AJ34" s="4">
        <v>131.23155399999999</v>
      </c>
      <c r="AK34" s="4">
        <v>1594</v>
      </c>
      <c r="AL34" s="4">
        <v>27</v>
      </c>
      <c r="AM34" s="4">
        <v>2281</v>
      </c>
      <c r="AN34" s="4">
        <v>108</v>
      </c>
      <c r="AO34" s="4">
        <v>30.363671</v>
      </c>
      <c r="AP34" s="4">
        <v>118156.9</v>
      </c>
      <c r="AQ34" s="4">
        <v>67325.600000000006</v>
      </c>
      <c r="AR34" s="4">
        <v>75</v>
      </c>
      <c r="AS34" s="4">
        <v>19017</v>
      </c>
      <c r="AT34" s="4">
        <v>0.20699999999999999</v>
      </c>
      <c r="AU34" s="4">
        <v>17.498000000000001</v>
      </c>
      <c r="AV34" s="4">
        <v>125111</v>
      </c>
      <c r="AW34" s="4">
        <v>0</v>
      </c>
      <c r="AX34" s="4">
        <v>0.53</v>
      </c>
      <c r="AY34">
        <v>0.81225806451612892</v>
      </c>
      <c r="AZ34" t="s">
        <v>136</v>
      </c>
      <c r="BA34" t="s">
        <v>725</v>
      </c>
      <c r="BB34">
        <v>5</v>
      </c>
      <c r="BC34" t="s">
        <v>1285</v>
      </c>
      <c r="BD34">
        <v>12</v>
      </c>
      <c r="BE34">
        <v>141837.96099999998</v>
      </c>
      <c r="BF34">
        <v>9.1906432580485295E-2</v>
      </c>
      <c r="BG34">
        <v>7.4651741044407083E-2</v>
      </c>
      <c r="BH34">
        <v>515614.70299999998</v>
      </c>
      <c r="BI34">
        <v>2.5282097124371569E-2</v>
      </c>
      <c r="BJ34">
        <v>2.0535587277150838E-2</v>
      </c>
      <c r="BK34">
        <v>1</v>
      </c>
      <c r="BL34" t="s">
        <v>138</v>
      </c>
      <c r="BM34">
        <v>-1</v>
      </c>
      <c r="BN34" t="s">
        <v>1037</v>
      </c>
    </row>
    <row r="35" spans="1:66">
      <c r="A35" s="143" t="str">
        <f t="shared" si="20"/>
        <v>강인교통</v>
      </c>
      <c r="B35" s="143">
        <f t="shared" si="21"/>
        <v>303</v>
      </c>
      <c r="C35" s="144" t="str">
        <f t="shared" si="22"/>
        <v>72바1614</v>
      </c>
      <c r="D35" s="132" t="str">
        <f t="shared" si="23"/>
        <v>대형</v>
      </c>
      <c r="E35" s="129" t="str">
        <f t="shared" si="16"/>
        <v>C</v>
      </c>
      <c r="F35" s="151">
        <f t="shared" si="17"/>
        <v>0.86612903225806448</v>
      </c>
      <c r="G35" s="152">
        <f t="shared" si="18"/>
        <v>2.6850000000000001</v>
      </c>
      <c r="H35" s="153">
        <f t="shared" si="19"/>
        <v>3.1</v>
      </c>
      <c r="I35" s="154">
        <f t="shared" si="24"/>
        <v>12247.843999999999</v>
      </c>
      <c r="J35" s="155">
        <f t="shared" si="25"/>
        <v>2.4005367423307101E-2</v>
      </c>
      <c r="K35" s="155">
        <f t="shared" si="26"/>
        <v>0.32145344114628166</v>
      </c>
      <c r="L35" s="155">
        <f t="shared" si="27"/>
        <v>0.10752912920837333</v>
      </c>
      <c r="M35" s="156">
        <f t="shared" si="28"/>
        <v>18.707000000000001</v>
      </c>
      <c r="N35" s="157">
        <f t="shared" si="29"/>
        <v>0.114</v>
      </c>
      <c r="O35" s="157">
        <f t="shared" si="30"/>
        <v>12.476000000000001</v>
      </c>
      <c r="P35" s="158">
        <f t="shared" si="31"/>
        <v>1244.04</v>
      </c>
      <c r="Q35" s="159">
        <f t="shared" si="32"/>
        <v>106</v>
      </c>
      <c r="R35" s="160">
        <f t="shared" si="33"/>
        <v>43.410894410359333</v>
      </c>
      <c r="S35" s="145">
        <f t="shared" si="34"/>
        <v>14</v>
      </c>
      <c r="T35" s="145">
        <f t="shared" si="35"/>
        <v>1528</v>
      </c>
      <c r="U35" t="s">
        <v>63</v>
      </c>
      <c r="V35">
        <v>303</v>
      </c>
      <c r="W35" t="s">
        <v>63</v>
      </c>
      <c r="X35" s="4">
        <v>303</v>
      </c>
      <c r="Y35" s="4" t="s">
        <v>732</v>
      </c>
      <c r="Z35" s="4" t="s">
        <v>706</v>
      </c>
      <c r="AA35" s="4" t="s">
        <v>49</v>
      </c>
      <c r="AB35" s="4">
        <v>501</v>
      </c>
      <c r="AC35" s="4">
        <v>12247.843999999999</v>
      </c>
      <c r="AD35" s="4">
        <v>4561.549</v>
      </c>
      <c r="AE35" s="4">
        <v>2.6850000000000001</v>
      </c>
      <c r="AF35" s="4">
        <v>3.1</v>
      </c>
      <c r="AG35" s="4">
        <v>18.707000000000001</v>
      </c>
      <c r="AH35" s="4">
        <v>431.04630800000001</v>
      </c>
      <c r="AI35" s="4">
        <v>10.347424999999999</v>
      </c>
      <c r="AJ35" s="4">
        <v>138.561319</v>
      </c>
      <c r="AK35" s="4">
        <v>1317</v>
      </c>
      <c r="AL35" s="4">
        <v>14</v>
      </c>
      <c r="AM35" s="4">
        <v>1528</v>
      </c>
      <c r="AN35" s="4">
        <v>106</v>
      </c>
      <c r="AO35" s="4">
        <v>28.414218000000002</v>
      </c>
      <c r="AP35" s="4">
        <v>115771</v>
      </c>
      <c r="AQ35" s="4">
        <v>74642.399999999994</v>
      </c>
      <c r="AR35" s="4">
        <v>82</v>
      </c>
      <c r="AS35" s="4">
        <v>33554</v>
      </c>
      <c r="AT35" s="4">
        <v>0.114</v>
      </c>
      <c r="AU35" s="4">
        <v>12.476000000000001</v>
      </c>
      <c r="AV35" s="4">
        <v>116947</v>
      </c>
      <c r="AW35" s="4">
        <v>0</v>
      </c>
      <c r="AX35" s="4">
        <v>0.53</v>
      </c>
      <c r="AY35">
        <v>0.86612903225806448</v>
      </c>
      <c r="AZ35" t="s">
        <v>138</v>
      </c>
      <c r="BA35" t="s">
        <v>725</v>
      </c>
      <c r="BB35">
        <v>2</v>
      </c>
      <c r="BC35" t="s">
        <v>1050</v>
      </c>
      <c r="BD35">
        <v>11</v>
      </c>
      <c r="BE35">
        <v>141837.96099999998</v>
      </c>
      <c r="BF35">
        <v>8.6350959317583534E-2</v>
      </c>
      <c r="BG35">
        <v>7.4791072828294128E-2</v>
      </c>
      <c r="BH35">
        <v>515614.70299999998</v>
      </c>
      <c r="BI35">
        <v>2.3753868787562481E-2</v>
      </c>
      <c r="BJ35">
        <v>2.0573915385356537E-2</v>
      </c>
      <c r="BK35">
        <v>1</v>
      </c>
      <c r="BL35" t="s">
        <v>137</v>
      </c>
      <c r="BM35">
        <v>-1</v>
      </c>
      <c r="BN35" t="s">
        <v>1037</v>
      </c>
    </row>
    <row r="36" spans="1:66">
      <c r="A36" s="140" t="str">
        <f t="shared" si="20"/>
        <v>강인교통</v>
      </c>
      <c r="B36" s="140">
        <f t="shared" si="21"/>
        <v>303</v>
      </c>
      <c r="C36" s="141" t="str">
        <f t="shared" si="22"/>
        <v>72바1615</v>
      </c>
      <c r="D36" s="116" t="str">
        <f t="shared" si="23"/>
        <v>대형</v>
      </c>
      <c r="E36" s="113" t="str">
        <f t="shared" si="16"/>
        <v>C</v>
      </c>
      <c r="F36" s="161">
        <f t="shared" si="17"/>
        <v>0.86181818181818182</v>
      </c>
      <c r="G36" s="162">
        <f t="shared" si="18"/>
        <v>2.8439999999999999</v>
      </c>
      <c r="H36" s="163">
        <f t="shared" si="19"/>
        <v>3.3</v>
      </c>
      <c r="I36" s="164">
        <f t="shared" si="24"/>
        <v>12744.55</v>
      </c>
      <c r="J36" s="165">
        <f t="shared" si="25"/>
        <v>1.7238786785917899E-2</v>
      </c>
      <c r="K36" s="165">
        <f t="shared" si="26"/>
        <v>0.29816328536952186</v>
      </c>
      <c r="L36" s="165">
        <f t="shared" si="27"/>
        <v>0.14053065820291813</v>
      </c>
      <c r="M36" s="166">
        <f t="shared" si="28"/>
        <v>15.722</v>
      </c>
      <c r="N36" s="167">
        <f t="shared" si="29"/>
        <v>3.1E-2</v>
      </c>
      <c r="O36" s="167">
        <f t="shared" si="30"/>
        <v>3.9470000000000001</v>
      </c>
      <c r="P36" s="168">
        <f t="shared" si="31"/>
        <v>801.06333333333339</v>
      </c>
      <c r="Q36" s="169">
        <f t="shared" si="32"/>
        <v>109</v>
      </c>
      <c r="R36" s="170">
        <f t="shared" si="33"/>
        <v>42.232882457231312</v>
      </c>
      <c r="S36" s="142">
        <f t="shared" si="34"/>
        <v>4</v>
      </c>
      <c r="T36" s="142">
        <f t="shared" si="35"/>
        <v>503</v>
      </c>
      <c r="U36" t="s">
        <v>63</v>
      </c>
      <c r="V36" s="5">
        <v>303</v>
      </c>
      <c r="W36" t="s">
        <v>63</v>
      </c>
      <c r="X36" s="5">
        <v>303</v>
      </c>
      <c r="Y36" t="s">
        <v>733</v>
      </c>
      <c r="Z36" t="s">
        <v>706</v>
      </c>
      <c r="AA36" t="s">
        <v>49</v>
      </c>
      <c r="AB36">
        <v>501</v>
      </c>
      <c r="AC36" s="1">
        <v>12744.55</v>
      </c>
      <c r="AD36" s="1">
        <v>4481.6480000000001</v>
      </c>
      <c r="AE36" s="29">
        <v>2.8439999999999999</v>
      </c>
      <c r="AF36">
        <v>3.3</v>
      </c>
      <c r="AG36">
        <v>15.722</v>
      </c>
      <c r="AH36">
        <v>440.79656499999999</v>
      </c>
      <c r="AI36">
        <v>7.5987980000000004</v>
      </c>
      <c r="AJ36">
        <v>131.42935199999999</v>
      </c>
      <c r="AK36">
        <v>1791</v>
      </c>
      <c r="AL36">
        <v>4</v>
      </c>
      <c r="AM36">
        <v>503</v>
      </c>
      <c r="AN36">
        <v>109</v>
      </c>
      <c r="AO36">
        <v>28.912542999999999</v>
      </c>
      <c r="AP36">
        <v>121635</v>
      </c>
      <c r="AQ36">
        <v>48063.8</v>
      </c>
      <c r="AR36">
        <v>93</v>
      </c>
      <c r="AS36">
        <v>15031</v>
      </c>
      <c r="AT36">
        <v>3.1E-2</v>
      </c>
      <c r="AU36">
        <v>3.9470000000000001</v>
      </c>
      <c r="AV36">
        <v>120509</v>
      </c>
      <c r="AW36">
        <v>0</v>
      </c>
      <c r="AX36">
        <v>0.51</v>
      </c>
      <c r="AY36">
        <v>0.86181818181818182</v>
      </c>
      <c r="AZ36" t="s">
        <v>138</v>
      </c>
      <c r="BA36" t="s">
        <v>725</v>
      </c>
      <c r="BB36">
        <v>5</v>
      </c>
      <c r="BC36" t="s">
        <v>1045</v>
      </c>
      <c r="BD36">
        <v>12</v>
      </c>
      <c r="BE36">
        <v>141837.96099999998</v>
      </c>
      <c r="BF36">
        <v>8.9852885011509731E-2</v>
      </c>
      <c r="BG36">
        <v>7.7436849991737472E-2</v>
      </c>
      <c r="BH36">
        <v>515614.70299999998</v>
      </c>
      <c r="BI36">
        <v>2.4717196631221742E-2</v>
      </c>
      <c r="BJ36">
        <v>2.1301729460362011E-2</v>
      </c>
      <c r="BK36">
        <v>1</v>
      </c>
      <c r="BL36" t="s">
        <v>138</v>
      </c>
      <c r="BM36">
        <v>0</v>
      </c>
      <c r="BN36" t="s">
        <v>729</v>
      </c>
    </row>
    <row r="37" spans="1:66">
      <c r="A37" s="143" t="str">
        <f t="shared" si="20"/>
        <v>강인교통</v>
      </c>
      <c r="B37" s="143">
        <f t="shared" si="21"/>
        <v>303</v>
      </c>
      <c r="C37" s="144" t="str">
        <f t="shared" si="22"/>
        <v>72바1692</v>
      </c>
      <c r="D37" s="132" t="str">
        <f t="shared" si="23"/>
        <v>대형</v>
      </c>
      <c r="E37" s="129" t="str">
        <f t="shared" si="16"/>
        <v>C</v>
      </c>
      <c r="F37" s="151">
        <f t="shared" si="17"/>
        <v>0.8887096774193548</v>
      </c>
      <c r="G37" s="152">
        <f t="shared" si="18"/>
        <v>2.7549999999999999</v>
      </c>
      <c r="H37" s="153">
        <f t="shared" si="19"/>
        <v>3.1</v>
      </c>
      <c r="I37" s="154">
        <f t="shared" si="24"/>
        <v>11750.120999999999</v>
      </c>
      <c r="J37" s="155">
        <f t="shared" si="25"/>
        <v>1.4915603220736776E-2</v>
      </c>
      <c r="K37" s="155">
        <f t="shared" si="26"/>
        <v>0.3156601164865403</v>
      </c>
      <c r="L37" s="155">
        <f t="shared" si="27"/>
        <v>0.1507218521409269</v>
      </c>
      <c r="M37" s="156">
        <f t="shared" si="28"/>
        <v>19.766999999999999</v>
      </c>
      <c r="N37" s="157">
        <f t="shared" si="29"/>
        <v>0.23799999999999999</v>
      </c>
      <c r="O37" s="157">
        <f t="shared" si="30"/>
        <v>7.2939999999999996</v>
      </c>
      <c r="P37" s="158">
        <f t="shared" si="31"/>
        <v>1394.1949999999999</v>
      </c>
      <c r="Q37" s="159">
        <f t="shared" si="32"/>
        <v>110</v>
      </c>
      <c r="R37" s="160">
        <f t="shared" si="33"/>
        <v>43.895135623290457</v>
      </c>
      <c r="S37" s="145">
        <f t="shared" si="34"/>
        <v>28</v>
      </c>
      <c r="T37" s="145">
        <f t="shared" si="35"/>
        <v>857</v>
      </c>
      <c r="U37" t="s">
        <v>63</v>
      </c>
      <c r="V37">
        <v>303</v>
      </c>
      <c r="W37" s="4" t="s">
        <v>63</v>
      </c>
      <c r="X37" s="4">
        <v>303</v>
      </c>
      <c r="Y37" s="4" t="s">
        <v>734</v>
      </c>
      <c r="Z37" s="4" t="s">
        <v>706</v>
      </c>
      <c r="AA37" s="4" t="s">
        <v>49</v>
      </c>
      <c r="AB37" s="4">
        <v>501</v>
      </c>
      <c r="AC37" s="4">
        <v>11750.120999999999</v>
      </c>
      <c r="AD37" s="4">
        <v>4264.8249999999998</v>
      </c>
      <c r="AE37" s="4">
        <v>2.7549999999999999</v>
      </c>
      <c r="AF37" s="4">
        <v>3.1</v>
      </c>
      <c r="AG37" s="4">
        <v>19.766999999999999</v>
      </c>
      <c r="AH37" s="4">
        <v>399.87521199999998</v>
      </c>
      <c r="AI37" s="4">
        <v>5.9643800000000002</v>
      </c>
      <c r="AJ37" s="4">
        <v>126.224656</v>
      </c>
      <c r="AK37" s="4">
        <v>1771</v>
      </c>
      <c r="AL37" s="4">
        <v>28</v>
      </c>
      <c r="AM37" s="4">
        <v>857</v>
      </c>
      <c r="AN37" s="4">
        <v>110</v>
      </c>
      <c r="AO37" s="4">
        <v>29.384468999999999</v>
      </c>
      <c r="AP37" s="4">
        <v>123719.4</v>
      </c>
      <c r="AQ37" s="4">
        <v>83651.7</v>
      </c>
      <c r="AR37" s="4">
        <v>81</v>
      </c>
      <c r="AS37" s="4">
        <v>32586</v>
      </c>
      <c r="AT37" s="4">
        <v>0.23799999999999999</v>
      </c>
      <c r="AU37" s="4">
        <v>7.2939999999999996</v>
      </c>
      <c r="AV37" s="4">
        <v>110523</v>
      </c>
      <c r="AW37" s="4">
        <v>0</v>
      </c>
      <c r="AX37" s="4">
        <v>0.56000000000000005</v>
      </c>
      <c r="AY37">
        <v>0.8887096774193548</v>
      </c>
      <c r="AZ37" t="s">
        <v>138</v>
      </c>
      <c r="BA37" t="s">
        <v>725</v>
      </c>
      <c r="BB37">
        <v>1</v>
      </c>
      <c r="BC37" t="s">
        <v>1048</v>
      </c>
      <c r="BD37">
        <v>13</v>
      </c>
      <c r="BE37">
        <v>141837.96099999998</v>
      </c>
      <c r="BF37">
        <v>8.2841863469822447E-2</v>
      </c>
      <c r="BG37">
        <v>7.3622365761084135E-2</v>
      </c>
      <c r="BH37">
        <v>515614.70299999998</v>
      </c>
      <c r="BI37">
        <v>2.2788568540878091E-2</v>
      </c>
      <c r="BJ37">
        <v>2.0252421396812624E-2</v>
      </c>
      <c r="BK37">
        <v>1</v>
      </c>
      <c r="BL37" t="s">
        <v>137</v>
      </c>
      <c r="BM37">
        <v>-1</v>
      </c>
      <c r="BN37" t="s">
        <v>1037</v>
      </c>
    </row>
    <row r="38" spans="1:66">
      <c r="A38" s="140" t="str">
        <f t="shared" si="20"/>
        <v>강인교통</v>
      </c>
      <c r="B38" s="140">
        <f t="shared" si="21"/>
        <v>303</v>
      </c>
      <c r="C38" s="141" t="str">
        <f t="shared" si="22"/>
        <v>72바1693</v>
      </c>
      <c r="D38" s="116" t="str">
        <f t="shared" si="23"/>
        <v>대형</v>
      </c>
      <c r="E38" s="113" t="str">
        <f t="shared" si="16"/>
        <v>D</v>
      </c>
      <c r="F38" s="161">
        <f t="shared" si="17"/>
        <v>0.81741935483870964</v>
      </c>
      <c r="G38" s="162">
        <f t="shared" si="18"/>
        <v>2.5339999999999998</v>
      </c>
      <c r="H38" s="163">
        <f t="shared" si="19"/>
        <v>3.1</v>
      </c>
      <c r="I38" s="164">
        <f t="shared" si="24"/>
        <v>6275.817</v>
      </c>
      <c r="J38" s="165">
        <f t="shared" si="25"/>
        <v>7.9358317494744781E-3</v>
      </c>
      <c r="K38" s="165">
        <f t="shared" si="26"/>
        <v>0.30537415843990318</v>
      </c>
      <c r="L38" s="165">
        <f t="shared" si="27"/>
        <v>0.12173713796944685</v>
      </c>
      <c r="M38" s="166">
        <f t="shared" si="28"/>
        <v>21.867999999999999</v>
      </c>
      <c r="N38" s="167">
        <f t="shared" si="29"/>
        <v>0.14299999999999999</v>
      </c>
      <c r="O38" s="167">
        <f t="shared" si="30"/>
        <v>7.0590000000000002</v>
      </c>
      <c r="P38" s="168">
        <f t="shared" si="31"/>
        <v>501.70166666666665</v>
      </c>
      <c r="Q38" s="169">
        <f t="shared" si="32"/>
        <v>101</v>
      </c>
      <c r="R38" s="170">
        <f t="shared" si="33"/>
        <v>43.539382415673387</v>
      </c>
      <c r="S38" s="142">
        <f t="shared" si="34"/>
        <v>9</v>
      </c>
      <c r="T38" s="142">
        <f t="shared" si="35"/>
        <v>443</v>
      </c>
      <c r="U38" t="s">
        <v>63</v>
      </c>
      <c r="V38">
        <v>303</v>
      </c>
      <c r="W38" t="s">
        <v>63</v>
      </c>
      <c r="X38" s="4">
        <v>303</v>
      </c>
      <c r="Y38" s="4" t="s">
        <v>735</v>
      </c>
      <c r="Z38" s="4" t="s">
        <v>706</v>
      </c>
      <c r="AA38" s="4" t="s">
        <v>49</v>
      </c>
      <c r="AB38" s="4">
        <v>501</v>
      </c>
      <c r="AC38" s="4">
        <v>6275.817</v>
      </c>
      <c r="AD38" s="4">
        <v>2476.9650000000001</v>
      </c>
      <c r="AE38" s="4">
        <v>2.5339999999999998</v>
      </c>
      <c r="AF38" s="4">
        <v>3.1</v>
      </c>
      <c r="AG38" s="4">
        <v>21.867999999999999</v>
      </c>
      <c r="AH38" s="4">
        <v>209.907172</v>
      </c>
      <c r="AI38" s="4">
        <v>1.665788</v>
      </c>
      <c r="AJ38" s="4">
        <v>64.100226000000006</v>
      </c>
      <c r="AK38" s="4">
        <v>764</v>
      </c>
      <c r="AL38" s="4">
        <v>9</v>
      </c>
      <c r="AM38" s="4">
        <v>443</v>
      </c>
      <c r="AN38" s="4">
        <v>101</v>
      </c>
      <c r="AO38" s="4">
        <v>29.898057999999999</v>
      </c>
      <c r="AP38" s="4">
        <v>53827.4</v>
      </c>
      <c r="AQ38" s="4">
        <v>30102.1</v>
      </c>
      <c r="AR38" s="4">
        <v>33</v>
      </c>
      <c r="AS38" s="4">
        <v>5267</v>
      </c>
      <c r="AT38" s="4">
        <v>0.14299999999999999</v>
      </c>
      <c r="AU38" s="4">
        <v>7.0590000000000002</v>
      </c>
      <c r="AV38" s="4">
        <v>60232</v>
      </c>
      <c r="AW38" s="4">
        <v>0</v>
      </c>
      <c r="AX38" s="4">
        <v>0.56000000000000005</v>
      </c>
      <c r="AY38">
        <v>0.81741935483870964</v>
      </c>
      <c r="AZ38" t="s">
        <v>136</v>
      </c>
      <c r="BA38" t="s">
        <v>725</v>
      </c>
      <c r="BB38">
        <v>4</v>
      </c>
      <c r="BC38" t="s">
        <v>1286</v>
      </c>
      <c r="BD38">
        <v>5</v>
      </c>
      <c r="BE38">
        <v>141837.96099999998</v>
      </c>
      <c r="BF38">
        <v>4.4246384788343092E-2</v>
      </c>
      <c r="BG38">
        <v>3.6167851307632705E-2</v>
      </c>
      <c r="BH38">
        <v>515614.70299999998</v>
      </c>
      <c r="BI38">
        <v>1.2171524519152434E-2</v>
      </c>
      <c r="BJ38">
        <v>9.9492397198491182E-3</v>
      </c>
      <c r="BK38">
        <v>1</v>
      </c>
      <c r="BL38" t="s">
        <v>137</v>
      </c>
      <c r="BM38">
        <v>-2</v>
      </c>
      <c r="BN38" t="s">
        <v>1037</v>
      </c>
    </row>
    <row r="39" spans="1:66">
      <c r="A39" s="143" t="str">
        <f t="shared" si="20"/>
        <v>강인교통</v>
      </c>
      <c r="B39" s="143">
        <f t="shared" si="21"/>
        <v>303</v>
      </c>
      <c r="C39" s="144" t="str">
        <f t="shared" si="22"/>
        <v>72바1694</v>
      </c>
      <c r="D39" s="132" t="str">
        <f t="shared" si="23"/>
        <v>대형</v>
      </c>
      <c r="E39" s="129" t="str">
        <f t="shared" si="16"/>
        <v>D</v>
      </c>
      <c r="F39" s="151">
        <f t="shared" si="17"/>
        <v>0.82645161290322577</v>
      </c>
      <c r="G39" s="152">
        <f t="shared" si="18"/>
        <v>2.5619999999999998</v>
      </c>
      <c r="H39" s="153">
        <f t="shared" si="19"/>
        <v>3.1</v>
      </c>
      <c r="I39" s="154">
        <f t="shared" si="24"/>
        <v>10740.465</v>
      </c>
      <c r="J39" s="155">
        <f t="shared" si="25"/>
        <v>1.3735489860361915E-2</v>
      </c>
      <c r="K39" s="155">
        <f t="shared" si="26"/>
        <v>0.29424288933923387</v>
      </c>
      <c r="L39" s="155">
        <f t="shared" si="27"/>
        <v>0.17783215158747781</v>
      </c>
      <c r="M39" s="156">
        <f t="shared" si="28"/>
        <v>22.954000000000001</v>
      </c>
      <c r="N39" s="157">
        <f t="shared" si="29"/>
        <v>2.8000000000000001E-2</v>
      </c>
      <c r="O39" s="157">
        <f t="shared" si="30"/>
        <v>10.493</v>
      </c>
      <c r="P39" s="158">
        <f t="shared" si="31"/>
        <v>1016.4566666666667</v>
      </c>
      <c r="Q39" s="159">
        <f t="shared" si="32"/>
        <v>107</v>
      </c>
      <c r="R39" s="160">
        <f t="shared" si="33"/>
        <v>44.875589944312054</v>
      </c>
      <c r="S39" s="145">
        <f t="shared" si="34"/>
        <v>3</v>
      </c>
      <c r="T39" s="145">
        <f t="shared" si="35"/>
        <v>1127</v>
      </c>
      <c r="U39" t="s">
        <v>63</v>
      </c>
      <c r="V39" s="5">
        <v>303</v>
      </c>
      <c r="W39" t="s">
        <v>63</v>
      </c>
      <c r="X39" s="5">
        <v>303</v>
      </c>
      <c r="Y39" t="s">
        <v>736</v>
      </c>
      <c r="Z39" t="s">
        <v>706</v>
      </c>
      <c r="AA39" t="s">
        <v>49</v>
      </c>
      <c r="AB39">
        <v>501</v>
      </c>
      <c r="AC39" s="1">
        <v>10740.465</v>
      </c>
      <c r="AD39" s="1">
        <v>4192.7179999999998</v>
      </c>
      <c r="AE39" s="29">
        <v>2.5619999999999998</v>
      </c>
      <c r="AF39">
        <v>3.1</v>
      </c>
      <c r="AG39">
        <v>22.954000000000001</v>
      </c>
      <c r="AH39">
        <v>345.854356</v>
      </c>
      <c r="AI39">
        <v>4.7504790000000003</v>
      </c>
      <c r="AJ39">
        <v>101.765185</v>
      </c>
      <c r="AK39">
        <v>1910</v>
      </c>
      <c r="AL39">
        <v>3</v>
      </c>
      <c r="AM39">
        <v>1127</v>
      </c>
      <c r="AN39">
        <v>107</v>
      </c>
      <c r="AO39">
        <v>31.054877999999999</v>
      </c>
      <c r="AP39">
        <v>89326.9</v>
      </c>
      <c r="AQ39">
        <v>60987.4</v>
      </c>
      <c r="AR39">
        <v>27</v>
      </c>
      <c r="AS39">
        <v>6123</v>
      </c>
      <c r="AT39">
        <v>2.8000000000000001E-2</v>
      </c>
      <c r="AU39">
        <v>10.493</v>
      </c>
      <c r="AV39">
        <v>102027</v>
      </c>
      <c r="AW39">
        <v>0</v>
      </c>
      <c r="AX39">
        <v>0.56999999999999995</v>
      </c>
      <c r="AY39">
        <v>0.82645161290322577</v>
      </c>
      <c r="AZ39" t="s">
        <v>136</v>
      </c>
      <c r="BA39" t="s">
        <v>725</v>
      </c>
      <c r="BB39">
        <v>2</v>
      </c>
      <c r="BC39" t="s">
        <v>1046</v>
      </c>
      <c r="BD39">
        <v>10</v>
      </c>
      <c r="BE39">
        <v>141837.96099999998</v>
      </c>
      <c r="BF39">
        <v>7.5723487028976688E-2</v>
      </c>
      <c r="BG39">
        <v>6.2581797989754273E-2</v>
      </c>
      <c r="BH39">
        <v>515614.70299999998</v>
      </c>
      <c r="BI39">
        <v>2.0830408709272205E-2</v>
      </c>
      <c r="BJ39">
        <v>1.7215324875211414E-2</v>
      </c>
      <c r="BK39">
        <v>1</v>
      </c>
      <c r="BL39" t="s">
        <v>138</v>
      </c>
      <c r="BM39">
        <v>-1</v>
      </c>
      <c r="BN39" t="s">
        <v>1037</v>
      </c>
    </row>
    <row r="40" spans="1:66">
      <c r="A40" s="140" t="str">
        <f t="shared" si="20"/>
        <v>강인교통</v>
      </c>
      <c r="B40" s="140">
        <f t="shared" si="21"/>
        <v>303</v>
      </c>
      <c r="C40" s="141" t="str">
        <f t="shared" si="22"/>
        <v>72바1733</v>
      </c>
      <c r="D40" s="116" t="str">
        <f t="shared" si="23"/>
        <v>대형</v>
      </c>
      <c r="E40" s="113" t="str">
        <f t="shared" si="16"/>
        <v>D</v>
      </c>
      <c r="F40" s="161">
        <f t="shared" si="17"/>
        <v>0.81838709677419352</v>
      </c>
      <c r="G40" s="162">
        <f t="shared" si="18"/>
        <v>2.5369999999999999</v>
      </c>
      <c r="H40" s="163">
        <f t="shared" si="19"/>
        <v>3.1</v>
      </c>
      <c r="I40" s="164">
        <f t="shared" si="24"/>
        <v>10004.026</v>
      </c>
      <c r="J40" s="165">
        <f t="shared" si="25"/>
        <v>1.4790752755254143E-2</v>
      </c>
      <c r="K40" s="165">
        <f t="shared" si="26"/>
        <v>0.32903996110706329</v>
      </c>
      <c r="L40" s="165">
        <f t="shared" si="27"/>
        <v>0.14684088186096278</v>
      </c>
      <c r="M40" s="166">
        <f t="shared" si="28"/>
        <v>23.535</v>
      </c>
      <c r="N40" s="167">
        <f t="shared" si="29"/>
        <v>0.1</v>
      </c>
      <c r="O40" s="167">
        <f t="shared" si="30"/>
        <v>9.2759999999999998</v>
      </c>
      <c r="P40" s="168">
        <f t="shared" si="31"/>
        <v>1171.57</v>
      </c>
      <c r="Q40" s="169">
        <f t="shared" si="32"/>
        <v>113</v>
      </c>
      <c r="R40" s="170">
        <f t="shared" si="33"/>
        <v>44.524440071016031</v>
      </c>
      <c r="S40" s="142">
        <f t="shared" si="34"/>
        <v>10</v>
      </c>
      <c r="T40" s="142">
        <f t="shared" si="35"/>
        <v>928</v>
      </c>
      <c r="U40" t="s">
        <v>63</v>
      </c>
      <c r="V40">
        <v>303</v>
      </c>
      <c r="W40" s="4" t="s">
        <v>63</v>
      </c>
      <c r="X40" s="4">
        <v>303</v>
      </c>
      <c r="Y40" s="4" t="s">
        <v>738</v>
      </c>
      <c r="Z40" s="4" t="s">
        <v>706</v>
      </c>
      <c r="AA40" s="4" t="s">
        <v>49</v>
      </c>
      <c r="AB40" s="4">
        <v>501</v>
      </c>
      <c r="AC40" s="4">
        <v>10004.026</v>
      </c>
      <c r="AD40" s="4">
        <v>3942.6370000000002</v>
      </c>
      <c r="AE40" s="4">
        <v>2.5369999999999999</v>
      </c>
      <c r="AF40" s="4">
        <v>3.1</v>
      </c>
      <c r="AG40" s="4">
        <v>23.535</v>
      </c>
      <c r="AH40" s="4">
        <v>342.42104399999999</v>
      </c>
      <c r="AI40" s="4">
        <v>5.0646649999999998</v>
      </c>
      <c r="AJ40" s="4">
        <v>112.670207</v>
      </c>
      <c r="AK40" s="4">
        <v>1469</v>
      </c>
      <c r="AL40" s="4">
        <v>10</v>
      </c>
      <c r="AM40" s="4">
        <v>928</v>
      </c>
      <c r="AN40" s="4">
        <v>113</v>
      </c>
      <c r="AO40" s="4">
        <v>29.21557</v>
      </c>
      <c r="AP40" s="4">
        <v>102576</v>
      </c>
      <c r="AQ40" s="4">
        <v>70294.2</v>
      </c>
      <c r="AR40" s="4">
        <v>83</v>
      </c>
      <c r="AS40" s="4">
        <v>34525</v>
      </c>
      <c r="AT40" s="4">
        <v>0.1</v>
      </c>
      <c r="AU40" s="4">
        <v>9.2759999999999998</v>
      </c>
      <c r="AV40" s="4">
        <v>94466</v>
      </c>
      <c r="AW40" s="4">
        <v>0</v>
      </c>
      <c r="AX40" s="4">
        <v>0.57999999999999996</v>
      </c>
      <c r="AY40">
        <v>0.81838709677419352</v>
      </c>
      <c r="AZ40" t="s">
        <v>136</v>
      </c>
      <c r="BA40" t="s">
        <v>725</v>
      </c>
      <c r="BB40">
        <v>3</v>
      </c>
      <c r="BC40" t="s">
        <v>1287</v>
      </c>
      <c r="BD40">
        <v>7</v>
      </c>
      <c r="BE40">
        <v>141837.96099999998</v>
      </c>
      <c r="BF40">
        <v>7.0531372063364628E-2</v>
      </c>
      <c r="BG40">
        <v>5.7721964814437435E-2</v>
      </c>
      <c r="BH40">
        <v>515614.70299999998</v>
      </c>
      <c r="BI40">
        <v>1.9402134853396528E-2</v>
      </c>
      <c r="BJ40">
        <v>1.5878456813892577E-2</v>
      </c>
      <c r="BK40">
        <v>1</v>
      </c>
      <c r="BL40" t="s">
        <v>138</v>
      </c>
      <c r="BM40">
        <v>-1</v>
      </c>
      <c r="BN40" t="s">
        <v>1037</v>
      </c>
    </row>
    <row r="41" spans="1:66">
      <c r="A41" s="143" t="str">
        <f t="shared" si="20"/>
        <v>강인교통</v>
      </c>
      <c r="B41" s="143">
        <f t="shared" si="21"/>
        <v>303</v>
      </c>
      <c r="C41" s="144" t="str">
        <f t="shared" si="22"/>
        <v>72바1734</v>
      </c>
      <c r="D41" s="132" t="str">
        <f t="shared" si="23"/>
        <v>대형</v>
      </c>
      <c r="E41" s="129" t="str">
        <f t="shared" si="16"/>
        <v>B</v>
      </c>
      <c r="F41" s="151">
        <f t="shared" si="17"/>
        <v>0.92272727272727273</v>
      </c>
      <c r="G41" s="152">
        <f t="shared" si="18"/>
        <v>3.0449999999999999</v>
      </c>
      <c r="H41" s="153">
        <f t="shared" si="19"/>
        <v>3.3</v>
      </c>
      <c r="I41" s="154">
        <f t="shared" si="24"/>
        <v>9618.3979999999992</v>
      </c>
      <c r="J41" s="155">
        <f t="shared" si="25"/>
        <v>1.2245721540356176E-2</v>
      </c>
      <c r="K41" s="155">
        <f t="shared" si="26"/>
        <v>0.2763544452148794</v>
      </c>
      <c r="L41" s="155">
        <f t="shared" si="27"/>
        <v>0.15823840934841749</v>
      </c>
      <c r="M41" s="156">
        <f t="shared" si="28"/>
        <v>17.443000000000001</v>
      </c>
      <c r="N41" s="157">
        <f t="shared" si="29"/>
        <v>8.3000000000000004E-2</v>
      </c>
      <c r="O41" s="157">
        <f t="shared" si="30"/>
        <v>4.9589999999999996</v>
      </c>
      <c r="P41" s="158">
        <f t="shared" si="31"/>
        <v>546.92666666666662</v>
      </c>
      <c r="Q41" s="159">
        <f t="shared" si="32"/>
        <v>110</v>
      </c>
      <c r="R41" s="160">
        <f t="shared" si="33"/>
        <v>42.055642857411129</v>
      </c>
      <c r="S41" s="145">
        <f t="shared" si="34"/>
        <v>8</v>
      </c>
      <c r="T41" s="145">
        <f t="shared" si="35"/>
        <v>477</v>
      </c>
      <c r="U41" t="s">
        <v>63</v>
      </c>
      <c r="V41">
        <v>303</v>
      </c>
      <c r="W41" t="s">
        <v>63</v>
      </c>
      <c r="X41" s="4">
        <v>303</v>
      </c>
      <c r="Y41" s="4" t="s">
        <v>739</v>
      </c>
      <c r="Z41" s="4" t="s">
        <v>706</v>
      </c>
      <c r="AA41" s="4" t="s">
        <v>49</v>
      </c>
      <c r="AB41" s="4">
        <v>501</v>
      </c>
      <c r="AC41" s="4">
        <v>9618.3979999999992</v>
      </c>
      <c r="AD41" s="4">
        <v>3158.3270000000002</v>
      </c>
      <c r="AE41" s="4">
        <v>3.0449999999999999</v>
      </c>
      <c r="AF41" s="4">
        <v>3.3</v>
      </c>
      <c r="AG41" s="4">
        <v>17.443000000000001</v>
      </c>
      <c r="AH41" s="4">
        <v>321.48795699999999</v>
      </c>
      <c r="AI41" s="4">
        <v>3.936852</v>
      </c>
      <c r="AJ41" s="4">
        <v>88.844626000000005</v>
      </c>
      <c r="AK41" s="4">
        <v>1522</v>
      </c>
      <c r="AL41" s="4">
        <v>8</v>
      </c>
      <c r="AM41" s="4">
        <v>477</v>
      </c>
      <c r="AN41" s="4">
        <v>110</v>
      </c>
      <c r="AO41" s="4">
        <v>29.918377</v>
      </c>
      <c r="AP41" s="4">
        <v>70316.100000000006</v>
      </c>
      <c r="AQ41" s="4">
        <v>32815.599999999999</v>
      </c>
      <c r="AR41" s="4">
        <v>15</v>
      </c>
      <c r="AS41" s="4">
        <v>4753</v>
      </c>
      <c r="AT41" s="4">
        <v>8.3000000000000004E-2</v>
      </c>
      <c r="AU41" s="4">
        <v>4.9589999999999996</v>
      </c>
      <c r="AV41" s="4">
        <v>91901</v>
      </c>
      <c r="AW41" s="4">
        <v>0</v>
      </c>
      <c r="AX41" s="4">
        <v>0.59</v>
      </c>
      <c r="AY41">
        <v>0.92272727272727273</v>
      </c>
      <c r="AZ41" t="s">
        <v>137</v>
      </c>
      <c r="BA41" t="s">
        <v>725</v>
      </c>
      <c r="BB41">
        <v>1</v>
      </c>
      <c r="BC41" t="s">
        <v>737</v>
      </c>
      <c r="BD41">
        <v>11</v>
      </c>
      <c r="BE41">
        <v>141837.96099999998</v>
      </c>
      <c r="BF41">
        <v>6.7812579454663763E-2</v>
      </c>
      <c r="BG41">
        <v>6.2572516496803385E-2</v>
      </c>
      <c r="BH41">
        <v>515614.70299999998</v>
      </c>
      <c r="BI41">
        <v>1.8654235311827406E-2</v>
      </c>
      <c r="BJ41">
        <v>1.7212771674095288E-2</v>
      </c>
      <c r="BK41">
        <v>1</v>
      </c>
      <c r="BL41" t="s">
        <v>137</v>
      </c>
      <c r="BM41">
        <v>0</v>
      </c>
      <c r="BN41" t="s">
        <v>729</v>
      </c>
    </row>
    <row r="42" spans="1:66">
      <c r="A42" s="140" t="str">
        <f t="shared" si="20"/>
        <v>강인교통</v>
      </c>
      <c r="B42" s="140" t="str">
        <f t="shared" si="21"/>
        <v>303-1</v>
      </c>
      <c r="C42" s="141" t="str">
        <f t="shared" si="22"/>
        <v>70바5901</v>
      </c>
      <c r="D42" s="116" t="str">
        <f t="shared" si="23"/>
        <v>대형</v>
      </c>
      <c r="E42" s="113" t="str">
        <f t="shared" si="16"/>
        <v>D</v>
      </c>
      <c r="F42" s="161">
        <f t="shared" si="17"/>
        <v>0.81285714285714294</v>
      </c>
      <c r="G42" s="162">
        <f t="shared" si="18"/>
        <v>2.8450000000000002</v>
      </c>
      <c r="H42" s="163">
        <f t="shared" si="19"/>
        <v>3.5</v>
      </c>
      <c r="I42" s="164">
        <f t="shared" si="24"/>
        <v>11377.794</v>
      </c>
      <c r="J42" s="165">
        <f t="shared" si="25"/>
        <v>1.9124954706968452E-2</v>
      </c>
      <c r="K42" s="165">
        <f t="shared" si="26"/>
        <v>0.30961634399593879</v>
      </c>
      <c r="L42" s="165">
        <f t="shared" si="27"/>
        <v>0.11575178808827088</v>
      </c>
      <c r="M42" s="166">
        <f t="shared" si="28"/>
        <v>20.047999999999998</v>
      </c>
      <c r="N42" s="167">
        <f t="shared" si="29"/>
        <v>8.9999999999999993E-3</v>
      </c>
      <c r="O42" s="167">
        <f t="shared" si="30"/>
        <v>8.7360000000000007</v>
      </c>
      <c r="P42" s="168">
        <f t="shared" si="31"/>
        <v>1071.4633333333334</v>
      </c>
      <c r="Q42" s="169">
        <f t="shared" si="32"/>
        <v>108</v>
      </c>
      <c r="R42" s="170">
        <f t="shared" si="33"/>
        <v>45.797450919573556</v>
      </c>
      <c r="S42" s="142">
        <f t="shared" si="34"/>
        <v>1</v>
      </c>
      <c r="T42" s="142">
        <f t="shared" si="35"/>
        <v>994</v>
      </c>
      <c r="U42" t="s">
        <v>63</v>
      </c>
      <c r="V42" t="s">
        <v>163</v>
      </c>
      <c r="W42" t="s">
        <v>63</v>
      </c>
      <c r="X42" s="4" t="s">
        <v>163</v>
      </c>
      <c r="Y42" s="4" t="s">
        <v>72</v>
      </c>
      <c r="Z42" s="4" t="s">
        <v>706</v>
      </c>
      <c r="AA42" s="4" t="s">
        <v>49</v>
      </c>
      <c r="AB42" s="4">
        <v>501</v>
      </c>
      <c r="AC42" s="4">
        <v>11377.794</v>
      </c>
      <c r="AD42" s="4">
        <v>3999.8090000000002</v>
      </c>
      <c r="AE42" s="4">
        <v>2.8450000000000002</v>
      </c>
      <c r="AF42" s="4">
        <v>3.5</v>
      </c>
      <c r="AG42" s="4">
        <v>20.047999999999998</v>
      </c>
      <c r="AH42" s="4">
        <v>370.10660200000001</v>
      </c>
      <c r="AI42" s="4">
        <v>7.0782720000000001</v>
      </c>
      <c r="AJ42" s="4">
        <v>114.591053</v>
      </c>
      <c r="AK42" s="4">
        <v>1317</v>
      </c>
      <c r="AL42" s="4">
        <v>1</v>
      </c>
      <c r="AM42" s="4">
        <v>994</v>
      </c>
      <c r="AN42" s="4">
        <v>108</v>
      </c>
      <c r="AO42" s="4">
        <v>30.741937</v>
      </c>
      <c r="AP42" s="4">
        <v>124482.7</v>
      </c>
      <c r="AQ42" s="4">
        <v>64287.8</v>
      </c>
      <c r="AR42" s="4">
        <v>77</v>
      </c>
      <c r="AS42" s="4">
        <v>67156</v>
      </c>
      <c r="AT42" s="4">
        <v>8.9999999999999993E-3</v>
      </c>
      <c r="AU42" s="4">
        <v>8.7360000000000007</v>
      </c>
      <c r="AV42" s="4">
        <v>108009</v>
      </c>
      <c r="AW42" s="4">
        <v>0</v>
      </c>
      <c r="AX42" s="4">
        <v>0.56000000000000005</v>
      </c>
      <c r="AY42">
        <v>0.81285714285714294</v>
      </c>
      <c r="AZ42" t="s">
        <v>136</v>
      </c>
      <c r="BA42" t="s">
        <v>740</v>
      </c>
      <c r="BB42">
        <v>4</v>
      </c>
      <c r="BC42" t="s">
        <v>1288</v>
      </c>
      <c r="BD42">
        <v>7</v>
      </c>
      <c r="BE42">
        <v>87900.657000000007</v>
      </c>
      <c r="BF42">
        <v>0.1294392372971683</v>
      </c>
      <c r="BG42">
        <v>0.10521560860298396</v>
      </c>
      <c r="BH42">
        <v>515614.70299999998</v>
      </c>
      <c r="BI42">
        <v>2.206646539324927E-2</v>
      </c>
      <c r="BJ42">
        <v>1.7936884012512623E-2</v>
      </c>
      <c r="BK42">
        <v>1</v>
      </c>
      <c r="BL42" t="s">
        <v>136</v>
      </c>
      <c r="BM42">
        <v>0</v>
      </c>
      <c r="BN42" t="s">
        <v>729</v>
      </c>
    </row>
    <row r="43" spans="1:66">
      <c r="A43" s="143" t="str">
        <f t="shared" si="20"/>
        <v>강인교통</v>
      </c>
      <c r="B43" s="143" t="str">
        <f t="shared" si="21"/>
        <v>303-1</v>
      </c>
      <c r="C43" s="144" t="str">
        <f t="shared" si="22"/>
        <v>70바5916</v>
      </c>
      <c r="D43" s="132" t="str">
        <f t="shared" si="23"/>
        <v>대형</v>
      </c>
      <c r="E43" s="129" t="str">
        <f t="shared" si="16"/>
        <v>D</v>
      </c>
      <c r="F43" s="151">
        <f t="shared" si="17"/>
        <v>0.83914285714285708</v>
      </c>
      <c r="G43" s="152">
        <f t="shared" si="18"/>
        <v>2.9369999999999998</v>
      </c>
      <c r="H43" s="153">
        <f t="shared" si="19"/>
        <v>3.5</v>
      </c>
      <c r="I43" s="154">
        <f t="shared" si="24"/>
        <v>10718.465</v>
      </c>
      <c r="J43" s="155">
        <f t="shared" si="25"/>
        <v>1.0631527669321329E-2</v>
      </c>
      <c r="K43" s="155">
        <f t="shared" si="26"/>
        <v>0.27019556955366109</v>
      </c>
      <c r="L43" s="155">
        <f t="shared" si="27"/>
        <v>0.13360121995080451</v>
      </c>
      <c r="M43" s="156">
        <f t="shared" si="28"/>
        <v>16.010000000000002</v>
      </c>
      <c r="N43" s="157">
        <f t="shared" si="29"/>
        <v>8.9999999999999993E-3</v>
      </c>
      <c r="O43" s="157">
        <f t="shared" si="30"/>
        <v>8.2569999999999997</v>
      </c>
      <c r="P43" s="158">
        <f t="shared" si="31"/>
        <v>404.90333333333336</v>
      </c>
      <c r="Q43" s="159">
        <f t="shared" si="32"/>
        <v>106</v>
      </c>
      <c r="R43" s="160">
        <f t="shared" si="33"/>
        <v>45.054432729422345</v>
      </c>
      <c r="S43" s="145">
        <f t="shared" si="34"/>
        <v>1</v>
      </c>
      <c r="T43" s="145">
        <f t="shared" si="35"/>
        <v>885</v>
      </c>
      <c r="U43" t="s">
        <v>63</v>
      </c>
      <c r="V43" t="s">
        <v>163</v>
      </c>
      <c r="W43" s="4" t="s">
        <v>63</v>
      </c>
      <c r="X43" s="4" t="s">
        <v>163</v>
      </c>
      <c r="Y43" s="4" t="s">
        <v>742</v>
      </c>
      <c r="Z43" s="4" t="s">
        <v>706</v>
      </c>
      <c r="AA43" s="4" t="s">
        <v>49</v>
      </c>
      <c r="AB43" s="4">
        <v>501</v>
      </c>
      <c r="AC43" s="4">
        <v>10718.465</v>
      </c>
      <c r="AD43" s="4">
        <v>3649.5189999999998</v>
      </c>
      <c r="AE43" s="4">
        <v>2.9369999999999998</v>
      </c>
      <c r="AF43" s="4">
        <v>3.5</v>
      </c>
      <c r="AG43" s="4">
        <v>16.010000000000002</v>
      </c>
      <c r="AH43" s="4">
        <v>330.797145</v>
      </c>
      <c r="AI43" s="4">
        <v>3.5168789999999999</v>
      </c>
      <c r="AJ43" s="4">
        <v>89.379923000000005</v>
      </c>
      <c r="AK43" s="4">
        <v>1432</v>
      </c>
      <c r="AL43" s="4">
        <v>1</v>
      </c>
      <c r="AM43" s="4">
        <v>885</v>
      </c>
      <c r="AN43" s="4">
        <v>106</v>
      </c>
      <c r="AO43" s="4">
        <v>32.401927000000001</v>
      </c>
      <c r="AP43" s="4">
        <v>92277.7</v>
      </c>
      <c r="AQ43" s="4">
        <v>24294.2</v>
      </c>
      <c r="AR43" s="4">
        <v>28</v>
      </c>
      <c r="AS43" s="4">
        <v>20531</v>
      </c>
      <c r="AT43" s="4">
        <v>8.9999999999999993E-3</v>
      </c>
      <c r="AU43" s="4">
        <v>8.2569999999999997</v>
      </c>
      <c r="AV43" s="4">
        <v>102370</v>
      </c>
      <c r="AW43" s="4">
        <v>0</v>
      </c>
      <c r="AX43" s="4">
        <v>0.5</v>
      </c>
      <c r="AY43">
        <v>0.83914285714285708</v>
      </c>
      <c r="AZ43" t="s">
        <v>136</v>
      </c>
      <c r="BA43" t="s">
        <v>740</v>
      </c>
      <c r="BB43">
        <v>1</v>
      </c>
      <c r="BC43" t="s">
        <v>1052</v>
      </c>
      <c r="BD43">
        <v>12</v>
      </c>
      <c r="BE43">
        <v>87900.657000000007</v>
      </c>
      <c r="BF43">
        <v>0.12193839461290942</v>
      </c>
      <c r="BG43">
        <v>0.10232373285088998</v>
      </c>
      <c r="BH43">
        <v>515614.70299999998</v>
      </c>
      <c r="BI43">
        <v>2.0787741190537775E-2</v>
      </c>
      <c r="BJ43">
        <v>1.7443884536174126E-2</v>
      </c>
      <c r="BK43">
        <v>1</v>
      </c>
      <c r="BL43" t="s">
        <v>138</v>
      </c>
      <c r="BM43">
        <v>-1</v>
      </c>
      <c r="BN43" t="s">
        <v>1037</v>
      </c>
    </row>
    <row r="44" spans="1:66">
      <c r="A44" s="140" t="str">
        <f t="shared" si="20"/>
        <v>강인교통</v>
      </c>
      <c r="B44" s="140" t="str">
        <f t="shared" si="21"/>
        <v>303-1</v>
      </c>
      <c r="C44" s="141" t="str">
        <f t="shared" si="22"/>
        <v>72바1695</v>
      </c>
      <c r="D44" s="116" t="str">
        <f t="shared" si="23"/>
        <v>대형</v>
      </c>
      <c r="E44" s="113" t="str">
        <f t="shared" si="16"/>
        <v>C</v>
      </c>
      <c r="F44" s="161">
        <f t="shared" si="17"/>
        <v>0.86513513513513507</v>
      </c>
      <c r="G44" s="162">
        <f t="shared" si="18"/>
        <v>3.2010000000000001</v>
      </c>
      <c r="H44" s="163">
        <f t="shared" si="19"/>
        <v>3.7</v>
      </c>
      <c r="I44" s="164">
        <f t="shared" si="24"/>
        <v>8843.3870000000006</v>
      </c>
      <c r="J44" s="165">
        <f t="shared" si="25"/>
        <v>7.411701012114788E-3</v>
      </c>
      <c r="K44" s="165">
        <f t="shared" si="26"/>
        <v>0.26821141121434217</v>
      </c>
      <c r="L44" s="165">
        <f t="shared" si="27"/>
        <v>0.11658429061173055</v>
      </c>
      <c r="M44" s="166">
        <f t="shared" si="28"/>
        <v>16.925000000000001</v>
      </c>
      <c r="N44" s="167">
        <f t="shared" si="29"/>
        <v>1.0999999999999999E-2</v>
      </c>
      <c r="O44" s="167">
        <f t="shared" si="30"/>
        <v>4.6589999999999998</v>
      </c>
      <c r="P44" s="168">
        <f t="shared" si="31"/>
        <v>204.01000000000002</v>
      </c>
      <c r="Q44" s="169">
        <f t="shared" si="32"/>
        <v>104</v>
      </c>
      <c r="R44" s="170">
        <f t="shared" si="33"/>
        <v>44.789351647984823</v>
      </c>
      <c r="S44" s="142">
        <f t="shared" si="34"/>
        <v>1</v>
      </c>
      <c r="T44" s="142">
        <f t="shared" si="35"/>
        <v>412</v>
      </c>
      <c r="U44" t="s">
        <v>63</v>
      </c>
      <c r="V44" t="s">
        <v>163</v>
      </c>
      <c r="W44" t="s">
        <v>63</v>
      </c>
      <c r="X44" s="4" t="s">
        <v>163</v>
      </c>
      <c r="Y44" s="4" t="s">
        <v>743</v>
      </c>
      <c r="Z44" s="4" t="s">
        <v>706</v>
      </c>
      <c r="AA44" s="4" t="s">
        <v>49</v>
      </c>
      <c r="AB44" s="4">
        <v>501</v>
      </c>
      <c r="AC44" s="4">
        <v>8843.3870000000006</v>
      </c>
      <c r="AD44" s="4">
        <v>2762.489</v>
      </c>
      <c r="AE44" s="4">
        <v>3.2010000000000001</v>
      </c>
      <c r="AF44" s="4">
        <v>3.7</v>
      </c>
      <c r="AG44" s="4">
        <v>16.925000000000001</v>
      </c>
      <c r="AH44" s="4">
        <v>272.570763</v>
      </c>
      <c r="AI44" s="4">
        <v>2.020213</v>
      </c>
      <c r="AJ44" s="4">
        <v>73.106589</v>
      </c>
      <c r="AK44" s="4">
        <v>1031</v>
      </c>
      <c r="AL44" s="4">
        <v>1</v>
      </c>
      <c r="AM44" s="4">
        <v>412</v>
      </c>
      <c r="AN44" s="4">
        <v>104</v>
      </c>
      <c r="AO44" s="4">
        <v>32.444370999999997</v>
      </c>
      <c r="AP44" s="4">
        <v>60541.9</v>
      </c>
      <c r="AQ44" s="4">
        <v>12240.6</v>
      </c>
      <c r="AR44" s="4">
        <v>11</v>
      </c>
      <c r="AS44" s="4">
        <v>7686</v>
      </c>
      <c r="AT44" s="4">
        <v>1.0999999999999999E-2</v>
      </c>
      <c r="AU44" s="4">
        <v>4.6589999999999998</v>
      </c>
      <c r="AV44" s="4">
        <v>84466</v>
      </c>
      <c r="AW44" s="4">
        <v>0</v>
      </c>
      <c r="AX44" s="4">
        <v>0.56999999999999995</v>
      </c>
      <c r="AY44">
        <v>0.86513513513513507</v>
      </c>
      <c r="AZ44" t="s">
        <v>138</v>
      </c>
      <c r="BA44" t="s">
        <v>740</v>
      </c>
      <c r="BB44">
        <v>2</v>
      </c>
      <c r="BC44" t="s">
        <v>1054</v>
      </c>
      <c r="BD44">
        <v>6</v>
      </c>
      <c r="BE44">
        <v>87900.657000000007</v>
      </c>
      <c r="BF44">
        <v>0.10060660866277711</v>
      </c>
      <c r="BG44">
        <v>8.7038311980959321E-2</v>
      </c>
      <c r="BH44">
        <v>515614.70299999998</v>
      </c>
      <c r="BI44">
        <v>1.7151153659014259E-2</v>
      </c>
      <c r="BJ44">
        <v>1.4838065638514766E-2</v>
      </c>
      <c r="BK44">
        <v>1</v>
      </c>
      <c r="BL44" t="s">
        <v>137</v>
      </c>
      <c r="BM44">
        <v>-1</v>
      </c>
      <c r="BN44" t="s">
        <v>1037</v>
      </c>
    </row>
    <row r="45" spans="1:66">
      <c r="A45" s="143" t="str">
        <f t="shared" si="20"/>
        <v>강인교통</v>
      </c>
      <c r="B45" s="143" t="str">
        <f t="shared" si="21"/>
        <v>303-1</v>
      </c>
      <c r="C45" s="144" t="str">
        <f t="shared" si="22"/>
        <v>72바1735</v>
      </c>
      <c r="D45" s="132" t="str">
        <f t="shared" si="23"/>
        <v>대형</v>
      </c>
      <c r="E45" s="129" t="str">
        <f t="shared" si="16"/>
        <v>C</v>
      </c>
      <c r="F45" s="151">
        <f t="shared" si="17"/>
        <v>0.85228571428571431</v>
      </c>
      <c r="G45" s="152">
        <f t="shared" si="18"/>
        <v>2.9830000000000001</v>
      </c>
      <c r="H45" s="153">
        <f t="shared" si="19"/>
        <v>3.5</v>
      </c>
      <c r="I45" s="154">
        <f t="shared" si="24"/>
        <v>10415.633</v>
      </c>
      <c r="J45" s="155">
        <f t="shared" si="25"/>
        <v>1.3030409271639173E-2</v>
      </c>
      <c r="K45" s="155">
        <f t="shared" si="26"/>
        <v>0.29623727061733235</v>
      </c>
      <c r="L45" s="155">
        <f t="shared" si="27"/>
        <v>0.12855675694410507</v>
      </c>
      <c r="M45" s="156">
        <f t="shared" si="28"/>
        <v>20.631</v>
      </c>
      <c r="N45" s="157">
        <f t="shared" si="29"/>
        <v>5.8000000000000003E-2</v>
      </c>
      <c r="O45" s="157">
        <f t="shared" si="30"/>
        <v>7.7380000000000004</v>
      </c>
      <c r="P45" s="158">
        <f t="shared" si="31"/>
        <v>615.24333333333334</v>
      </c>
      <c r="Q45" s="159">
        <f t="shared" si="32"/>
        <v>97</v>
      </c>
      <c r="R45" s="160">
        <f t="shared" si="33"/>
        <v>46.577072493055574</v>
      </c>
      <c r="S45" s="145">
        <f t="shared" si="34"/>
        <v>6</v>
      </c>
      <c r="T45" s="145">
        <f t="shared" si="35"/>
        <v>806</v>
      </c>
      <c r="U45" t="s">
        <v>63</v>
      </c>
      <c r="V45" t="s">
        <v>163</v>
      </c>
      <c r="W45" t="s">
        <v>63</v>
      </c>
      <c r="X45" s="4" t="s">
        <v>163</v>
      </c>
      <c r="Y45" s="4" t="s">
        <v>744</v>
      </c>
      <c r="Z45" s="4" t="s">
        <v>706</v>
      </c>
      <c r="AA45" s="4" t="s">
        <v>49</v>
      </c>
      <c r="AB45" s="4">
        <v>501</v>
      </c>
      <c r="AC45" s="4">
        <v>10415.633</v>
      </c>
      <c r="AD45" s="4">
        <v>3491.2840000000001</v>
      </c>
      <c r="AE45" s="4">
        <v>2.9830000000000001</v>
      </c>
      <c r="AF45" s="4">
        <v>3.5</v>
      </c>
      <c r="AG45" s="4">
        <v>20.631</v>
      </c>
      <c r="AH45" s="4">
        <v>323.74547200000001</v>
      </c>
      <c r="AI45" s="4">
        <v>4.2185360000000003</v>
      </c>
      <c r="AJ45" s="4">
        <v>95.905474999999996</v>
      </c>
      <c r="AK45" s="4">
        <v>1339</v>
      </c>
      <c r="AL45" s="4">
        <v>6</v>
      </c>
      <c r="AM45" s="4">
        <v>806</v>
      </c>
      <c r="AN45" s="4">
        <v>97</v>
      </c>
      <c r="AO45" s="4">
        <v>32.172288999999999</v>
      </c>
      <c r="AP45" s="4">
        <v>107657.60000000001</v>
      </c>
      <c r="AQ45" s="4">
        <v>36914.6</v>
      </c>
      <c r="AR45" s="4">
        <v>74</v>
      </c>
      <c r="AS45" s="4">
        <v>32453</v>
      </c>
      <c r="AT45" s="4">
        <v>5.8000000000000003E-2</v>
      </c>
      <c r="AU45" s="4">
        <v>7.7380000000000004</v>
      </c>
      <c r="AV45" s="4">
        <v>100037</v>
      </c>
      <c r="AW45" s="4">
        <v>0</v>
      </c>
      <c r="AX45" s="4">
        <v>0.59</v>
      </c>
      <c r="AY45">
        <v>0.85228571428571431</v>
      </c>
      <c r="AZ45" t="s">
        <v>138</v>
      </c>
      <c r="BA45" t="s">
        <v>740</v>
      </c>
      <c r="BB45">
        <v>3</v>
      </c>
      <c r="BC45" t="s">
        <v>1053</v>
      </c>
      <c r="BD45">
        <v>7</v>
      </c>
      <c r="BE45">
        <v>87900.657000000007</v>
      </c>
      <c r="BF45">
        <v>0.11849323265012683</v>
      </c>
      <c r="BG45">
        <v>0.10099008942723667</v>
      </c>
      <c r="BH45">
        <v>515614.70299999998</v>
      </c>
      <c r="BI45">
        <v>2.0200418916293005E-2</v>
      </c>
      <c r="BJ45">
        <v>1.721652846494344E-2</v>
      </c>
      <c r="BK45">
        <v>1</v>
      </c>
      <c r="BL45" t="s">
        <v>137</v>
      </c>
      <c r="BM45">
        <v>-1</v>
      </c>
      <c r="BN45" t="s">
        <v>1037</v>
      </c>
    </row>
    <row r="46" spans="1:66">
      <c r="A46" s="140" t="str">
        <f t="shared" si="20"/>
        <v>강인교통</v>
      </c>
      <c r="B46" s="140" t="str">
        <f t="shared" si="21"/>
        <v>303-1</v>
      </c>
      <c r="C46" s="141" t="str">
        <f t="shared" si="22"/>
        <v>72바1736</v>
      </c>
      <c r="D46" s="116" t="str">
        <f t="shared" si="23"/>
        <v>대형</v>
      </c>
      <c r="E46" s="113" t="str">
        <f t="shared" si="16"/>
        <v>D</v>
      </c>
      <c r="F46" s="161">
        <f t="shared" si="17"/>
        <v>0.82729729729729728</v>
      </c>
      <c r="G46" s="162">
        <f t="shared" si="18"/>
        <v>3.0609999999999999</v>
      </c>
      <c r="H46" s="163">
        <f t="shared" si="19"/>
        <v>3.7</v>
      </c>
      <c r="I46" s="164">
        <f t="shared" si="24"/>
        <v>10767.216</v>
      </c>
      <c r="J46" s="165">
        <f t="shared" si="25"/>
        <v>1.1301244337693833E-2</v>
      </c>
      <c r="K46" s="165">
        <f t="shared" si="26"/>
        <v>0.29373303008801371</v>
      </c>
      <c r="L46" s="165">
        <f t="shared" si="27"/>
        <v>0.15064246876815696</v>
      </c>
      <c r="M46" s="166">
        <f t="shared" si="28"/>
        <v>17.678000000000001</v>
      </c>
      <c r="N46" s="167">
        <f t="shared" si="29"/>
        <v>8.9999999999999993E-3</v>
      </c>
      <c r="O46" s="167">
        <f t="shared" si="30"/>
        <v>4.0030000000000001</v>
      </c>
      <c r="P46" s="168">
        <f t="shared" si="31"/>
        <v>561.06666666666672</v>
      </c>
      <c r="Q46" s="169">
        <f t="shared" si="32"/>
        <v>109</v>
      </c>
      <c r="R46" s="170">
        <f t="shared" si="33"/>
        <v>44.963256085236196</v>
      </c>
      <c r="S46" s="142">
        <f t="shared" si="34"/>
        <v>1</v>
      </c>
      <c r="T46" s="142">
        <f t="shared" si="35"/>
        <v>431</v>
      </c>
      <c r="U46" t="s">
        <v>63</v>
      </c>
      <c r="V46" t="s">
        <v>163</v>
      </c>
      <c r="W46" s="4" t="s">
        <v>63</v>
      </c>
      <c r="X46" s="4" t="s">
        <v>163</v>
      </c>
      <c r="Y46" s="4" t="s">
        <v>745</v>
      </c>
      <c r="Z46" s="4" t="s">
        <v>706</v>
      </c>
      <c r="AA46" s="4" t="s">
        <v>49</v>
      </c>
      <c r="AB46" s="4">
        <v>501</v>
      </c>
      <c r="AC46" s="4">
        <v>10767.216</v>
      </c>
      <c r="AD46" s="4">
        <v>3517.5880000000002</v>
      </c>
      <c r="AE46" s="4">
        <v>3.0609999999999999</v>
      </c>
      <c r="AF46" s="4">
        <v>3.7</v>
      </c>
      <c r="AG46" s="4">
        <v>17.678000000000001</v>
      </c>
      <c r="AH46" s="4">
        <v>344.573826</v>
      </c>
      <c r="AI46" s="4">
        <v>3.8941129999999999</v>
      </c>
      <c r="AJ46" s="4">
        <v>101.21271400000001</v>
      </c>
      <c r="AK46" s="4">
        <v>1622</v>
      </c>
      <c r="AL46" s="4">
        <v>1</v>
      </c>
      <c r="AM46" s="4">
        <v>431</v>
      </c>
      <c r="AN46" s="4">
        <v>109</v>
      </c>
      <c r="AO46" s="4">
        <v>31.247921000000002</v>
      </c>
      <c r="AP46" s="4">
        <v>125666.4</v>
      </c>
      <c r="AQ46" s="4">
        <v>33664</v>
      </c>
      <c r="AR46" s="4">
        <v>65</v>
      </c>
      <c r="AS46" s="4">
        <v>40599</v>
      </c>
      <c r="AT46" s="4">
        <v>8.9999999999999993E-3</v>
      </c>
      <c r="AU46" s="4">
        <v>4.0030000000000001</v>
      </c>
      <c r="AV46" s="4">
        <v>103115</v>
      </c>
      <c r="AW46" s="4">
        <v>0</v>
      </c>
      <c r="AX46" s="4">
        <v>0.56000000000000005</v>
      </c>
      <c r="AY46">
        <v>0.82729729729729728</v>
      </c>
      <c r="AZ46" t="s">
        <v>136</v>
      </c>
      <c r="BA46" t="s">
        <v>740</v>
      </c>
      <c r="BB46">
        <v>2</v>
      </c>
      <c r="BC46" t="s">
        <v>1289</v>
      </c>
      <c r="BD46">
        <v>11</v>
      </c>
      <c r="BE46">
        <v>87900.657000000007</v>
      </c>
      <c r="BF46">
        <v>0.12249300935259221</v>
      </c>
      <c r="BG46">
        <v>0.1013381355752121</v>
      </c>
      <c r="BH46">
        <v>515614.70299999998</v>
      </c>
      <c r="BI46">
        <v>2.08822904726206E-2</v>
      </c>
      <c r="BJ46">
        <v>1.7275862469376124E-2</v>
      </c>
      <c r="BK46">
        <v>1</v>
      </c>
      <c r="BL46" t="s">
        <v>138</v>
      </c>
      <c r="BM46">
        <v>-1</v>
      </c>
      <c r="BN46" t="s">
        <v>1037</v>
      </c>
    </row>
    <row r="47" spans="1:66">
      <c r="A47" s="143" t="str">
        <f t="shared" si="20"/>
        <v>강인교통</v>
      </c>
      <c r="B47" s="143" t="str">
        <f t="shared" si="21"/>
        <v>303-1</v>
      </c>
      <c r="C47" s="144" t="str">
        <f t="shared" si="22"/>
        <v>72바1737</v>
      </c>
      <c r="D47" s="132" t="str">
        <f t="shared" si="23"/>
        <v>대형</v>
      </c>
      <c r="E47" s="129" t="str">
        <f t="shared" si="16"/>
        <v>D</v>
      </c>
      <c r="F47" s="151">
        <f t="shared" si="17"/>
        <v>0.82599999999999996</v>
      </c>
      <c r="G47" s="152">
        <f t="shared" si="18"/>
        <v>2.891</v>
      </c>
      <c r="H47" s="153">
        <f t="shared" si="19"/>
        <v>3.5</v>
      </c>
      <c r="I47" s="154">
        <f t="shared" si="24"/>
        <v>12856.28</v>
      </c>
      <c r="J47" s="155">
        <f t="shared" si="25"/>
        <v>1.1755770472646827E-2</v>
      </c>
      <c r="K47" s="155">
        <f t="shared" si="26"/>
        <v>0.26813962658636192</v>
      </c>
      <c r="L47" s="155">
        <f t="shared" si="27"/>
        <v>0.13720920826242117</v>
      </c>
      <c r="M47" s="156">
        <f t="shared" si="28"/>
        <v>21.035</v>
      </c>
      <c r="N47" s="157">
        <f t="shared" si="29"/>
        <v>4.7E-2</v>
      </c>
      <c r="O47" s="157">
        <f t="shared" si="30"/>
        <v>11.224</v>
      </c>
      <c r="P47" s="158">
        <f t="shared" si="31"/>
        <v>801.69333333333327</v>
      </c>
      <c r="Q47" s="159">
        <f t="shared" si="32"/>
        <v>95</v>
      </c>
      <c r="R47" s="160">
        <f t="shared" si="33"/>
        <v>47.395631036410528</v>
      </c>
      <c r="S47" s="145">
        <f t="shared" si="34"/>
        <v>6</v>
      </c>
      <c r="T47" s="145">
        <f t="shared" si="35"/>
        <v>1443</v>
      </c>
      <c r="U47" t="s">
        <v>63</v>
      </c>
      <c r="V47" t="s">
        <v>163</v>
      </c>
      <c r="W47" t="s">
        <v>63</v>
      </c>
      <c r="X47" s="4" t="s">
        <v>163</v>
      </c>
      <c r="Y47" s="4" t="s">
        <v>746</v>
      </c>
      <c r="Z47" s="4" t="s">
        <v>706</v>
      </c>
      <c r="AA47" s="4" t="s">
        <v>49</v>
      </c>
      <c r="AB47" s="4">
        <v>501</v>
      </c>
      <c r="AC47" s="4">
        <v>12856.28</v>
      </c>
      <c r="AD47" s="4">
        <v>4447.3410000000003</v>
      </c>
      <c r="AE47" s="4">
        <v>2.891</v>
      </c>
      <c r="AF47" s="4">
        <v>3.5</v>
      </c>
      <c r="AG47" s="4">
        <v>21.035</v>
      </c>
      <c r="AH47" s="4">
        <v>376.68768799999998</v>
      </c>
      <c r="AI47" s="4">
        <v>4.4282539999999999</v>
      </c>
      <c r="AJ47" s="4">
        <v>101.004896</v>
      </c>
      <c r="AK47" s="4">
        <v>1764</v>
      </c>
      <c r="AL47" s="4">
        <v>6</v>
      </c>
      <c r="AM47" s="4">
        <v>1443</v>
      </c>
      <c r="AN47" s="4">
        <v>95</v>
      </c>
      <c r="AO47" s="4">
        <v>34.129812000000001</v>
      </c>
      <c r="AP47" s="4">
        <v>104951.6</v>
      </c>
      <c r="AQ47" s="4">
        <v>48101.599999999999</v>
      </c>
      <c r="AR47" s="4">
        <v>19</v>
      </c>
      <c r="AS47" s="4">
        <v>13445</v>
      </c>
      <c r="AT47" s="4">
        <v>4.7E-2</v>
      </c>
      <c r="AU47" s="4">
        <v>11.224</v>
      </c>
      <c r="AV47" s="4">
        <v>122499</v>
      </c>
      <c r="AW47" s="4">
        <v>0</v>
      </c>
      <c r="AX47" s="4">
        <v>0.56999999999999995</v>
      </c>
      <c r="AY47">
        <v>0.82599999999999996</v>
      </c>
      <c r="AZ47" t="s">
        <v>136</v>
      </c>
      <c r="BA47" t="s">
        <v>740</v>
      </c>
      <c r="BB47">
        <v>3</v>
      </c>
      <c r="BC47" t="s">
        <v>1290</v>
      </c>
      <c r="BD47">
        <v>9</v>
      </c>
      <c r="BE47">
        <v>87900.657000000007</v>
      </c>
      <c r="BF47">
        <v>0.14625920259048802</v>
      </c>
      <c r="BG47">
        <v>0.1208101013397431</v>
      </c>
      <c r="BH47">
        <v>515614.70299999998</v>
      </c>
      <c r="BI47">
        <v>2.4933889443412557E-2</v>
      </c>
      <c r="BJ47">
        <v>2.059539268025877E-2</v>
      </c>
      <c r="BK47">
        <v>1</v>
      </c>
      <c r="BL47" t="s">
        <v>138</v>
      </c>
      <c r="BM47">
        <v>-1</v>
      </c>
      <c r="BN47" t="s">
        <v>1037</v>
      </c>
    </row>
    <row r="48" spans="1:66">
      <c r="A48" s="140" t="str">
        <f t="shared" si="20"/>
        <v>강인교통</v>
      </c>
      <c r="B48" s="140" t="str">
        <f t="shared" si="21"/>
        <v>303-1</v>
      </c>
      <c r="C48" s="141" t="str">
        <f t="shared" si="22"/>
        <v>72바1930</v>
      </c>
      <c r="D48" s="116" t="str">
        <f t="shared" si="23"/>
        <v>대형</v>
      </c>
      <c r="E48" s="113" t="str">
        <f t="shared" si="16"/>
        <v>C</v>
      </c>
      <c r="F48" s="161">
        <f t="shared" si="17"/>
        <v>0.88200000000000001</v>
      </c>
      <c r="G48" s="162">
        <f t="shared" si="18"/>
        <v>3.0870000000000002</v>
      </c>
      <c r="H48" s="163">
        <f t="shared" si="19"/>
        <v>3.5</v>
      </c>
      <c r="I48" s="164">
        <f t="shared" si="24"/>
        <v>11777.806</v>
      </c>
      <c r="J48" s="165">
        <f t="shared" si="25"/>
        <v>1.5680518025440671E-2</v>
      </c>
      <c r="K48" s="165">
        <f t="shared" si="26"/>
        <v>0.26746419803492244</v>
      </c>
      <c r="L48" s="165">
        <f t="shared" si="27"/>
        <v>0.14586757499656558</v>
      </c>
      <c r="M48" s="166">
        <f t="shared" si="28"/>
        <v>16.399000000000001</v>
      </c>
      <c r="N48" s="167">
        <f t="shared" si="29"/>
        <v>0.255</v>
      </c>
      <c r="O48" s="167">
        <f t="shared" si="30"/>
        <v>5.7910000000000004</v>
      </c>
      <c r="P48" s="168">
        <f t="shared" si="31"/>
        <v>563.63499999999999</v>
      </c>
      <c r="Q48" s="169">
        <f t="shared" si="32"/>
        <v>93</v>
      </c>
      <c r="R48" s="170">
        <f t="shared" si="33"/>
        <v>46.311209707964601</v>
      </c>
      <c r="S48" s="142">
        <f t="shared" si="34"/>
        <v>30</v>
      </c>
      <c r="T48" s="142">
        <f t="shared" si="35"/>
        <v>682</v>
      </c>
      <c r="U48" t="s">
        <v>63</v>
      </c>
      <c r="V48" t="s">
        <v>163</v>
      </c>
      <c r="W48" t="s">
        <v>63</v>
      </c>
      <c r="X48" s="4" t="s">
        <v>163</v>
      </c>
      <c r="Y48" s="4" t="s">
        <v>747</v>
      </c>
      <c r="Z48" s="4" t="s">
        <v>706</v>
      </c>
      <c r="AA48" s="4" t="s">
        <v>49</v>
      </c>
      <c r="AB48" s="4">
        <v>501</v>
      </c>
      <c r="AC48" s="4">
        <v>11777.806</v>
      </c>
      <c r="AD48" s="4">
        <v>3814.7840000000001</v>
      </c>
      <c r="AE48" s="4">
        <v>3.0870000000000002</v>
      </c>
      <c r="AF48" s="4">
        <v>3.5</v>
      </c>
      <c r="AG48" s="4">
        <v>16.399000000000001</v>
      </c>
      <c r="AH48" s="4">
        <v>354.76991199999998</v>
      </c>
      <c r="AI48" s="4">
        <v>5.5629759999999999</v>
      </c>
      <c r="AJ48" s="4">
        <v>94.888249999999999</v>
      </c>
      <c r="AK48" s="4">
        <v>1718</v>
      </c>
      <c r="AL48" s="4">
        <v>30</v>
      </c>
      <c r="AM48" s="4">
        <v>682</v>
      </c>
      <c r="AN48" s="4">
        <v>93</v>
      </c>
      <c r="AO48" s="4">
        <v>33.198435000000003</v>
      </c>
      <c r="AP48" s="4">
        <v>99816.9</v>
      </c>
      <c r="AQ48" s="4">
        <v>33818.1</v>
      </c>
      <c r="AR48" s="4">
        <v>21</v>
      </c>
      <c r="AS48" s="4">
        <v>13105</v>
      </c>
      <c r="AT48" s="4">
        <v>0.255</v>
      </c>
      <c r="AU48" s="4">
        <v>5.7910000000000004</v>
      </c>
      <c r="AV48" s="4">
        <v>111605</v>
      </c>
      <c r="AW48" s="4">
        <v>0</v>
      </c>
      <c r="AX48" s="4">
        <v>0.52</v>
      </c>
      <c r="AY48">
        <v>0.88200000000000001</v>
      </c>
      <c r="AZ48" t="s">
        <v>138</v>
      </c>
      <c r="BA48" t="s">
        <v>740</v>
      </c>
      <c r="BB48">
        <v>1</v>
      </c>
      <c r="BC48" t="s">
        <v>741</v>
      </c>
      <c r="BD48">
        <v>10</v>
      </c>
      <c r="BE48">
        <v>87900.657000000007</v>
      </c>
      <c r="BF48">
        <v>0.13398996551299952</v>
      </c>
      <c r="BG48">
        <v>0.11817914958246557</v>
      </c>
      <c r="BH48">
        <v>515614.70299999998</v>
      </c>
      <c r="BI48">
        <v>2.2842261734340032E-2</v>
      </c>
      <c r="BJ48">
        <v>2.0146874849687909E-2</v>
      </c>
      <c r="BK48">
        <v>1</v>
      </c>
      <c r="BL48" t="s">
        <v>135</v>
      </c>
      <c r="BM48">
        <v>-2</v>
      </c>
      <c r="BN48" t="s">
        <v>1037</v>
      </c>
    </row>
    <row r="49" spans="1:66">
      <c r="A49" s="143" t="str">
        <f t="shared" si="20"/>
        <v>강인교통</v>
      </c>
      <c r="B49" s="143" t="str">
        <f t="shared" si="21"/>
        <v>303-1</v>
      </c>
      <c r="C49" s="144" t="str">
        <f t="shared" si="22"/>
        <v>72바1931</v>
      </c>
      <c r="D49" s="132" t="str">
        <f t="shared" si="23"/>
        <v>대형</v>
      </c>
      <c r="E49" s="129" t="str">
        <f t="shared" si="16"/>
        <v>D</v>
      </c>
      <c r="F49" s="151">
        <f t="shared" si="17"/>
        <v>0.80999999999999994</v>
      </c>
      <c r="G49" s="152">
        <f t="shared" si="18"/>
        <v>2.835</v>
      </c>
      <c r="H49" s="153">
        <f t="shared" si="19"/>
        <v>3.5</v>
      </c>
      <c r="I49" s="154">
        <f t="shared" si="24"/>
        <v>11144.075999999999</v>
      </c>
      <c r="J49" s="155">
        <f t="shared" si="25"/>
        <v>5.5640695148195538E-3</v>
      </c>
      <c r="K49" s="155">
        <f t="shared" si="26"/>
        <v>0.25982714669216039</v>
      </c>
      <c r="L49" s="155">
        <f t="shared" si="27"/>
        <v>0.1466249871232034</v>
      </c>
      <c r="M49" s="156">
        <f t="shared" si="28"/>
        <v>17.599</v>
      </c>
      <c r="N49" s="157">
        <f t="shared" si="29"/>
        <v>0.153</v>
      </c>
      <c r="O49" s="157">
        <f t="shared" si="30"/>
        <v>5.1059999999999999</v>
      </c>
      <c r="P49" s="158">
        <f t="shared" si="31"/>
        <v>587.31333333333339</v>
      </c>
      <c r="Q49" s="159">
        <f t="shared" si="32"/>
        <v>107</v>
      </c>
      <c r="R49" s="160">
        <f t="shared" si="33"/>
        <v>45.585971266635042</v>
      </c>
      <c r="S49" s="145">
        <f t="shared" si="34"/>
        <v>17</v>
      </c>
      <c r="T49" s="145">
        <f t="shared" si="35"/>
        <v>569</v>
      </c>
      <c r="U49" t="s">
        <v>63</v>
      </c>
      <c r="V49" t="s">
        <v>163</v>
      </c>
      <c r="W49" s="4" t="s">
        <v>63</v>
      </c>
      <c r="X49" s="4" t="s">
        <v>163</v>
      </c>
      <c r="Y49" s="4" t="s">
        <v>748</v>
      </c>
      <c r="Z49" s="4" t="s">
        <v>706</v>
      </c>
      <c r="AA49" s="4" t="s">
        <v>49</v>
      </c>
      <c r="AB49" s="4">
        <v>501</v>
      </c>
      <c r="AC49" s="4">
        <v>11144.075999999999</v>
      </c>
      <c r="AD49" s="4">
        <v>3930.317</v>
      </c>
      <c r="AE49" s="4">
        <v>2.835</v>
      </c>
      <c r="AF49" s="4">
        <v>3.5</v>
      </c>
      <c r="AG49" s="4">
        <v>17.599</v>
      </c>
      <c r="AH49" s="4">
        <v>332.77963099999999</v>
      </c>
      <c r="AI49" s="4">
        <v>1.8516090000000001</v>
      </c>
      <c r="AJ49" s="4">
        <v>86.465181999999999</v>
      </c>
      <c r="AK49" s="4">
        <v>1634</v>
      </c>
      <c r="AL49" s="4">
        <v>17</v>
      </c>
      <c r="AM49" s="4">
        <v>569</v>
      </c>
      <c r="AN49" s="4">
        <v>107</v>
      </c>
      <c r="AO49" s="4">
        <v>33.487853999999999</v>
      </c>
      <c r="AP49" s="4">
        <v>91131.6</v>
      </c>
      <c r="AQ49" s="4">
        <v>35238.800000000003</v>
      </c>
      <c r="AR49" s="4">
        <v>18</v>
      </c>
      <c r="AS49" s="4">
        <v>12889</v>
      </c>
      <c r="AT49" s="4">
        <v>0.153</v>
      </c>
      <c r="AU49" s="4">
        <v>5.1059999999999999</v>
      </c>
      <c r="AV49" s="4">
        <v>102286</v>
      </c>
      <c r="AW49" s="4">
        <v>0</v>
      </c>
      <c r="AX49" s="4">
        <v>0.51</v>
      </c>
      <c r="AY49">
        <v>0.80999999999999994</v>
      </c>
      <c r="AZ49" t="s">
        <v>136</v>
      </c>
      <c r="BA49" t="s">
        <v>740</v>
      </c>
      <c r="BB49">
        <v>5</v>
      </c>
      <c r="BC49" t="s">
        <v>1291</v>
      </c>
      <c r="BD49">
        <v>10</v>
      </c>
      <c r="BE49">
        <v>87900.657000000007</v>
      </c>
      <c r="BF49">
        <v>0.12678034932093851</v>
      </c>
      <c r="BG49">
        <v>0.10269208294996018</v>
      </c>
      <c r="BH49">
        <v>515614.70299999998</v>
      </c>
      <c r="BI49">
        <v>2.1613185068541381E-2</v>
      </c>
      <c r="BJ49">
        <v>1.7506679905518518E-2</v>
      </c>
      <c r="BK49">
        <v>1</v>
      </c>
      <c r="BL49" t="s">
        <v>138</v>
      </c>
      <c r="BM49">
        <v>-1</v>
      </c>
      <c r="BN49" t="s">
        <v>1037</v>
      </c>
    </row>
    <row r="50" spans="1:66">
      <c r="A50" s="140" t="str">
        <f t="shared" si="20"/>
        <v>강인교통</v>
      </c>
      <c r="B50" s="140">
        <f t="shared" si="21"/>
        <v>304</v>
      </c>
      <c r="C50" s="141" t="str">
        <f t="shared" si="22"/>
        <v>70바5004</v>
      </c>
      <c r="D50" s="116" t="str">
        <f t="shared" si="23"/>
        <v>대형</v>
      </c>
      <c r="E50" s="113" t="str">
        <f t="shared" si="16"/>
        <v>C</v>
      </c>
      <c r="F50" s="161">
        <f t="shared" si="17"/>
        <v>0.89551724137931032</v>
      </c>
      <c r="G50" s="162">
        <f t="shared" si="18"/>
        <v>2.597</v>
      </c>
      <c r="H50" s="163">
        <f t="shared" si="19"/>
        <v>2.9</v>
      </c>
      <c r="I50" s="164">
        <f t="shared" si="24"/>
        <v>12113.811</v>
      </c>
      <c r="J50" s="165">
        <f t="shared" si="25"/>
        <v>9.4312125085163415E-3</v>
      </c>
      <c r="K50" s="165">
        <f t="shared" si="26"/>
        <v>0.29933311146531283</v>
      </c>
      <c r="L50" s="165">
        <f t="shared" si="27"/>
        <v>0.16741222064633501</v>
      </c>
      <c r="M50" s="166">
        <f t="shared" si="28"/>
        <v>16.407</v>
      </c>
      <c r="N50" s="167">
        <f t="shared" si="29"/>
        <v>0.27200000000000002</v>
      </c>
      <c r="O50" s="167">
        <f t="shared" si="30"/>
        <v>13.744999999999999</v>
      </c>
      <c r="P50" s="168">
        <f t="shared" si="31"/>
        <v>945.04499999999996</v>
      </c>
      <c r="Q50" s="169">
        <f t="shared" si="32"/>
        <v>107</v>
      </c>
      <c r="R50" s="170">
        <f t="shared" si="33"/>
        <v>40.529737080858595</v>
      </c>
      <c r="S50" s="142">
        <f t="shared" si="34"/>
        <v>33</v>
      </c>
      <c r="T50" s="142">
        <f t="shared" si="35"/>
        <v>1665</v>
      </c>
      <c r="U50" t="s">
        <v>63</v>
      </c>
      <c r="V50">
        <v>304</v>
      </c>
      <c r="W50" t="s">
        <v>63</v>
      </c>
      <c r="X50" s="4">
        <v>304</v>
      </c>
      <c r="Y50" s="4" t="s">
        <v>749</v>
      </c>
      <c r="Z50" s="4" t="s">
        <v>706</v>
      </c>
      <c r="AA50" s="4" t="s">
        <v>49</v>
      </c>
      <c r="AB50" s="4">
        <v>501</v>
      </c>
      <c r="AC50" s="4">
        <v>12113.811</v>
      </c>
      <c r="AD50" s="4">
        <v>4664.0309999999999</v>
      </c>
      <c r="AE50" s="4">
        <v>2.597</v>
      </c>
      <c r="AF50" s="4">
        <v>2.9</v>
      </c>
      <c r="AG50" s="4">
        <v>16.407</v>
      </c>
      <c r="AH50" s="4">
        <v>432.39519799999999</v>
      </c>
      <c r="AI50" s="4">
        <v>4.0780110000000001</v>
      </c>
      <c r="AJ50" s="4">
        <v>129.43020000000001</v>
      </c>
      <c r="AK50" s="4">
        <v>2028</v>
      </c>
      <c r="AL50" s="4">
        <v>33</v>
      </c>
      <c r="AM50" s="4">
        <v>1665</v>
      </c>
      <c r="AN50" s="4">
        <v>107</v>
      </c>
      <c r="AO50" s="4">
        <v>28.015599999999999</v>
      </c>
      <c r="AP50" s="4">
        <v>110129.4</v>
      </c>
      <c r="AQ50" s="4">
        <v>56702.7</v>
      </c>
      <c r="AR50" s="4">
        <v>20</v>
      </c>
      <c r="AS50" s="4">
        <v>6368</v>
      </c>
      <c r="AT50" s="4">
        <v>0.27200000000000002</v>
      </c>
      <c r="AU50" s="4">
        <v>13.744999999999999</v>
      </c>
      <c r="AV50" s="4">
        <v>115249</v>
      </c>
      <c r="AW50" s="4">
        <v>0</v>
      </c>
      <c r="AX50" s="4">
        <v>0.5</v>
      </c>
      <c r="AY50">
        <v>0.89551724137931032</v>
      </c>
      <c r="AZ50" t="s">
        <v>138</v>
      </c>
      <c r="BA50" t="s">
        <v>750</v>
      </c>
      <c r="BB50">
        <v>1</v>
      </c>
      <c r="BC50" t="s">
        <v>1292</v>
      </c>
      <c r="BD50">
        <v>9</v>
      </c>
      <c r="BE50">
        <v>58252.288999999997</v>
      </c>
      <c r="BF50">
        <v>0.2079542488021372</v>
      </c>
      <c r="BG50">
        <v>0.18622661522039666</v>
      </c>
      <c r="BH50">
        <v>515614.70299999998</v>
      </c>
      <c r="BI50">
        <v>2.3493920808538311E-2</v>
      </c>
      <c r="BJ50">
        <v>2.1039211151646205E-2</v>
      </c>
      <c r="BK50">
        <v>1</v>
      </c>
      <c r="BL50" t="s">
        <v>137</v>
      </c>
      <c r="BM50">
        <v>-1</v>
      </c>
      <c r="BN50" t="s">
        <v>1037</v>
      </c>
    </row>
    <row r="51" spans="1:66">
      <c r="A51" s="143" t="str">
        <f t="shared" si="20"/>
        <v>강인교통</v>
      </c>
      <c r="B51" s="143">
        <f t="shared" si="21"/>
        <v>304</v>
      </c>
      <c r="C51" s="144" t="str">
        <f t="shared" si="22"/>
        <v>70바5034</v>
      </c>
      <c r="D51" s="132" t="str">
        <f t="shared" si="23"/>
        <v>대형</v>
      </c>
      <c r="E51" s="129" t="str">
        <f t="shared" si="16"/>
        <v>C</v>
      </c>
      <c r="F51" s="151">
        <f t="shared" si="17"/>
        <v>0.88586206896551722</v>
      </c>
      <c r="G51" s="152">
        <f t="shared" si="18"/>
        <v>2.569</v>
      </c>
      <c r="H51" s="153">
        <f t="shared" si="19"/>
        <v>2.9</v>
      </c>
      <c r="I51" s="154">
        <f t="shared" si="24"/>
        <v>10693.941999999999</v>
      </c>
      <c r="J51" s="155">
        <f t="shared" si="25"/>
        <v>7.9531927227804999E-3</v>
      </c>
      <c r="K51" s="155">
        <f t="shared" si="26"/>
        <v>0.31147015963713487</v>
      </c>
      <c r="L51" s="155">
        <f t="shared" si="27"/>
        <v>0.18571262122050036</v>
      </c>
      <c r="M51" s="156">
        <f t="shared" si="28"/>
        <v>17.364000000000001</v>
      </c>
      <c r="N51" s="157">
        <f t="shared" si="29"/>
        <v>0.17799999999999999</v>
      </c>
      <c r="O51" s="157">
        <f t="shared" si="30"/>
        <v>13.007</v>
      </c>
      <c r="P51" s="158">
        <f t="shared" si="31"/>
        <v>965.2</v>
      </c>
      <c r="Q51" s="159">
        <f t="shared" si="32"/>
        <v>93</v>
      </c>
      <c r="R51" s="160">
        <f t="shared" si="33"/>
        <v>41.726837099908998</v>
      </c>
      <c r="S51" s="145">
        <f t="shared" si="34"/>
        <v>19</v>
      </c>
      <c r="T51" s="145">
        <f t="shared" si="35"/>
        <v>1391</v>
      </c>
      <c r="U51" t="s">
        <v>63</v>
      </c>
      <c r="V51">
        <v>304</v>
      </c>
      <c r="W51" t="s">
        <v>63</v>
      </c>
      <c r="X51" s="4">
        <v>304</v>
      </c>
      <c r="Y51" s="4" t="s">
        <v>751</v>
      </c>
      <c r="Z51" s="4" t="s">
        <v>706</v>
      </c>
      <c r="AA51" s="4" t="s">
        <v>49</v>
      </c>
      <c r="AB51" s="4">
        <v>501</v>
      </c>
      <c r="AC51" s="4">
        <v>10693.941999999999</v>
      </c>
      <c r="AD51" s="4">
        <v>4162.6719999999996</v>
      </c>
      <c r="AE51" s="4">
        <v>2.569</v>
      </c>
      <c r="AF51" s="4">
        <v>2.9</v>
      </c>
      <c r="AG51" s="4">
        <v>17.364000000000001</v>
      </c>
      <c r="AH51" s="4">
        <v>376.56965000000002</v>
      </c>
      <c r="AI51" s="4">
        <v>2.9949309999999998</v>
      </c>
      <c r="AJ51" s="4">
        <v>117.290209</v>
      </c>
      <c r="AK51" s="4">
        <v>1986</v>
      </c>
      <c r="AL51" s="4">
        <v>19</v>
      </c>
      <c r="AM51" s="4">
        <v>1391</v>
      </c>
      <c r="AN51" s="4">
        <v>93</v>
      </c>
      <c r="AO51" s="4">
        <v>28.398309999999999</v>
      </c>
      <c r="AP51" s="4">
        <v>89573.2</v>
      </c>
      <c r="AQ51" s="4">
        <v>57912</v>
      </c>
      <c r="AR51" s="4">
        <v>29</v>
      </c>
      <c r="AS51" s="4">
        <v>1142</v>
      </c>
      <c r="AT51" s="4">
        <v>0.17799999999999999</v>
      </c>
      <c r="AU51" s="4">
        <v>13.007</v>
      </c>
      <c r="AV51" s="4">
        <v>103590</v>
      </c>
      <c r="AW51" s="4">
        <v>0</v>
      </c>
      <c r="AX51" s="4">
        <v>0.5</v>
      </c>
      <c r="AY51">
        <v>0.88586206896551722</v>
      </c>
      <c r="AZ51" t="s">
        <v>138</v>
      </c>
      <c r="BA51" t="s">
        <v>750</v>
      </c>
      <c r="BB51">
        <v>2</v>
      </c>
      <c r="BC51" t="s">
        <v>755</v>
      </c>
      <c r="BD51">
        <v>9</v>
      </c>
      <c r="BE51">
        <v>58252.288999999997</v>
      </c>
      <c r="BF51">
        <v>0.1835797731484852</v>
      </c>
      <c r="BG51">
        <v>0.16262635766153741</v>
      </c>
      <c r="BH51">
        <v>515614.70299999998</v>
      </c>
      <c r="BI51">
        <v>2.0740180483177571E-2</v>
      </c>
      <c r="BJ51">
        <v>1.8372939193545924E-2</v>
      </c>
      <c r="BK51">
        <v>1</v>
      </c>
      <c r="BL51" t="s">
        <v>135</v>
      </c>
      <c r="BM51">
        <v>-2</v>
      </c>
      <c r="BN51" t="s">
        <v>1037</v>
      </c>
    </row>
    <row r="52" spans="1:66">
      <c r="A52" s="140" t="str">
        <f t="shared" si="20"/>
        <v>강인교통</v>
      </c>
      <c r="B52" s="140">
        <f t="shared" si="21"/>
        <v>304</v>
      </c>
      <c r="C52" s="141" t="str">
        <f t="shared" si="22"/>
        <v>70바5037</v>
      </c>
      <c r="D52" s="116" t="str">
        <f t="shared" si="23"/>
        <v>대형</v>
      </c>
      <c r="E52" s="113" t="str">
        <f t="shared" si="16"/>
        <v>C</v>
      </c>
      <c r="F52" s="161">
        <f t="shared" si="17"/>
        <v>0.87379310344827588</v>
      </c>
      <c r="G52" s="162">
        <f t="shared" si="18"/>
        <v>2.5339999999999998</v>
      </c>
      <c r="H52" s="163">
        <f t="shared" si="19"/>
        <v>2.9</v>
      </c>
      <c r="I52" s="164">
        <f t="shared" si="24"/>
        <v>11425.312</v>
      </c>
      <c r="J52" s="165">
        <f t="shared" si="25"/>
        <v>1.1956011400290508E-2</v>
      </c>
      <c r="K52" s="165">
        <f t="shared" si="26"/>
        <v>0.31532254937781506</v>
      </c>
      <c r="L52" s="165">
        <f t="shared" si="27"/>
        <v>0.16323405435230129</v>
      </c>
      <c r="M52" s="166">
        <f t="shared" si="28"/>
        <v>18.553999999999998</v>
      </c>
      <c r="N52" s="167">
        <f t="shared" si="29"/>
        <v>0.184</v>
      </c>
      <c r="O52" s="167">
        <f t="shared" si="30"/>
        <v>13.689</v>
      </c>
      <c r="P52" s="168">
        <f t="shared" si="31"/>
        <v>1187.27</v>
      </c>
      <c r="Q52" s="169">
        <f t="shared" si="32"/>
        <v>93</v>
      </c>
      <c r="R52" s="170">
        <f t="shared" si="33"/>
        <v>41.518564060168472</v>
      </c>
      <c r="S52" s="142">
        <f t="shared" si="34"/>
        <v>21</v>
      </c>
      <c r="T52" s="142">
        <f t="shared" si="35"/>
        <v>1564</v>
      </c>
      <c r="U52" t="s">
        <v>63</v>
      </c>
      <c r="V52">
        <v>304</v>
      </c>
      <c r="W52" s="4" t="s">
        <v>63</v>
      </c>
      <c r="X52" s="4">
        <v>304</v>
      </c>
      <c r="Y52" s="4" t="s">
        <v>752</v>
      </c>
      <c r="Z52" s="4" t="s">
        <v>706</v>
      </c>
      <c r="AA52" s="4" t="s">
        <v>49</v>
      </c>
      <c r="AB52" s="4">
        <v>501</v>
      </c>
      <c r="AC52" s="4">
        <v>11425.312</v>
      </c>
      <c r="AD52" s="4">
        <v>4508.0230000000001</v>
      </c>
      <c r="AE52" s="4">
        <v>2.5339999999999998</v>
      </c>
      <c r="AF52" s="4">
        <v>2.9</v>
      </c>
      <c r="AG52" s="4">
        <v>18.553999999999998</v>
      </c>
      <c r="AH52" s="4">
        <v>409.06326000000001</v>
      </c>
      <c r="AI52" s="4">
        <v>4.890765</v>
      </c>
      <c r="AJ52" s="4">
        <v>128.98687000000001</v>
      </c>
      <c r="AK52" s="4">
        <v>1865</v>
      </c>
      <c r="AL52" s="4">
        <v>21</v>
      </c>
      <c r="AM52" s="4">
        <v>1564</v>
      </c>
      <c r="AN52" s="4">
        <v>93</v>
      </c>
      <c r="AO52" s="4">
        <v>27.930427999999999</v>
      </c>
      <c r="AP52" s="4">
        <v>113935.4</v>
      </c>
      <c r="AQ52" s="4">
        <v>71236.2</v>
      </c>
      <c r="AR52" s="4">
        <v>34</v>
      </c>
      <c r="AS52" s="4">
        <v>7534</v>
      </c>
      <c r="AT52" s="4">
        <v>0.184</v>
      </c>
      <c r="AU52" s="4">
        <v>13.689</v>
      </c>
      <c r="AV52" s="4">
        <v>109828</v>
      </c>
      <c r="AW52" s="4">
        <v>0</v>
      </c>
      <c r="AX52" s="4">
        <v>0.52</v>
      </c>
      <c r="AY52">
        <v>0.87379310344827588</v>
      </c>
      <c r="AZ52" t="s">
        <v>138</v>
      </c>
      <c r="BA52" t="s">
        <v>750</v>
      </c>
      <c r="BB52">
        <v>4</v>
      </c>
      <c r="BC52" t="s">
        <v>1293</v>
      </c>
      <c r="BD52">
        <v>9</v>
      </c>
      <c r="BE52">
        <v>58252.288999999997</v>
      </c>
      <c r="BF52">
        <v>0.19613498793154721</v>
      </c>
      <c r="BG52">
        <v>0.17138139979949676</v>
      </c>
      <c r="BH52">
        <v>515614.70299999998</v>
      </c>
      <c r="BI52">
        <v>2.2158623354850297E-2</v>
      </c>
      <c r="BJ52">
        <v>1.9362052269376089E-2</v>
      </c>
      <c r="BK52">
        <v>1</v>
      </c>
      <c r="BL52" t="s">
        <v>137</v>
      </c>
      <c r="BM52">
        <v>-1</v>
      </c>
      <c r="BN52" t="s">
        <v>1037</v>
      </c>
    </row>
    <row r="53" spans="1:66">
      <c r="A53" s="143" t="str">
        <f t="shared" si="20"/>
        <v>강인교통</v>
      </c>
      <c r="B53" s="143">
        <f t="shared" si="21"/>
        <v>304</v>
      </c>
      <c r="C53" s="144" t="str">
        <f t="shared" si="22"/>
        <v>70바5090</v>
      </c>
      <c r="D53" s="132" t="str">
        <f t="shared" si="23"/>
        <v>대형</v>
      </c>
      <c r="E53" s="129" t="str">
        <f t="shared" si="16"/>
        <v>D</v>
      </c>
      <c r="F53" s="151">
        <f t="shared" si="17"/>
        <v>0.81793103448275861</v>
      </c>
      <c r="G53" s="152">
        <f t="shared" si="18"/>
        <v>2.3719999999999999</v>
      </c>
      <c r="H53" s="153">
        <f t="shared" si="19"/>
        <v>2.9</v>
      </c>
      <c r="I53" s="154">
        <f t="shared" si="24"/>
        <v>11361.927</v>
      </c>
      <c r="J53" s="155">
        <f t="shared" si="25"/>
        <v>1.5725862346364455E-2</v>
      </c>
      <c r="K53" s="155">
        <f t="shared" si="26"/>
        <v>0.34607613428358336</v>
      </c>
      <c r="L53" s="155">
        <f t="shared" si="27"/>
        <v>0.22980256782146199</v>
      </c>
      <c r="M53" s="156">
        <f t="shared" si="28"/>
        <v>21.286000000000001</v>
      </c>
      <c r="N53" s="157">
        <f t="shared" si="29"/>
        <v>0.502</v>
      </c>
      <c r="O53" s="157">
        <f t="shared" si="30"/>
        <v>43.487000000000002</v>
      </c>
      <c r="P53" s="158">
        <f t="shared" si="31"/>
        <v>1175.22</v>
      </c>
      <c r="Q53" s="159">
        <f t="shared" si="32"/>
        <v>111</v>
      </c>
      <c r="R53" s="160">
        <f t="shared" si="33"/>
        <v>43.015685129401042</v>
      </c>
      <c r="S53" s="145">
        <f t="shared" si="34"/>
        <v>57</v>
      </c>
      <c r="T53" s="145">
        <f t="shared" si="35"/>
        <v>4941</v>
      </c>
      <c r="U53" t="s">
        <v>63</v>
      </c>
      <c r="V53">
        <v>304</v>
      </c>
      <c r="W53" t="s">
        <v>63</v>
      </c>
      <c r="X53" s="4">
        <v>304</v>
      </c>
      <c r="Y53" s="4" t="s">
        <v>753</v>
      </c>
      <c r="Z53" s="4" t="s">
        <v>706</v>
      </c>
      <c r="AA53" s="4" t="s">
        <v>49</v>
      </c>
      <c r="AB53" s="4">
        <v>501</v>
      </c>
      <c r="AC53" s="4">
        <v>11361.927</v>
      </c>
      <c r="AD53" s="4">
        <v>4789.0709999999999</v>
      </c>
      <c r="AE53" s="4">
        <v>2.3719999999999999</v>
      </c>
      <c r="AF53" s="4">
        <v>2.9</v>
      </c>
      <c r="AG53" s="4">
        <v>21.286000000000001</v>
      </c>
      <c r="AH53" s="4">
        <v>413.87549100000001</v>
      </c>
      <c r="AI53" s="4">
        <v>6.5085490000000004</v>
      </c>
      <c r="AJ53" s="4">
        <v>143.23242999999999</v>
      </c>
      <c r="AK53" s="4">
        <v>2611</v>
      </c>
      <c r="AL53" s="4">
        <v>57</v>
      </c>
      <c r="AM53" s="4">
        <v>4941</v>
      </c>
      <c r="AN53" s="4">
        <v>111</v>
      </c>
      <c r="AO53" s="4">
        <v>27.452524</v>
      </c>
      <c r="AP53" s="4">
        <v>109281.2</v>
      </c>
      <c r="AQ53" s="4">
        <v>70513.2</v>
      </c>
      <c r="AR53" s="4">
        <v>49</v>
      </c>
      <c r="AS53" s="4">
        <v>33354</v>
      </c>
      <c r="AT53" s="4">
        <v>0.502</v>
      </c>
      <c r="AU53" s="4">
        <v>43.487000000000002</v>
      </c>
      <c r="AV53" s="4">
        <v>108947</v>
      </c>
      <c r="AW53" s="4">
        <v>0</v>
      </c>
      <c r="AX53" s="4">
        <v>0.52</v>
      </c>
      <c r="AY53">
        <v>0.81793103448275861</v>
      </c>
      <c r="AZ53" t="s">
        <v>136</v>
      </c>
      <c r="BA53" t="s">
        <v>750</v>
      </c>
      <c r="BB53">
        <v>4</v>
      </c>
      <c r="BC53" t="s">
        <v>1294</v>
      </c>
      <c r="BD53">
        <v>10</v>
      </c>
      <c r="BE53">
        <v>58252.288999999997</v>
      </c>
      <c r="BF53">
        <v>0.19504687618369812</v>
      </c>
      <c r="BG53">
        <v>0.15953489320956274</v>
      </c>
      <c r="BH53">
        <v>515614.70299999998</v>
      </c>
      <c r="BI53">
        <v>2.2035692415078398E-2</v>
      </c>
      <c r="BJ53">
        <v>1.8023676692608952E-2</v>
      </c>
      <c r="BK53">
        <v>1</v>
      </c>
      <c r="BL53" t="s">
        <v>137</v>
      </c>
      <c r="BM53">
        <v>-2</v>
      </c>
      <c r="BN53" t="s">
        <v>1037</v>
      </c>
    </row>
    <row r="54" spans="1:66">
      <c r="A54" s="140" t="str">
        <f t="shared" si="20"/>
        <v>강인교통</v>
      </c>
      <c r="B54" s="140">
        <f t="shared" si="21"/>
        <v>304</v>
      </c>
      <c r="C54" s="141" t="str">
        <f t="shared" si="22"/>
        <v>72바1867</v>
      </c>
      <c r="D54" s="116" t="str">
        <f t="shared" si="23"/>
        <v>대형</v>
      </c>
      <c r="E54" s="113" t="str">
        <f t="shared" si="16"/>
        <v>F</v>
      </c>
      <c r="F54" s="161">
        <f t="shared" si="17"/>
        <v>0.78310344827586209</v>
      </c>
      <c r="G54" s="162">
        <f t="shared" si="18"/>
        <v>2.2709999999999999</v>
      </c>
      <c r="H54" s="163">
        <f t="shared" si="19"/>
        <v>2.9</v>
      </c>
      <c r="I54" s="164">
        <f t="shared" si="24"/>
        <v>12657.297</v>
      </c>
      <c r="J54" s="165">
        <f t="shared" si="25"/>
        <v>6.4871593944361775E-3</v>
      </c>
      <c r="K54" s="165">
        <f t="shared" si="26"/>
        <v>0.31950619093286853</v>
      </c>
      <c r="L54" s="165">
        <f t="shared" si="27"/>
        <v>0.16844038660070945</v>
      </c>
      <c r="M54" s="166">
        <f t="shared" si="28"/>
        <v>21.896000000000001</v>
      </c>
      <c r="N54" s="167">
        <f t="shared" si="29"/>
        <v>0.13400000000000001</v>
      </c>
      <c r="O54" s="167">
        <f t="shared" si="30"/>
        <v>13.629</v>
      </c>
      <c r="P54" s="168">
        <f t="shared" si="31"/>
        <v>1144.5716666666667</v>
      </c>
      <c r="Q54" s="169">
        <f t="shared" si="32"/>
        <v>109</v>
      </c>
      <c r="R54" s="170">
        <f t="shared" si="33"/>
        <v>41.269898013966099</v>
      </c>
      <c r="S54" s="142">
        <f t="shared" si="34"/>
        <v>17</v>
      </c>
      <c r="T54" s="142">
        <f t="shared" si="35"/>
        <v>1725</v>
      </c>
      <c r="U54" t="s">
        <v>63</v>
      </c>
      <c r="V54">
        <v>304</v>
      </c>
      <c r="W54" t="s">
        <v>63</v>
      </c>
      <c r="X54" s="4">
        <v>304</v>
      </c>
      <c r="Y54" s="4" t="s">
        <v>754</v>
      </c>
      <c r="Z54" s="4" t="s">
        <v>706</v>
      </c>
      <c r="AA54" s="4" t="s">
        <v>49</v>
      </c>
      <c r="AB54" s="4">
        <v>501</v>
      </c>
      <c r="AC54" s="4">
        <v>12657.297</v>
      </c>
      <c r="AD54" s="4">
        <v>5572.8469999999998</v>
      </c>
      <c r="AE54" s="4">
        <v>2.2709999999999999</v>
      </c>
      <c r="AF54" s="4">
        <v>2.9</v>
      </c>
      <c r="AG54" s="4">
        <v>21.896000000000001</v>
      </c>
      <c r="AH54" s="4">
        <v>455.033524</v>
      </c>
      <c r="AI54" s="4">
        <v>2.9518749999999998</v>
      </c>
      <c r="AJ54" s="4">
        <v>145.38602800000001</v>
      </c>
      <c r="AK54" s="4">
        <v>2132</v>
      </c>
      <c r="AL54" s="4">
        <v>17</v>
      </c>
      <c r="AM54" s="4">
        <v>1725</v>
      </c>
      <c r="AN54" s="4">
        <v>109</v>
      </c>
      <c r="AO54" s="4">
        <v>27.816185000000001</v>
      </c>
      <c r="AP54" s="4">
        <v>91784.9</v>
      </c>
      <c r="AQ54" s="4">
        <v>68674.3</v>
      </c>
      <c r="AR54" s="4">
        <v>22</v>
      </c>
      <c r="AS54" s="4">
        <v>5902</v>
      </c>
      <c r="AT54" s="4">
        <v>0.13400000000000001</v>
      </c>
      <c r="AU54" s="4">
        <v>13.629</v>
      </c>
      <c r="AV54" s="4">
        <v>119395</v>
      </c>
      <c r="AW54" s="4">
        <v>0</v>
      </c>
      <c r="AX54" s="4">
        <v>0.53</v>
      </c>
      <c r="AY54">
        <v>0.78310344827586209</v>
      </c>
      <c r="AZ54" t="s">
        <v>139</v>
      </c>
      <c r="BA54" t="s">
        <v>750</v>
      </c>
      <c r="BB54">
        <v>1</v>
      </c>
      <c r="BC54" t="s">
        <v>1295</v>
      </c>
      <c r="BD54">
        <v>10</v>
      </c>
      <c r="BE54">
        <v>58252.288999999997</v>
      </c>
      <c r="BF54">
        <v>0.2172841139341323</v>
      </c>
      <c r="BG54">
        <v>0.17015593887738431</v>
      </c>
      <c r="BH54">
        <v>515614.70299999998</v>
      </c>
      <c r="BI54">
        <v>2.4547975312488327E-2</v>
      </c>
      <c r="BJ54">
        <v>1.922360411540034E-2</v>
      </c>
      <c r="BK54">
        <v>1</v>
      </c>
      <c r="BL54" t="s">
        <v>138</v>
      </c>
      <c r="BM54">
        <v>-2</v>
      </c>
      <c r="BN54" t="s">
        <v>1037</v>
      </c>
    </row>
    <row r="55" spans="1:66">
      <c r="A55" s="143" t="str">
        <f t="shared" si="20"/>
        <v>강인교통</v>
      </c>
      <c r="B55" s="143" t="str">
        <f t="shared" si="21"/>
        <v>예비</v>
      </c>
      <c r="C55" s="144" t="str">
        <f t="shared" si="22"/>
        <v>70바5913</v>
      </c>
      <c r="D55" s="132" t="str">
        <f t="shared" si="23"/>
        <v>대형</v>
      </c>
      <c r="E55" s="129" t="str">
        <f t="shared" si="16"/>
        <v>C</v>
      </c>
      <c r="F55" s="151">
        <f t="shared" si="17"/>
        <v>0.89233333333333331</v>
      </c>
      <c r="G55" s="152">
        <f t="shared" si="18"/>
        <v>2.677</v>
      </c>
      <c r="H55" s="153">
        <f t="shared" si="19"/>
        <v>3</v>
      </c>
      <c r="I55" s="154">
        <f t="shared" si="24"/>
        <v>3149.5450000000001</v>
      </c>
      <c r="J55" s="155">
        <f t="shared" si="25"/>
        <v>1.5939962432019679E-2</v>
      </c>
      <c r="K55" s="155">
        <f t="shared" si="26"/>
        <v>0.31257707507694066</v>
      </c>
      <c r="L55" s="155">
        <f t="shared" si="27"/>
        <v>0.1622456577061131</v>
      </c>
      <c r="M55" s="156">
        <f t="shared" si="28"/>
        <v>20.491</v>
      </c>
      <c r="N55" s="157">
        <f t="shared" si="29"/>
        <v>0.127</v>
      </c>
      <c r="O55" s="157">
        <f t="shared" si="30"/>
        <v>18.638000000000002</v>
      </c>
      <c r="P55" s="158">
        <f t="shared" si="31"/>
        <v>232.88500000000002</v>
      </c>
      <c r="Q55" s="159">
        <f t="shared" si="32"/>
        <v>95</v>
      </c>
      <c r="R55" s="160">
        <f t="shared" si="33"/>
        <v>44.599524998834234</v>
      </c>
      <c r="S55" s="145">
        <f t="shared" si="34"/>
        <v>4</v>
      </c>
      <c r="T55" s="145">
        <f t="shared" si="35"/>
        <v>587</v>
      </c>
      <c r="U55" t="s">
        <v>63</v>
      </c>
      <c r="V55" t="s">
        <v>165</v>
      </c>
      <c r="W55" s="4" t="s">
        <v>63</v>
      </c>
      <c r="X55" s="4" t="s">
        <v>165</v>
      </c>
      <c r="Y55" s="4" t="s">
        <v>756</v>
      </c>
      <c r="Z55" s="4" t="s">
        <v>706</v>
      </c>
      <c r="AA55" s="4" t="s">
        <v>49</v>
      </c>
      <c r="AB55" s="4">
        <v>501</v>
      </c>
      <c r="AC55" s="4">
        <v>3149.5450000000001</v>
      </c>
      <c r="AD55" s="4">
        <v>1176.4269999999999</v>
      </c>
      <c r="AE55" s="4">
        <v>2.677</v>
      </c>
      <c r="AF55" s="4">
        <v>3</v>
      </c>
      <c r="AG55" s="4">
        <v>20.491</v>
      </c>
      <c r="AH55" s="4">
        <v>105.167751</v>
      </c>
      <c r="AI55" s="4">
        <v>1.6763699999999999</v>
      </c>
      <c r="AJ55" s="4">
        <v>32.873027999999998</v>
      </c>
      <c r="AK55" s="4">
        <v>511</v>
      </c>
      <c r="AL55" s="4">
        <v>4</v>
      </c>
      <c r="AM55" s="4">
        <v>587</v>
      </c>
      <c r="AN55" s="4">
        <v>95</v>
      </c>
      <c r="AO55" s="4">
        <v>29.947821000000001</v>
      </c>
      <c r="AP55" s="4">
        <v>23716.9</v>
      </c>
      <c r="AQ55" s="4">
        <v>13973.1</v>
      </c>
      <c r="AR55" s="4">
        <v>14</v>
      </c>
      <c r="AS55" s="4">
        <v>3127</v>
      </c>
      <c r="AT55" s="4">
        <v>0.127</v>
      </c>
      <c r="AU55" s="4">
        <v>18.638000000000002</v>
      </c>
      <c r="AV55" s="4">
        <v>29349</v>
      </c>
      <c r="AW55" s="4">
        <v>0</v>
      </c>
      <c r="AX55" s="4">
        <v>0.55000000000000004</v>
      </c>
      <c r="AY55">
        <v>0.89233333333333331</v>
      </c>
      <c r="AZ55" t="s">
        <v>138</v>
      </c>
      <c r="BA55" t="s">
        <v>757</v>
      </c>
      <c r="BB55">
        <v>4</v>
      </c>
      <c r="BC55" t="s">
        <v>1296</v>
      </c>
      <c r="BD55">
        <v>11</v>
      </c>
      <c r="BE55">
        <v>14438.458999999999</v>
      </c>
      <c r="BF55">
        <v>0.2181358135241441</v>
      </c>
      <c r="BG55">
        <v>0.1946498576013779</v>
      </c>
      <c r="BH55">
        <v>515614.70299999998</v>
      </c>
      <c r="BI55">
        <v>6.1083304678377264E-3</v>
      </c>
      <c r="BJ55">
        <v>5.4506668874671977E-3</v>
      </c>
      <c r="BK55">
        <v>1</v>
      </c>
      <c r="BL55" t="s">
        <v>135</v>
      </c>
      <c r="BM55">
        <v>-2</v>
      </c>
      <c r="BN55" t="s">
        <v>1037</v>
      </c>
    </row>
    <row r="56" spans="1:66">
      <c r="A56" s="140" t="str">
        <f t="shared" si="20"/>
        <v>강인교통</v>
      </c>
      <c r="B56" s="140" t="str">
        <f t="shared" si="21"/>
        <v>예비</v>
      </c>
      <c r="C56" s="141" t="str">
        <f t="shared" si="22"/>
        <v>70바6019</v>
      </c>
      <c r="D56" s="116" t="str">
        <f t="shared" si="23"/>
        <v>대형</v>
      </c>
      <c r="E56" s="113" t="str">
        <f t="shared" si="16"/>
        <v>D</v>
      </c>
      <c r="F56" s="161">
        <f t="shared" si="17"/>
        <v>0.84766666666666668</v>
      </c>
      <c r="G56" s="162">
        <f t="shared" si="18"/>
        <v>2.5430000000000001</v>
      </c>
      <c r="H56" s="163">
        <f t="shared" si="19"/>
        <v>3</v>
      </c>
      <c r="I56" s="164">
        <f t="shared" si="24"/>
        <v>2871.5279999999998</v>
      </c>
      <c r="J56" s="165">
        <f t="shared" si="25"/>
        <v>3.3730502011759228E-2</v>
      </c>
      <c r="K56" s="165">
        <f t="shared" si="26"/>
        <v>0.32009117448441143</v>
      </c>
      <c r="L56" s="165">
        <f t="shared" si="27"/>
        <v>0.15705923814777359</v>
      </c>
      <c r="M56" s="166">
        <f t="shared" si="28"/>
        <v>20.51</v>
      </c>
      <c r="N56" s="167">
        <f t="shared" si="29"/>
        <v>0.48799999999999999</v>
      </c>
      <c r="O56" s="167">
        <f t="shared" si="30"/>
        <v>12.015000000000001</v>
      </c>
      <c r="P56" s="168">
        <f t="shared" si="31"/>
        <v>247.87666666666667</v>
      </c>
      <c r="Q56" s="169">
        <f t="shared" si="32"/>
        <v>109</v>
      </c>
      <c r="R56" s="170">
        <f t="shared" si="33"/>
        <v>42.40294519730822</v>
      </c>
      <c r="S56" s="142">
        <f t="shared" si="34"/>
        <v>14</v>
      </c>
      <c r="T56" s="142">
        <f t="shared" si="35"/>
        <v>345</v>
      </c>
      <c r="U56" t="s">
        <v>63</v>
      </c>
      <c r="V56" t="s">
        <v>165</v>
      </c>
      <c r="W56" t="s">
        <v>63</v>
      </c>
      <c r="X56" s="4" t="s">
        <v>165</v>
      </c>
      <c r="Y56" s="4" t="s">
        <v>1055</v>
      </c>
      <c r="Z56" s="4" t="s">
        <v>706</v>
      </c>
      <c r="AA56" s="4" t="s">
        <v>49</v>
      </c>
      <c r="AB56" s="4">
        <v>501</v>
      </c>
      <c r="AC56" s="4">
        <v>2871.5279999999998</v>
      </c>
      <c r="AD56" s="4">
        <v>1129.1610000000001</v>
      </c>
      <c r="AE56" s="4">
        <v>2.5430000000000001</v>
      </c>
      <c r="AF56" s="4">
        <v>3</v>
      </c>
      <c r="AG56" s="4">
        <v>20.51</v>
      </c>
      <c r="AH56" s="4">
        <v>104.80081199999999</v>
      </c>
      <c r="AI56" s="4">
        <v>3.5349840000000001</v>
      </c>
      <c r="AJ56" s="4">
        <v>33.545814999999997</v>
      </c>
      <c r="AK56" s="4">
        <v>451</v>
      </c>
      <c r="AL56" s="4">
        <v>14</v>
      </c>
      <c r="AM56" s="4">
        <v>345</v>
      </c>
      <c r="AN56" s="4">
        <v>109</v>
      </c>
      <c r="AO56" s="4">
        <v>27.399864000000001</v>
      </c>
      <c r="AP56" s="4">
        <v>26860</v>
      </c>
      <c r="AQ56" s="4">
        <v>14872.6</v>
      </c>
      <c r="AR56" s="4">
        <v>17</v>
      </c>
      <c r="AS56" s="4">
        <v>6490</v>
      </c>
      <c r="AT56" s="4">
        <v>0.48799999999999999</v>
      </c>
      <c r="AU56" s="4">
        <v>12.015000000000001</v>
      </c>
      <c r="AV56" s="4">
        <v>20186</v>
      </c>
      <c r="AW56" s="4">
        <v>0</v>
      </c>
      <c r="AX56" s="4">
        <v>0.55000000000000004</v>
      </c>
      <c r="AY56">
        <v>0.84766666666666668</v>
      </c>
      <c r="AZ56" t="s">
        <v>136</v>
      </c>
      <c r="BA56" t="s">
        <v>757</v>
      </c>
      <c r="BB56">
        <v>1</v>
      </c>
      <c r="BC56" t="s">
        <v>1297</v>
      </c>
      <c r="BD56">
        <v>10</v>
      </c>
      <c r="BE56">
        <v>14438.458999999999</v>
      </c>
      <c r="BF56">
        <v>0.1988805037989165</v>
      </c>
      <c r="BG56">
        <v>0.1685843737202149</v>
      </c>
      <c r="BH56">
        <v>515614.70299999998</v>
      </c>
      <c r="BI56">
        <v>5.5691352152927257E-3</v>
      </c>
      <c r="BJ56">
        <v>4.720770284163134E-3</v>
      </c>
      <c r="BK56">
        <v>1</v>
      </c>
      <c r="BL56" t="s">
        <v>135</v>
      </c>
      <c r="BM56">
        <v>-3</v>
      </c>
      <c r="BN56" t="s">
        <v>1037</v>
      </c>
    </row>
    <row r="57" spans="1:66">
      <c r="A57" s="143" t="str">
        <f t="shared" si="20"/>
        <v>강인교통</v>
      </c>
      <c r="B57" s="143" t="str">
        <f t="shared" si="21"/>
        <v>예비</v>
      </c>
      <c r="C57" s="144" t="str">
        <f t="shared" si="22"/>
        <v>70바6021</v>
      </c>
      <c r="D57" s="132" t="str">
        <f t="shared" si="23"/>
        <v>대형</v>
      </c>
      <c r="E57" s="129" t="str">
        <f t="shared" si="16"/>
        <v>C</v>
      </c>
      <c r="F57" s="151">
        <f t="shared" si="17"/>
        <v>0.86466666666666658</v>
      </c>
      <c r="G57" s="152">
        <f t="shared" si="18"/>
        <v>2.5939999999999999</v>
      </c>
      <c r="H57" s="153">
        <f t="shared" si="19"/>
        <v>3</v>
      </c>
      <c r="I57" s="154">
        <f t="shared" si="24"/>
        <v>1500.232</v>
      </c>
      <c r="J57" s="155">
        <f t="shared" si="25"/>
        <v>6.5441537448717975E-3</v>
      </c>
      <c r="K57" s="155">
        <f t="shared" si="26"/>
        <v>0.32833992111872734</v>
      </c>
      <c r="L57" s="155">
        <f t="shared" si="27"/>
        <v>0.19930250787878143</v>
      </c>
      <c r="M57" s="156">
        <f t="shared" si="28"/>
        <v>19.623999999999999</v>
      </c>
      <c r="N57" s="157">
        <f t="shared" si="29"/>
        <v>0.13300000000000001</v>
      </c>
      <c r="O57" s="157">
        <f t="shared" si="30"/>
        <v>8.3320000000000007</v>
      </c>
      <c r="P57" s="158">
        <f t="shared" si="31"/>
        <v>157.75</v>
      </c>
      <c r="Q57" s="159">
        <f t="shared" si="32"/>
        <v>91</v>
      </c>
      <c r="R57" s="160">
        <f t="shared" si="33"/>
        <v>41.843248082439203</v>
      </c>
      <c r="S57" s="145">
        <f t="shared" si="34"/>
        <v>2</v>
      </c>
      <c r="T57" s="145">
        <f t="shared" si="35"/>
        <v>125</v>
      </c>
      <c r="U57" t="s">
        <v>63</v>
      </c>
      <c r="V57" s="5" t="s">
        <v>165</v>
      </c>
      <c r="W57" t="s">
        <v>63</v>
      </c>
      <c r="X57" s="5" t="s">
        <v>165</v>
      </c>
      <c r="Y57" t="s">
        <v>1298</v>
      </c>
      <c r="Z57" t="s">
        <v>706</v>
      </c>
      <c r="AA57" t="s">
        <v>49</v>
      </c>
      <c r="AB57">
        <v>501</v>
      </c>
      <c r="AC57" s="1">
        <v>1500.232</v>
      </c>
      <c r="AD57" s="1">
        <v>578.34</v>
      </c>
      <c r="AE57" s="29">
        <v>2.5939999999999999</v>
      </c>
      <c r="AF57">
        <v>3</v>
      </c>
      <c r="AG57">
        <v>19.623999999999999</v>
      </c>
      <c r="AH57">
        <v>53.905824000000003</v>
      </c>
      <c r="AI57">
        <v>0.35276800000000003</v>
      </c>
      <c r="AJ57">
        <v>17.699434</v>
      </c>
      <c r="AK57">
        <v>299</v>
      </c>
      <c r="AL57">
        <v>2</v>
      </c>
      <c r="AM57">
        <v>125</v>
      </c>
      <c r="AN57">
        <v>91</v>
      </c>
      <c r="AO57">
        <v>27.83061</v>
      </c>
      <c r="AP57">
        <v>15387.7</v>
      </c>
      <c r="AQ57">
        <v>9465</v>
      </c>
      <c r="AR57">
        <v>9</v>
      </c>
      <c r="AS57">
        <v>1994</v>
      </c>
      <c r="AT57">
        <v>0.13300000000000001</v>
      </c>
      <c r="AU57">
        <v>8.3320000000000007</v>
      </c>
      <c r="AV57">
        <v>14218</v>
      </c>
      <c r="AW57">
        <v>0</v>
      </c>
      <c r="AX57">
        <v>0.55000000000000004</v>
      </c>
      <c r="AY57">
        <v>0.86466666666666658</v>
      </c>
      <c r="AZ57" t="s">
        <v>138</v>
      </c>
      <c r="BA57" t="s">
        <v>757</v>
      </c>
      <c r="BB57">
        <v>11</v>
      </c>
      <c r="BC57" t="s">
        <v>1299</v>
      </c>
      <c r="BD57">
        <v>4</v>
      </c>
      <c r="BE57">
        <v>14438.458999999999</v>
      </c>
      <c r="BF57">
        <v>0.1039052713312411</v>
      </c>
      <c r="BG57">
        <v>8.9843424611079789E-2</v>
      </c>
      <c r="BH57">
        <v>515614.70299999998</v>
      </c>
      <c r="BI57">
        <v>2.9095989529996005E-3</v>
      </c>
      <c r="BJ57">
        <v>2.5158332280269878E-3</v>
      </c>
      <c r="BK57">
        <v>1</v>
      </c>
      <c r="BL57" t="s">
        <v>709</v>
      </c>
      <c r="BM57" t="s">
        <v>710</v>
      </c>
      <c r="BN57" t="s">
        <v>709</v>
      </c>
    </row>
    <row r="58" spans="1:66">
      <c r="A58" s="143" t="str">
        <f t="shared" ref="A58" si="36">W58</f>
        <v>강인교통</v>
      </c>
      <c r="B58" s="143" t="str">
        <f t="shared" ref="B58" si="37">V58</f>
        <v>예비</v>
      </c>
      <c r="C58" s="144" t="str">
        <f t="shared" ref="C58" si="38">Y58</f>
        <v>70바6022</v>
      </c>
      <c r="D58" s="132" t="str">
        <f t="shared" ref="D58" si="39">Z58</f>
        <v>대형</v>
      </c>
      <c r="E58" s="129" t="str">
        <f t="shared" ref="E58" si="40">AZ58</f>
        <v>A</v>
      </c>
      <c r="F58" s="151">
        <f t="shared" ref="F58" si="41">G58/H58</f>
        <v>0.95400000000000007</v>
      </c>
      <c r="G58" s="152">
        <f t="shared" ref="G58" si="42">AE58</f>
        <v>2.8620000000000001</v>
      </c>
      <c r="H58" s="153">
        <f t="shared" ref="H58" si="43">AF58</f>
        <v>3</v>
      </c>
      <c r="I58" s="154">
        <f t="shared" ref="I58" si="44">AC58</f>
        <v>2261.6860000000001</v>
      </c>
      <c r="J58" s="155">
        <f t="shared" ref="J58" si="45">AI58/AH58</f>
        <v>1.1170908214445401E-2</v>
      </c>
      <c r="K58" s="155">
        <f t="shared" ref="K58" si="46">AJ58/AH58</f>
        <v>0.31223230824796933</v>
      </c>
      <c r="L58" s="155">
        <f t="shared" ref="L58" si="47">AK58/AC58</f>
        <v>0.1644790656174199</v>
      </c>
      <c r="M58" s="156">
        <f t="shared" ref="M58" si="48">AG58</f>
        <v>18.792999999999999</v>
      </c>
      <c r="N58" s="157">
        <f t="shared" ref="N58" si="49">IF(AW58=0,AT58,"속도계이상")</f>
        <v>0.17699999999999999</v>
      </c>
      <c r="O58" s="157">
        <f t="shared" ref="O58" si="50">IF(AW58=0,AU58,"속도계이상")</f>
        <v>16.315000000000001</v>
      </c>
      <c r="P58" s="158">
        <f t="shared" ref="P58" si="51">AQ58/60</f>
        <v>213.405</v>
      </c>
      <c r="Q58" s="159">
        <f t="shared" ref="Q58" si="52">AN58</f>
        <v>110</v>
      </c>
      <c r="R58" s="160">
        <f t="shared" ref="R58" si="53">AC58/(AH58-AI58-AJ58)</f>
        <v>44.720909799421023</v>
      </c>
      <c r="S58" s="145">
        <f t="shared" ref="S58" si="54">IF(AW58=0,AL58,"속도계이상")</f>
        <v>4</v>
      </c>
      <c r="T58" s="145">
        <f t="shared" ref="T58" si="55">IF(AW58=0,AM58,"속도계이상")</f>
        <v>369</v>
      </c>
      <c r="U58" t="s">
        <v>63</v>
      </c>
      <c r="V58" t="s">
        <v>165</v>
      </c>
      <c r="W58" t="s">
        <v>63</v>
      </c>
      <c r="X58" s="4" t="s">
        <v>165</v>
      </c>
      <c r="Y58" s="4" t="s">
        <v>1056</v>
      </c>
      <c r="Z58" s="4" t="s">
        <v>706</v>
      </c>
      <c r="AA58" s="4" t="s">
        <v>49</v>
      </c>
      <c r="AB58" s="4">
        <v>501</v>
      </c>
      <c r="AC58" s="4">
        <v>2261.6860000000001</v>
      </c>
      <c r="AD58" s="4">
        <v>790.26400000000001</v>
      </c>
      <c r="AE58" s="4">
        <v>2.8620000000000001</v>
      </c>
      <c r="AF58" s="4">
        <v>3</v>
      </c>
      <c r="AG58" s="4">
        <v>18.792999999999999</v>
      </c>
      <c r="AH58" s="4">
        <v>74.746652999999995</v>
      </c>
      <c r="AI58" s="4">
        <v>0.83498799999999995</v>
      </c>
      <c r="AJ58" s="4">
        <v>23.33832</v>
      </c>
      <c r="AK58" s="4">
        <v>372</v>
      </c>
      <c r="AL58" s="4">
        <v>4</v>
      </c>
      <c r="AM58" s="4">
        <v>369</v>
      </c>
      <c r="AN58" s="4">
        <v>110</v>
      </c>
      <c r="AO58" s="4">
        <v>30.258023000000001</v>
      </c>
      <c r="AP58" s="4">
        <v>22667.3</v>
      </c>
      <c r="AQ58" s="4">
        <v>12804.3</v>
      </c>
      <c r="AR58" s="4">
        <v>14</v>
      </c>
      <c r="AS58" s="4">
        <v>7832</v>
      </c>
      <c r="AT58" s="4">
        <v>0.17699999999999999</v>
      </c>
      <c r="AU58" s="4">
        <v>16.315000000000001</v>
      </c>
      <c r="AV58" s="4">
        <v>21421</v>
      </c>
      <c r="AW58" s="4">
        <v>0</v>
      </c>
      <c r="AX58" s="4">
        <v>0.55000000000000004</v>
      </c>
      <c r="AY58">
        <v>0.95400000000000007</v>
      </c>
      <c r="AZ58" t="s">
        <v>135</v>
      </c>
      <c r="BA58" t="s">
        <v>757</v>
      </c>
      <c r="BB58">
        <v>6</v>
      </c>
      <c r="BC58" t="s">
        <v>1300</v>
      </c>
      <c r="BD58">
        <v>12</v>
      </c>
      <c r="BE58">
        <v>14438.458999999999</v>
      </c>
      <c r="BF58">
        <v>0.15664317085362089</v>
      </c>
      <c r="BG58">
        <v>0.14943758499435433</v>
      </c>
      <c r="BH58">
        <v>515614.70299999998</v>
      </c>
      <c r="BI58">
        <v>4.3863877171089905E-3</v>
      </c>
      <c r="BJ58">
        <v>4.1846138821219772E-3</v>
      </c>
      <c r="BK58">
        <v>1</v>
      </c>
      <c r="BL58" t="s">
        <v>140</v>
      </c>
      <c r="BM58">
        <v>-1</v>
      </c>
      <c r="BN58" t="s">
        <v>1037</v>
      </c>
    </row>
    <row r="59" spans="1:66">
      <c r="A59" s="143" t="str">
        <f t="shared" ref="A59" si="56">W59</f>
        <v>강인교통</v>
      </c>
      <c r="B59" s="143" t="str">
        <f t="shared" ref="B59" si="57">V59</f>
        <v>예비</v>
      </c>
      <c r="C59" s="144" t="str">
        <f t="shared" ref="C59" si="58">Y59</f>
        <v>70바6044</v>
      </c>
      <c r="D59" s="132" t="str">
        <f t="shared" ref="D59" si="59">Z59</f>
        <v>대형</v>
      </c>
      <c r="E59" s="129" t="str">
        <f t="shared" ref="E59" si="60">AZ59</f>
        <v>B</v>
      </c>
      <c r="F59" s="151">
        <f t="shared" ref="F59" si="61">G59/H59</f>
        <v>0.91699999999999993</v>
      </c>
      <c r="G59" s="152">
        <f t="shared" ref="G59" si="62">AE59</f>
        <v>2.7509999999999999</v>
      </c>
      <c r="H59" s="153">
        <f t="shared" ref="H59" si="63">AF59</f>
        <v>3</v>
      </c>
      <c r="I59" s="154">
        <f t="shared" ref="I59" si="64">AC59</f>
        <v>4655.4679999999998</v>
      </c>
      <c r="J59" s="155">
        <f t="shared" ref="J59" si="65">AI59/AH59</f>
        <v>1.0751079473032251E-2</v>
      </c>
      <c r="K59" s="155">
        <f t="shared" ref="K59" si="66">AJ59/AH59</f>
        <v>0.30713756398143793</v>
      </c>
      <c r="L59" s="155">
        <f t="shared" ref="L59" si="67">AK59/AC59</f>
        <v>0.14155397480983653</v>
      </c>
      <c r="M59" s="156">
        <f t="shared" ref="M59" si="68">AG59</f>
        <v>18.663</v>
      </c>
      <c r="N59" s="157">
        <f t="shared" ref="N59" si="69">IF(AW59=0,AT59,"속도계이상")</f>
        <v>0.107</v>
      </c>
      <c r="O59" s="157">
        <f t="shared" ref="O59" si="70">IF(AW59=0,AU59,"속도계이상")</f>
        <v>9.4730000000000008</v>
      </c>
      <c r="P59" s="158">
        <f t="shared" ref="P59" si="71">AQ59/60</f>
        <v>396.04500000000002</v>
      </c>
      <c r="Q59" s="159">
        <f t="shared" ref="Q59" si="72">AN59</f>
        <v>99</v>
      </c>
      <c r="R59" s="160">
        <f t="shared" ref="R59" si="73">AC59/(AH59-AI59-AJ59)</f>
        <v>42.786264363159553</v>
      </c>
      <c r="S59" s="145">
        <f t="shared" ref="S59" si="74">IF(AW59=0,AL59,"속도계이상")</f>
        <v>5</v>
      </c>
      <c r="T59" s="145">
        <f t="shared" ref="T59" si="75">IF(AW59=0,AM59,"속도계이상")</f>
        <v>441</v>
      </c>
      <c r="U59" t="s">
        <v>63</v>
      </c>
      <c r="V59" t="s">
        <v>165</v>
      </c>
      <c r="W59" t="s">
        <v>63</v>
      </c>
      <c r="X59" s="4" t="s">
        <v>165</v>
      </c>
      <c r="Y59" s="4" t="s">
        <v>81</v>
      </c>
      <c r="Z59" s="4" t="s">
        <v>706</v>
      </c>
      <c r="AA59" s="4" t="s">
        <v>49</v>
      </c>
      <c r="AB59" s="4">
        <v>501</v>
      </c>
      <c r="AC59" s="4">
        <v>4655.4679999999998</v>
      </c>
      <c r="AD59" s="4">
        <v>1692.058</v>
      </c>
      <c r="AE59" s="4">
        <v>2.7509999999999999</v>
      </c>
      <c r="AF59" s="4">
        <v>3</v>
      </c>
      <c r="AG59" s="4">
        <v>18.663</v>
      </c>
      <c r="AH59" s="4">
        <v>159.51579599999999</v>
      </c>
      <c r="AI59" s="4">
        <v>1.7149669999999999</v>
      </c>
      <c r="AJ59" s="4">
        <v>48.993293000000001</v>
      </c>
      <c r="AK59" s="4">
        <v>659</v>
      </c>
      <c r="AL59" s="4">
        <v>5</v>
      </c>
      <c r="AM59" s="4">
        <v>441</v>
      </c>
      <c r="AN59" s="4">
        <v>99</v>
      </c>
      <c r="AO59" s="4">
        <v>29.184996000000002</v>
      </c>
      <c r="AP59" s="4">
        <v>40823.699999999997</v>
      </c>
      <c r="AQ59" s="4">
        <v>23762.7</v>
      </c>
      <c r="AR59" s="4">
        <v>22</v>
      </c>
      <c r="AS59" s="4">
        <v>4402</v>
      </c>
      <c r="AT59" s="4">
        <v>0.107</v>
      </c>
      <c r="AU59" s="4">
        <v>9.4730000000000008</v>
      </c>
      <c r="AV59" s="4">
        <v>44269</v>
      </c>
      <c r="AW59" s="4">
        <v>0</v>
      </c>
      <c r="AX59" s="4">
        <v>0.55000000000000004</v>
      </c>
      <c r="AY59">
        <v>0.91699999999999993</v>
      </c>
      <c r="AZ59" t="s">
        <v>137</v>
      </c>
      <c r="BA59" t="s">
        <v>757</v>
      </c>
      <c r="BB59">
        <v>5</v>
      </c>
      <c r="BC59" t="s">
        <v>1301</v>
      </c>
      <c r="BD59">
        <v>12</v>
      </c>
      <c r="BE59">
        <v>14438.458999999999</v>
      </c>
      <c r="BF59">
        <v>0.32243524049207745</v>
      </c>
      <c r="BG59">
        <v>0.29567311553123499</v>
      </c>
      <c r="BH59">
        <v>515614.70299999998</v>
      </c>
      <c r="BI59">
        <v>9.0289667321608556E-3</v>
      </c>
      <c r="BJ59">
        <v>8.2795624933915037E-3</v>
      </c>
      <c r="BK59">
        <v>1</v>
      </c>
      <c r="BL59" t="s">
        <v>137</v>
      </c>
      <c r="BM59">
        <v>0</v>
      </c>
      <c r="BN59" t="s">
        <v>729</v>
      </c>
    </row>
  </sheetData>
  <sortState xmlns:xlrd2="http://schemas.microsoft.com/office/spreadsheetml/2017/richdata2" ref="U5:AX57">
    <sortCondition ref="Y5:Y57"/>
    <sortCondition ref="U5:U57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3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4" customWidth="1"/>
    <col min="4" max="4" width="10.140625" style="108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8"/>
      <c r="R1" s="228"/>
    </row>
    <row r="2" spans="1:68" ht="45" customHeight="1">
      <c r="A2" s="10" t="s">
        <v>33</v>
      </c>
      <c r="B2" s="35"/>
      <c r="C2" s="102"/>
      <c r="D2" s="109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9"/>
      <c r="R2" s="229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939</v>
      </c>
      <c r="B3" s="36"/>
      <c r="E3" s="11"/>
      <c r="F3" s="8"/>
      <c r="G3" s="11"/>
      <c r="H3" s="11"/>
      <c r="X3" s="11"/>
      <c r="Y3" s="11"/>
    </row>
    <row r="4" spans="1:68" ht="27">
      <c r="A4" s="122" t="s">
        <v>39</v>
      </c>
      <c r="B4" s="123" t="s">
        <v>50</v>
      </c>
      <c r="C4" s="124" t="s">
        <v>758</v>
      </c>
      <c r="D4" s="124" t="s">
        <v>940</v>
      </c>
      <c r="E4" s="125" t="s">
        <v>929</v>
      </c>
      <c r="F4" s="123" t="s">
        <v>933</v>
      </c>
      <c r="G4" s="125" t="s">
        <v>931</v>
      </c>
      <c r="H4" s="125" t="s">
        <v>935</v>
      </c>
      <c r="I4" s="126" t="s">
        <v>937</v>
      </c>
      <c r="J4" s="125" t="s">
        <v>12</v>
      </c>
      <c r="K4" s="125" t="s">
        <v>13</v>
      </c>
      <c r="L4" s="125" t="s">
        <v>14</v>
      </c>
      <c r="M4" s="125" t="s">
        <v>142</v>
      </c>
      <c r="N4" s="125" t="s">
        <v>7</v>
      </c>
      <c r="O4" s="125" t="s">
        <v>8</v>
      </c>
      <c r="P4" s="125" t="s">
        <v>1004</v>
      </c>
      <c r="Q4" s="231" t="s">
        <v>44</v>
      </c>
      <c r="R4" s="231" t="s">
        <v>45</v>
      </c>
      <c r="S4" s="13"/>
      <c r="T4" s="13" t="s">
        <v>43</v>
      </c>
      <c r="U4" s="13" t="s">
        <v>942</v>
      </c>
      <c r="V4" s="13" t="s">
        <v>943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1057</v>
      </c>
      <c r="AN4" s="13" t="s">
        <v>1058</v>
      </c>
      <c r="AO4" t="s">
        <v>1059</v>
      </c>
      <c r="AP4" t="s">
        <v>38</v>
      </c>
      <c r="AQ4" t="s">
        <v>32</v>
      </c>
      <c r="AR4" t="s">
        <v>0</v>
      </c>
      <c r="AS4" t="s">
        <v>10</v>
      </c>
      <c r="AT4" t="s">
        <v>760</v>
      </c>
      <c r="AU4" t="s">
        <v>31</v>
      </c>
      <c r="AV4" t="s">
        <v>761</v>
      </c>
      <c r="AW4" t="s">
        <v>934</v>
      </c>
      <c r="AX4" t="s">
        <v>944</v>
      </c>
      <c r="AY4" t="s">
        <v>945</v>
      </c>
      <c r="AZ4" t="s">
        <v>946</v>
      </c>
      <c r="BA4" t="s">
        <v>947</v>
      </c>
      <c r="BB4" t="s">
        <v>948</v>
      </c>
      <c r="BC4" t="s">
        <v>134</v>
      </c>
      <c r="BF4" t="s">
        <v>0</v>
      </c>
      <c r="BG4" t="s">
        <v>973</v>
      </c>
      <c r="BH4" t="s">
        <v>143</v>
      </c>
      <c r="BI4" t="s">
        <v>949</v>
      </c>
      <c r="BJ4" t="s">
        <v>950</v>
      </c>
      <c r="BK4" t="s">
        <v>974</v>
      </c>
      <c r="BL4" t="s">
        <v>975</v>
      </c>
      <c r="BM4" t="s">
        <v>951</v>
      </c>
      <c r="BN4" t="s">
        <v>134</v>
      </c>
      <c r="BO4" t="s">
        <v>952</v>
      </c>
      <c r="BP4" t="s">
        <v>976</v>
      </c>
    </row>
    <row r="5" spans="1:68" ht="16.5">
      <c r="A5" s="127" t="str">
        <f>BF5</f>
        <v>강인교통</v>
      </c>
      <c r="B5" s="128" t="str">
        <f>BH5</f>
        <v>강경순</v>
      </c>
      <c r="C5" s="129" t="str">
        <f>BN5</f>
        <v>D</v>
      </c>
      <c r="D5" s="130">
        <f>BM5</f>
        <v>0.80967741935483861</v>
      </c>
      <c r="E5" s="131">
        <f>U5</f>
        <v>6380</v>
      </c>
      <c r="F5" s="310">
        <f>BG5</f>
        <v>303</v>
      </c>
      <c r="G5" s="132" t="str">
        <f>BK5</f>
        <v>72바1571</v>
      </c>
      <c r="H5" s="133">
        <f>BJ5</f>
        <v>1</v>
      </c>
      <c r="I5" s="134">
        <f>BP5</f>
        <v>3437.739</v>
      </c>
      <c r="J5" s="135">
        <f>AB5/AA5</f>
        <v>1.1746032275525472E-2</v>
      </c>
      <c r="K5" s="135">
        <f>AC5/AA5</f>
        <v>0.29471831156357436</v>
      </c>
      <c r="L5" s="135">
        <f>AD5/I5</f>
        <v>0.13700865597999151</v>
      </c>
      <c r="M5" s="136">
        <f>Z5</f>
        <v>20.634</v>
      </c>
      <c r="N5" s="137">
        <f>AE5*100/W5</f>
        <v>0.22664417600960063</v>
      </c>
      <c r="O5" s="137">
        <f>AF5*100/W5</f>
        <v>11.728836108496832</v>
      </c>
      <c r="P5" s="232">
        <f>AK5</f>
        <v>2</v>
      </c>
      <c r="Q5" s="233">
        <f>AE5</f>
        <v>8</v>
      </c>
      <c r="R5" s="233">
        <f>AF5</f>
        <v>414</v>
      </c>
      <c r="T5">
        <v>501</v>
      </c>
      <c r="U5">
        <v>6380</v>
      </c>
      <c r="V5" t="s">
        <v>763</v>
      </c>
      <c r="W5">
        <v>3529.7620000000002</v>
      </c>
      <c r="X5">
        <v>1405.663</v>
      </c>
      <c r="Y5">
        <v>2.5110000000000001</v>
      </c>
      <c r="Z5">
        <v>20.634</v>
      </c>
      <c r="AA5">
        <v>110.318018</v>
      </c>
      <c r="AB5">
        <v>1.2957989999999999</v>
      </c>
      <c r="AC5">
        <v>32.512740000000001</v>
      </c>
      <c r="AD5" s="1">
        <v>471</v>
      </c>
      <c r="AE5">
        <v>8</v>
      </c>
      <c r="AF5">
        <v>414</v>
      </c>
      <c r="AG5">
        <v>97</v>
      </c>
      <c r="AH5">
        <v>31.996241000000001</v>
      </c>
      <c r="AI5">
        <v>27149</v>
      </c>
      <c r="AJ5">
        <v>15726.6</v>
      </c>
      <c r="AK5">
        <v>2</v>
      </c>
      <c r="AL5">
        <v>357</v>
      </c>
      <c r="AM5" t="s">
        <v>764</v>
      </c>
      <c r="AN5" t="s">
        <v>1302</v>
      </c>
      <c r="AO5">
        <v>3437.739</v>
      </c>
      <c r="AR5" t="s">
        <v>63</v>
      </c>
      <c r="AS5">
        <v>303</v>
      </c>
      <c r="AT5" t="s">
        <v>730</v>
      </c>
      <c r="AU5" t="s">
        <v>763</v>
      </c>
      <c r="AV5" t="s">
        <v>49</v>
      </c>
      <c r="AW5">
        <v>1</v>
      </c>
      <c r="BB5">
        <v>0.81129032258064515</v>
      </c>
      <c r="BC5" t="s">
        <v>136</v>
      </c>
      <c r="BF5" t="s">
        <v>63</v>
      </c>
      <c r="BG5">
        <v>303</v>
      </c>
      <c r="BH5" t="s">
        <v>763</v>
      </c>
      <c r="BI5">
        <v>6380</v>
      </c>
      <c r="BJ5">
        <v>1</v>
      </c>
      <c r="BK5" t="s">
        <v>730</v>
      </c>
      <c r="BL5" t="s">
        <v>977</v>
      </c>
      <c r="BM5">
        <v>0.80967741935483861</v>
      </c>
      <c r="BN5" t="s">
        <v>136</v>
      </c>
      <c r="BO5" t="s">
        <v>982</v>
      </c>
      <c r="BP5">
        <v>3437.739</v>
      </c>
    </row>
    <row r="6" spans="1:68" ht="16.5">
      <c r="A6" s="111" t="str">
        <f t="shared" ref="A6:A7" si="0">BF6</f>
        <v>강인교통</v>
      </c>
      <c r="B6" s="112" t="str">
        <f t="shared" ref="B6:B7" si="1">BH6</f>
        <v>강승윤</v>
      </c>
      <c r="C6" s="113" t="str">
        <f t="shared" ref="C6:C7" si="2">BN6</f>
        <v>B</v>
      </c>
      <c r="D6" s="114">
        <f t="shared" ref="D6:D7" si="3">BM6</f>
        <v>0.92909090909090908</v>
      </c>
      <c r="E6" s="115">
        <f t="shared" ref="E6:E7" si="4">U6</f>
        <v>7827</v>
      </c>
      <c r="F6" s="311">
        <f t="shared" ref="F6:F7" si="5">BG6</f>
        <v>302</v>
      </c>
      <c r="G6" s="116" t="str">
        <f t="shared" ref="G6:G7" si="6">BK6</f>
        <v>70바6059</v>
      </c>
      <c r="H6" s="117">
        <f t="shared" ref="H6:H7" si="7">BJ6</f>
        <v>1</v>
      </c>
      <c r="I6" s="118">
        <f t="shared" ref="I6:I7" si="8">BP6</f>
        <v>3443.6469999999999</v>
      </c>
      <c r="J6" s="119">
        <f t="shared" ref="J6:J7" si="9">AB6/AA6</f>
        <v>5.2455507680424975E-3</v>
      </c>
      <c r="K6" s="119">
        <f t="shared" ref="K6:K7" si="10">AC6/AA6</f>
        <v>0.31551426531570409</v>
      </c>
      <c r="L6" s="119">
        <f t="shared" ref="L6:L7" si="11">AD6/I6</f>
        <v>0.1208021611971262</v>
      </c>
      <c r="M6" s="120">
        <f t="shared" ref="M6:M7" si="12">Z6</f>
        <v>15.275</v>
      </c>
      <c r="N6" s="121">
        <f t="shared" ref="N6:N7" si="13">AE6*100/W6</f>
        <v>0</v>
      </c>
      <c r="O6" s="121">
        <f t="shared" ref="O6:O7" si="14">AF6*100/W6</f>
        <v>2.5844693140731323</v>
      </c>
      <c r="P6" s="234">
        <f t="shared" ref="P6:P7" si="15">AK6</f>
        <v>3</v>
      </c>
      <c r="Q6" s="235">
        <f t="shared" ref="Q6:Q7" si="16">AE6</f>
        <v>0</v>
      </c>
      <c r="R6" s="235">
        <f t="shared" ref="R6:R7" si="17">AF6</f>
        <v>89</v>
      </c>
      <c r="T6">
        <v>501</v>
      </c>
      <c r="U6">
        <v>7827</v>
      </c>
      <c r="V6" t="s">
        <v>129</v>
      </c>
      <c r="W6">
        <v>3443.6469999999999</v>
      </c>
      <c r="X6">
        <v>1118.3779999999999</v>
      </c>
      <c r="Y6">
        <v>3.0790000000000002</v>
      </c>
      <c r="Z6">
        <v>15.275</v>
      </c>
      <c r="AA6">
        <v>130.84803299999999</v>
      </c>
      <c r="AB6">
        <v>0.68637000000000004</v>
      </c>
      <c r="AC6">
        <v>41.284421000000002</v>
      </c>
      <c r="AD6" s="1">
        <v>416</v>
      </c>
      <c r="AE6">
        <v>0</v>
      </c>
      <c r="AF6">
        <v>89</v>
      </c>
      <c r="AG6">
        <v>90</v>
      </c>
      <c r="AH6">
        <v>26.317910999999999</v>
      </c>
      <c r="AI6">
        <v>24426.3</v>
      </c>
      <c r="AJ6">
        <v>4726.1000000000004</v>
      </c>
      <c r="AK6">
        <v>3</v>
      </c>
      <c r="AL6">
        <v>381</v>
      </c>
      <c r="AM6" t="s">
        <v>765</v>
      </c>
      <c r="AN6" t="s">
        <v>1303</v>
      </c>
      <c r="AO6">
        <v>3443.6469999999999</v>
      </c>
      <c r="AR6" t="s">
        <v>63</v>
      </c>
      <c r="AS6">
        <v>302</v>
      </c>
      <c r="AT6" t="s">
        <v>83</v>
      </c>
      <c r="AU6" t="s">
        <v>129</v>
      </c>
      <c r="AV6" t="s">
        <v>49</v>
      </c>
      <c r="AW6">
        <v>1</v>
      </c>
      <c r="BB6">
        <v>0.9330303030303031</v>
      </c>
      <c r="BC6" t="s">
        <v>137</v>
      </c>
      <c r="BF6" t="s">
        <v>63</v>
      </c>
      <c r="BG6">
        <v>302</v>
      </c>
      <c r="BH6" t="s">
        <v>129</v>
      </c>
      <c r="BI6">
        <v>7827</v>
      </c>
      <c r="BJ6">
        <v>1</v>
      </c>
      <c r="BK6" t="s">
        <v>83</v>
      </c>
      <c r="BL6" t="s">
        <v>977</v>
      </c>
      <c r="BM6">
        <v>0.92909090909090908</v>
      </c>
      <c r="BN6" t="s">
        <v>137</v>
      </c>
      <c r="BO6" t="s">
        <v>978</v>
      </c>
      <c r="BP6">
        <v>3443.6469999999999</v>
      </c>
    </row>
    <row r="7" spans="1:68" ht="16.5">
      <c r="A7" s="127" t="str">
        <f t="shared" si="0"/>
        <v>강인교통</v>
      </c>
      <c r="B7" s="128" t="str">
        <f t="shared" si="1"/>
        <v>강완형</v>
      </c>
      <c r="C7" s="129" t="str">
        <f t="shared" si="2"/>
        <v>C</v>
      </c>
      <c r="D7" s="130">
        <f t="shared" si="3"/>
        <v>0.85225806451612895</v>
      </c>
      <c r="E7" s="131">
        <f t="shared" si="4"/>
        <v>6768</v>
      </c>
      <c r="F7" s="310">
        <f t="shared" si="5"/>
        <v>303</v>
      </c>
      <c r="G7" s="132" t="str">
        <f t="shared" si="6"/>
        <v>70바5053</v>
      </c>
      <c r="H7" s="133">
        <f t="shared" si="7"/>
        <v>1</v>
      </c>
      <c r="I7" s="134">
        <f t="shared" si="8"/>
        <v>4208.2550000000001</v>
      </c>
      <c r="J7" s="135">
        <f t="shared" si="9"/>
        <v>7.4704653466892198E-3</v>
      </c>
      <c r="K7" s="135">
        <f t="shared" si="10"/>
        <v>0.26314425447737916</v>
      </c>
      <c r="L7" s="135">
        <f t="shared" si="11"/>
        <v>0.13140838661155277</v>
      </c>
      <c r="M7" s="136">
        <f t="shared" si="12"/>
        <v>18.184999999999999</v>
      </c>
      <c r="N7" s="137">
        <f t="shared" si="13"/>
        <v>9.505127422173798E-2</v>
      </c>
      <c r="O7" s="137">
        <f t="shared" si="14"/>
        <v>9.433838966507496</v>
      </c>
      <c r="P7" s="232">
        <f t="shared" si="15"/>
        <v>3</v>
      </c>
      <c r="Q7" s="233">
        <f t="shared" si="16"/>
        <v>4</v>
      </c>
      <c r="R7" s="233">
        <f t="shared" si="17"/>
        <v>397</v>
      </c>
      <c r="T7">
        <v>501</v>
      </c>
      <c r="U7">
        <v>6768</v>
      </c>
      <c r="V7" t="s">
        <v>766</v>
      </c>
      <c r="W7">
        <v>4208.2550000000001</v>
      </c>
      <c r="X7">
        <v>1577.7539999999999</v>
      </c>
      <c r="Y7">
        <v>2.6669999999999998</v>
      </c>
      <c r="Z7">
        <v>18.184999999999999</v>
      </c>
      <c r="AA7">
        <v>136.56940399999999</v>
      </c>
      <c r="AB7">
        <v>1.0202370000000001</v>
      </c>
      <c r="AC7">
        <v>35.937454000000002</v>
      </c>
      <c r="AD7" s="1">
        <v>553</v>
      </c>
      <c r="AE7">
        <v>4</v>
      </c>
      <c r="AF7">
        <v>397</v>
      </c>
      <c r="AG7">
        <v>95</v>
      </c>
      <c r="AH7">
        <v>30.814039000000001</v>
      </c>
      <c r="AI7">
        <v>30824.9</v>
      </c>
      <c r="AJ7">
        <v>21272.5</v>
      </c>
      <c r="AK7">
        <v>3</v>
      </c>
      <c r="AL7">
        <v>176</v>
      </c>
      <c r="AM7" t="s">
        <v>767</v>
      </c>
      <c r="AN7" t="s">
        <v>1304</v>
      </c>
      <c r="AO7">
        <v>4208.2550000000001</v>
      </c>
      <c r="AR7" t="s">
        <v>63</v>
      </c>
      <c r="AS7">
        <v>303</v>
      </c>
      <c r="AT7" t="s">
        <v>724</v>
      </c>
      <c r="AU7" t="s">
        <v>766</v>
      </c>
      <c r="AV7" t="s">
        <v>49</v>
      </c>
      <c r="AW7">
        <v>1</v>
      </c>
      <c r="BB7">
        <v>0.86032258064516121</v>
      </c>
      <c r="BC7" t="s">
        <v>138</v>
      </c>
      <c r="BF7" t="s">
        <v>63</v>
      </c>
      <c r="BG7">
        <v>303</v>
      </c>
      <c r="BH7" t="s">
        <v>766</v>
      </c>
      <c r="BI7">
        <v>6768</v>
      </c>
      <c r="BJ7">
        <v>1</v>
      </c>
      <c r="BK7" t="s">
        <v>724</v>
      </c>
      <c r="BL7" t="s">
        <v>977</v>
      </c>
      <c r="BM7">
        <v>0.85225806451612895</v>
      </c>
      <c r="BN7" t="s">
        <v>138</v>
      </c>
      <c r="BO7" t="s">
        <v>980</v>
      </c>
      <c r="BP7">
        <v>4208.2550000000001</v>
      </c>
    </row>
    <row r="8" spans="1:68" ht="16.5">
      <c r="A8" s="111" t="str">
        <f t="shared" ref="A8:A71" si="18">BF8</f>
        <v>강인교통</v>
      </c>
      <c r="B8" s="112" t="str">
        <f t="shared" ref="B8:B71" si="19">BH8</f>
        <v>고외흠</v>
      </c>
      <c r="C8" s="113" t="str">
        <f t="shared" ref="C8:C71" si="20">BN8</f>
        <v>C</v>
      </c>
      <c r="D8" s="114">
        <f t="shared" ref="D8:D71" si="21">BM8</f>
        <v>0.89653612800113847</v>
      </c>
      <c r="E8" s="115">
        <f t="shared" ref="E8:E71" si="22">U8</f>
        <v>7439</v>
      </c>
      <c r="F8" s="311">
        <f t="shared" ref="F8:F71" si="23">BG8</f>
        <v>303</v>
      </c>
      <c r="G8" s="116" t="str">
        <f t="shared" ref="G8:G71" si="24">BK8</f>
        <v>72바1693</v>
      </c>
      <c r="H8" s="117">
        <f t="shared" ref="H8:H71" si="25">BJ8</f>
        <v>3</v>
      </c>
      <c r="I8" s="118">
        <f t="shared" ref="I8:I71" si="26">BP8</f>
        <v>4451.7160000000003</v>
      </c>
      <c r="J8" s="119">
        <f t="shared" ref="J8:J71" si="27">AB8/AA8</f>
        <v>9.2971350922702312E-3</v>
      </c>
      <c r="K8" s="119">
        <f t="shared" ref="K8:K71" si="28">AC8/AA8</f>
        <v>0.30290443253046095</v>
      </c>
      <c r="L8" s="119">
        <f t="shared" ref="L8:L71" si="29">AD8/I8</f>
        <v>0.10175851289704912</v>
      </c>
      <c r="M8" s="120">
        <f t="shared" ref="M8:M71" si="30">Z8</f>
        <v>19.251000000000001</v>
      </c>
      <c r="N8" s="121">
        <f t="shared" ref="N8:N71" si="31">AE8*100/W8</f>
        <v>0.15724273516100307</v>
      </c>
      <c r="O8" s="121">
        <f t="shared" ref="O8:O71" si="32">AF8*100/W8</f>
        <v>5.8179812009571137</v>
      </c>
      <c r="P8" s="234">
        <f t="shared" ref="P8:P71" si="33">AK8</f>
        <v>30</v>
      </c>
      <c r="Q8" s="235">
        <f t="shared" ref="Q8:Q71" si="34">AE8</f>
        <v>7</v>
      </c>
      <c r="R8" s="235">
        <f t="shared" ref="R8:R71" si="35">AF8</f>
        <v>259</v>
      </c>
      <c r="T8">
        <v>501</v>
      </c>
      <c r="U8">
        <v>7439</v>
      </c>
      <c r="V8" t="s">
        <v>768</v>
      </c>
      <c r="W8">
        <v>4451.7160000000003</v>
      </c>
      <c r="X8">
        <v>1607.6020000000001</v>
      </c>
      <c r="Y8">
        <v>2.7690000000000001</v>
      </c>
      <c r="Z8">
        <v>19.251000000000001</v>
      </c>
      <c r="AA8">
        <v>148.519408</v>
      </c>
      <c r="AB8">
        <v>1.3808050000000001</v>
      </c>
      <c r="AC8">
        <v>44.987186999999999</v>
      </c>
      <c r="AD8" s="1">
        <v>453</v>
      </c>
      <c r="AE8">
        <v>7</v>
      </c>
      <c r="AF8">
        <v>259</v>
      </c>
      <c r="AG8">
        <v>101</v>
      </c>
      <c r="AH8">
        <v>29.973967999999999</v>
      </c>
      <c r="AI8">
        <v>43233</v>
      </c>
      <c r="AJ8">
        <v>21741.599999999999</v>
      </c>
      <c r="AK8">
        <v>30</v>
      </c>
      <c r="AL8">
        <v>4880</v>
      </c>
      <c r="AM8" t="s">
        <v>769</v>
      </c>
      <c r="AN8" t="s">
        <v>1305</v>
      </c>
      <c r="AO8">
        <v>2554.3429999999998</v>
      </c>
      <c r="AR8" t="s">
        <v>63</v>
      </c>
      <c r="AS8">
        <v>303</v>
      </c>
      <c r="AT8" t="s">
        <v>735</v>
      </c>
      <c r="AU8" t="s">
        <v>768</v>
      </c>
      <c r="AV8" t="s">
        <v>49</v>
      </c>
      <c r="AW8">
        <v>3</v>
      </c>
      <c r="BB8">
        <v>0.90919362317763508</v>
      </c>
      <c r="BC8" t="s">
        <v>137</v>
      </c>
      <c r="BF8" t="s">
        <v>63</v>
      </c>
      <c r="BG8">
        <v>303</v>
      </c>
      <c r="BH8" t="s">
        <v>768</v>
      </c>
      <c r="BI8">
        <v>7439</v>
      </c>
      <c r="BJ8">
        <v>3</v>
      </c>
      <c r="BK8" t="s">
        <v>735</v>
      </c>
      <c r="BL8" t="s">
        <v>81</v>
      </c>
      <c r="BM8">
        <v>0.89653612800113847</v>
      </c>
      <c r="BN8" t="s">
        <v>138</v>
      </c>
      <c r="BO8" t="s">
        <v>978</v>
      </c>
      <c r="BP8">
        <v>4451.7160000000003</v>
      </c>
    </row>
    <row r="9" spans="1:68" ht="16.5">
      <c r="A9" s="127" t="str">
        <f t="shared" si="18"/>
        <v>강인교통</v>
      </c>
      <c r="B9" s="128" t="str">
        <f t="shared" si="19"/>
        <v>고용우</v>
      </c>
      <c r="C9" s="129" t="str">
        <f t="shared" si="20"/>
        <v>C</v>
      </c>
      <c r="D9" s="130">
        <f t="shared" si="21"/>
        <v>0.85482758620689658</v>
      </c>
      <c r="E9" s="131">
        <f t="shared" si="22"/>
        <v>7072</v>
      </c>
      <c r="F9" s="310">
        <f t="shared" si="23"/>
        <v>304</v>
      </c>
      <c r="G9" s="132" t="str">
        <f t="shared" si="24"/>
        <v>70바5037</v>
      </c>
      <c r="H9" s="133">
        <f t="shared" si="25"/>
        <v>1</v>
      </c>
      <c r="I9" s="134">
        <f t="shared" si="26"/>
        <v>3686.9929999999999</v>
      </c>
      <c r="J9" s="135">
        <f t="shared" si="27"/>
        <v>9.8760165559679241E-3</v>
      </c>
      <c r="K9" s="135">
        <f t="shared" si="28"/>
        <v>0.31956988334728043</v>
      </c>
      <c r="L9" s="135">
        <f t="shared" si="29"/>
        <v>0.15812343554761293</v>
      </c>
      <c r="M9" s="136">
        <f t="shared" si="30"/>
        <v>18.905999999999999</v>
      </c>
      <c r="N9" s="137">
        <f t="shared" si="31"/>
        <v>0.1084894926570243</v>
      </c>
      <c r="O9" s="137">
        <f t="shared" si="32"/>
        <v>18.009255781066035</v>
      </c>
      <c r="P9" s="232">
        <f t="shared" si="33"/>
        <v>9</v>
      </c>
      <c r="Q9" s="233">
        <f t="shared" si="34"/>
        <v>4</v>
      </c>
      <c r="R9" s="233">
        <f t="shared" si="35"/>
        <v>664</v>
      </c>
      <c r="T9">
        <v>501</v>
      </c>
      <c r="U9">
        <v>7072</v>
      </c>
      <c r="V9" t="s">
        <v>770</v>
      </c>
      <c r="W9">
        <v>3686.9929999999999</v>
      </c>
      <c r="X9">
        <v>1472.874</v>
      </c>
      <c r="Y9">
        <v>2.5030000000000001</v>
      </c>
      <c r="Z9">
        <v>18.905999999999999</v>
      </c>
      <c r="AA9">
        <v>132.24886699999999</v>
      </c>
      <c r="AB9">
        <v>1.306092</v>
      </c>
      <c r="AC9">
        <v>42.262754999999999</v>
      </c>
      <c r="AD9" s="1">
        <v>583</v>
      </c>
      <c r="AE9">
        <v>4</v>
      </c>
      <c r="AF9">
        <v>664</v>
      </c>
      <c r="AG9">
        <v>93</v>
      </c>
      <c r="AH9">
        <v>27.879201999999999</v>
      </c>
      <c r="AI9">
        <v>32659.3</v>
      </c>
      <c r="AJ9">
        <v>24748</v>
      </c>
      <c r="AK9">
        <v>9</v>
      </c>
      <c r="AL9">
        <v>3420</v>
      </c>
      <c r="AM9" t="s">
        <v>771</v>
      </c>
      <c r="AN9" t="s">
        <v>1306</v>
      </c>
      <c r="AO9">
        <v>3686.9929999999999</v>
      </c>
      <c r="AR9" t="s">
        <v>63</v>
      </c>
      <c r="AS9">
        <v>304</v>
      </c>
      <c r="AT9" t="s">
        <v>752</v>
      </c>
      <c r="AU9" t="s">
        <v>770</v>
      </c>
      <c r="AV9" t="s">
        <v>49</v>
      </c>
      <c r="AW9">
        <v>1</v>
      </c>
      <c r="BB9">
        <v>0.86310344827586216</v>
      </c>
      <c r="BC9" t="s">
        <v>138</v>
      </c>
      <c r="BF9" t="s">
        <v>63</v>
      </c>
      <c r="BG9">
        <v>304</v>
      </c>
      <c r="BH9" t="s">
        <v>770</v>
      </c>
      <c r="BI9">
        <v>7072</v>
      </c>
      <c r="BJ9">
        <v>1</v>
      </c>
      <c r="BK9" t="s">
        <v>752</v>
      </c>
      <c r="BL9" t="s">
        <v>977</v>
      </c>
      <c r="BM9">
        <v>0.85482758620689658</v>
      </c>
      <c r="BN9" t="s">
        <v>138</v>
      </c>
      <c r="BO9" t="s">
        <v>980</v>
      </c>
      <c r="BP9">
        <v>3686.9929999999999</v>
      </c>
    </row>
    <row r="10" spans="1:68" ht="16.5">
      <c r="A10" s="111" t="str">
        <f t="shared" si="18"/>
        <v>강인교통</v>
      </c>
      <c r="B10" s="112" t="str">
        <f t="shared" si="19"/>
        <v>김근배</v>
      </c>
      <c r="C10" s="113" t="str">
        <f t="shared" si="20"/>
        <v>D</v>
      </c>
      <c r="D10" s="114">
        <f t="shared" si="21"/>
        <v>0.84393939393939399</v>
      </c>
      <c r="E10" s="115">
        <f t="shared" si="22"/>
        <v>2780</v>
      </c>
      <c r="F10" s="311">
        <f t="shared" si="23"/>
        <v>303</v>
      </c>
      <c r="G10" s="116" t="str">
        <f t="shared" si="24"/>
        <v>72바1615</v>
      </c>
      <c r="H10" s="117">
        <f t="shared" si="25"/>
        <v>1</v>
      </c>
      <c r="I10" s="118">
        <f t="shared" si="26"/>
        <v>5015.17</v>
      </c>
      <c r="J10" s="119">
        <f t="shared" si="27"/>
        <v>1.7074386765800146E-2</v>
      </c>
      <c r="K10" s="119">
        <f t="shared" si="28"/>
        <v>0.2797697077035895</v>
      </c>
      <c r="L10" s="119">
        <f t="shared" si="29"/>
        <v>0.13778196950452326</v>
      </c>
      <c r="M10" s="120">
        <f t="shared" si="30"/>
        <v>16.420999999999999</v>
      </c>
      <c r="N10" s="121">
        <f t="shared" si="31"/>
        <v>5.9818510638722115E-2</v>
      </c>
      <c r="O10" s="121">
        <f t="shared" si="32"/>
        <v>1.7945553191616634</v>
      </c>
      <c r="P10" s="234">
        <f t="shared" si="33"/>
        <v>6</v>
      </c>
      <c r="Q10" s="235">
        <f t="shared" si="34"/>
        <v>3</v>
      </c>
      <c r="R10" s="235">
        <f t="shared" si="35"/>
        <v>90</v>
      </c>
      <c r="T10">
        <v>501</v>
      </c>
      <c r="U10">
        <v>2780</v>
      </c>
      <c r="V10" t="s">
        <v>772</v>
      </c>
      <c r="W10">
        <v>5015.17</v>
      </c>
      <c r="X10">
        <v>1788.903</v>
      </c>
      <c r="Y10">
        <v>2.8029999999999999</v>
      </c>
      <c r="Z10">
        <v>16.420999999999999</v>
      </c>
      <c r="AA10">
        <v>166.198004</v>
      </c>
      <c r="AB10">
        <v>2.8377289999999999</v>
      </c>
      <c r="AC10">
        <v>46.497166999999997</v>
      </c>
      <c r="AD10" s="1">
        <v>691</v>
      </c>
      <c r="AE10">
        <v>3</v>
      </c>
      <c r="AF10">
        <v>90</v>
      </c>
      <c r="AG10">
        <v>96</v>
      </c>
      <c r="AH10">
        <v>30.175872999999999</v>
      </c>
      <c r="AI10">
        <v>30073.200000000001</v>
      </c>
      <c r="AJ10">
        <v>21939.4</v>
      </c>
      <c r="AK10">
        <v>6</v>
      </c>
      <c r="AL10">
        <v>1467</v>
      </c>
      <c r="AM10" t="s">
        <v>773</v>
      </c>
      <c r="AN10" t="s">
        <v>1307</v>
      </c>
      <c r="AO10">
        <v>5015.17</v>
      </c>
      <c r="AR10" t="s">
        <v>63</v>
      </c>
      <c r="AS10">
        <v>303</v>
      </c>
      <c r="AT10" t="s">
        <v>733</v>
      </c>
      <c r="AU10" t="s">
        <v>772</v>
      </c>
      <c r="AV10" t="s">
        <v>49</v>
      </c>
      <c r="AW10">
        <v>1</v>
      </c>
      <c r="BB10">
        <v>0.84939393939393937</v>
      </c>
      <c r="BC10" t="s">
        <v>136</v>
      </c>
      <c r="BF10" t="s">
        <v>63</v>
      </c>
      <c r="BG10">
        <v>303</v>
      </c>
      <c r="BH10" t="s">
        <v>772</v>
      </c>
      <c r="BI10">
        <v>2780</v>
      </c>
      <c r="BJ10">
        <v>1</v>
      </c>
      <c r="BK10" t="s">
        <v>733</v>
      </c>
      <c r="BL10" t="s">
        <v>977</v>
      </c>
      <c r="BM10">
        <v>0.84393939393939399</v>
      </c>
      <c r="BN10" t="s">
        <v>136</v>
      </c>
      <c r="BO10" t="s">
        <v>982</v>
      </c>
      <c r="BP10">
        <v>5015.17</v>
      </c>
    </row>
    <row r="11" spans="1:68" ht="16.5">
      <c r="A11" s="127" t="str">
        <f t="shared" si="18"/>
        <v>강인교통</v>
      </c>
      <c r="B11" s="128" t="str">
        <f t="shared" si="19"/>
        <v>김낙천</v>
      </c>
      <c r="C11" s="129" t="str">
        <f t="shared" si="20"/>
        <v>B</v>
      </c>
      <c r="D11" s="130">
        <f t="shared" si="21"/>
        <v>0.9183870967741935</v>
      </c>
      <c r="E11" s="131">
        <f t="shared" si="22"/>
        <v>6441</v>
      </c>
      <c r="F11" s="310">
        <f t="shared" si="23"/>
        <v>302</v>
      </c>
      <c r="G11" s="132" t="str">
        <f t="shared" si="24"/>
        <v>70바5932</v>
      </c>
      <c r="H11" s="133">
        <f t="shared" si="25"/>
        <v>1</v>
      </c>
      <c r="I11" s="134">
        <f t="shared" si="26"/>
        <v>3608.837</v>
      </c>
      <c r="J11" s="135">
        <f t="shared" si="27"/>
        <v>3.7895728952955098E-3</v>
      </c>
      <c r="K11" s="135">
        <f t="shared" si="28"/>
        <v>0.3274622483927021</v>
      </c>
      <c r="L11" s="135">
        <f t="shared" si="29"/>
        <v>0.15766852312808807</v>
      </c>
      <c r="M11" s="136">
        <f t="shared" si="30"/>
        <v>17.077999999999999</v>
      </c>
      <c r="N11" s="137">
        <f t="shared" si="31"/>
        <v>0.11083903207598458</v>
      </c>
      <c r="O11" s="137">
        <f t="shared" si="32"/>
        <v>3.768527090583476</v>
      </c>
      <c r="P11" s="232">
        <f t="shared" si="33"/>
        <v>1</v>
      </c>
      <c r="Q11" s="233">
        <f t="shared" si="34"/>
        <v>4</v>
      </c>
      <c r="R11" s="233">
        <f t="shared" si="35"/>
        <v>136</v>
      </c>
      <c r="T11">
        <v>501</v>
      </c>
      <c r="U11">
        <v>6441</v>
      </c>
      <c r="V11" t="s">
        <v>107</v>
      </c>
      <c r="W11">
        <v>3608.837</v>
      </c>
      <c r="X11">
        <v>1265.6479999999999</v>
      </c>
      <c r="Y11">
        <v>2.851</v>
      </c>
      <c r="Z11">
        <v>17.077999999999999</v>
      </c>
      <c r="AA11">
        <v>139.11858000000001</v>
      </c>
      <c r="AB11">
        <v>0.5272</v>
      </c>
      <c r="AC11">
        <v>45.556083000000001</v>
      </c>
      <c r="AD11" s="1">
        <v>569</v>
      </c>
      <c r="AE11">
        <v>4</v>
      </c>
      <c r="AF11">
        <v>136</v>
      </c>
      <c r="AG11">
        <v>91</v>
      </c>
      <c r="AH11">
        <v>25.940726000000002</v>
      </c>
      <c r="AI11">
        <v>26846.3</v>
      </c>
      <c r="AJ11">
        <v>4792.5</v>
      </c>
      <c r="AK11">
        <v>1</v>
      </c>
      <c r="AL11">
        <v>121</v>
      </c>
      <c r="AM11" t="s">
        <v>774</v>
      </c>
      <c r="AN11" t="s">
        <v>1308</v>
      </c>
      <c r="AO11">
        <v>3608.837</v>
      </c>
      <c r="AR11" t="s">
        <v>63</v>
      </c>
      <c r="AS11">
        <v>302</v>
      </c>
      <c r="AT11" t="s">
        <v>75</v>
      </c>
      <c r="AU11" t="s">
        <v>107</v>
      </c>
      <c r="AV11" t="s">
        <v>49</v>
      </c>
      <c r="AW11">
        <v>1</v>
      </c>
      <c r="BB11">
        <v>0.91967741935483871</v>
      </c>
      <c r="BC11" t="s">
        <v>137</v>
      </c>
      <c r="BF11" t="s">
        <v>63</v>
      </c>
      <c r="BG11">
        <v>302</v>
      </c>
      <c r="BH11" t="s">
        <v>107</v>
      </c>
      <c r="BI11">
        <v>6441</v>
      </c>
      <c r="BJ11">
        <v>1</v>
      </c>
      <c r="BK11" t="s">
        <v>75</v>
      </c>
      <c r="BL11" t="s">
        <v>977</v>
      </c>
      <c r="BM11">
        <v>0.9183870967741935</v>
      </c>
      <c r="BN11" t="s">
        <v>137</v>
      </c>
      <c r="BO11" t="s">
        <v>978</v>
      </c>
      <c r="BP11">
        <v>3608.837</v>
      </c>
    </row>
    <row r="12" spans="1:68" ht="16.5">
      <c r="A12" s="111" t="str">
        <f t="shared" si="18"/>
        <v>강인교통</v>
      </c>
      <c r="B12" s="112" t="str">
        <f t="shared" si="19"/>
        <v>김대봉</v>
      </c>
      <c r="C12" s="113" t="str">
        <f t="shared" si="20"/>
        <v>F</v>
      </c>
      <c r="D12" s="114">
        <f t="shared" si="21"/>
        <v>0.76965517241379322</v>
      </c>
      <c r="E12" s="115">
        <f t="shared" si="22"/>
        <v>9304</v>
      </c>
      <c r="F12" s="311">
        <f t="shared" si="23"/>
        <v>304</v>
      </c>
      <c r="G12" s="116" t="str">
        <f t="shared" si="24"/>
        <v>70바5090</v>
      </c>
      <c r="H12" s="117">
        <f t="shared" si="25"/>
        <v>1</v>
      </c>
      <c r="I12" s="118">
        <f t="shared" si="26"/>
        <v>4681.7169999999996</v>
      </c>
      <c r="J12" s="119">
        <f t="shared" si="27"/>
        <v>1.7686239609758708E-2</v>
      </c>
      <c r="K12" s="119">
        <f t="shared" si="28"/>
        <v>0.3687111988692845</v>
      </c>
      <c r="L12" s="119">
        <f t="shared" si="29"/>
        <v>0.25418025053628829</v>
      </c>
      <c r="M12" s="120">
        <f t="shared" si="30"/>
        <v>23.12</v>
      </c>
      <c r="N12" s="121">
        <f t="shared" si="31"/>
        <v>0.83302771184161717</v>
      </c>
      <c r="O12" s="121">
        <f t="shared" si="32"/>
        <v>55.385662995008033</v>
      </c>
      <c r="P12" s="234">
        <f t="shared" si="33"/>
        <v>29</v>
      </c>
      <c r="Q12" s="235">
        <f t="shared" si="34"/>
        <v>39</v>
      </c>
      <c r="R12" s="235">
        <f t="shared" si="35"/>
        <v>2593</v>
      </c>
      <c r="T12">
        <v>501</v>
      </c>
      <c r="U12">
        <v>9304</v>
      </c>
      <c r="V12" t="s">
        <v>775</v>
      </c>
      <c r="W12">
        <v>4681.7169999999996</v>
      </c>
      <c r="X12">
        <v>2087.2689999999998</v>
      </c>
      <c r="Y12">
        <v>2.2429999999999999</v>
      </c>
      <c r="Z12">
        <v>23.12</v>
      </c>
      <c r="AA12">
        <v>176.187198</v>
      </c>
      <c r="AB12">
        <v>3.1160890000000001</v>
      </c>
      <c r="AC12">
        <v>64.962192999999999</v>
      </c>
      <c r="AD12" s="1">
        <v>1190</v>
      </c>
      <c r="AE12">
        <v>39</v>
      </c>
      <c r="AF12">
        <v>2593</v>
      </c>
      <c r="AG12">
        <v>93</v>
      </c>
      <c r="AH12">
        <v>26.572400999999999</v>
      </c>
      <c r="AI12">
        <v>45825.599999999999</v>
      </c>
      <c r="AJ12">
        <v>32835.199999999997</v>
      </c>
      <c r="AK12">
        <v>29</v>
      </c>
      <c r="AL12">
        <v>24220</v>
      </c>
      <c r="AM12" t="s">
        <v>776</v>
      </c>
      <c r="AN12" t="s">
        <v>1309</v>
      </c>
      <c r="AO12">
        <v>4681.7169999999996</v>
      </c>
      <c r="AR12" t="s">
        <v>63</v>
      </c>
      <c r="AS12">
        <v>304</v>
      </c>
      <c r="AT12" t="s">
        <v>753</v>
      </c>
      <c r="AU12" t="s">
        <v>775</v>
      </c>
      <c r="AV12" t="s">
        <v>49</v>
      </c>
      <c r="AW12">
        <v>1</v>
      </c>
      <c r="BB12">
        <v>0.77344827586206899</v>
      </c>
      <c r="BC12" t="s">
        <v>139</v>
      </c>
      <c r="BF12" t="s">
        <v>63</v>
      </c>
      <c r="BG12">
        <v>304</v>
      </c>
      <c r="BH12" t="s">
        <v>775</v>
      </c>
      <c r="BI12">
        <v>9304</v>
      </c>
      <c r="BJ12">
        <v>1</v>
      </c>
      <c r="BK12" t="s">
        <v>753</v>
      </c>
      <c r="BL12" t="s">
        <v>977</v>
      </c>
      <c r="BM12">
        <v>0.76965517241379322</v>
      </c>
      <c r="BN12" t="s">
        <v>139</v>
      </c>
      <c r="BO12" t="s">
        <v>1060</v>
      </c>
      <c r="BP12">
        <v>4681.7169999999996</v>
      </c>
    </row>
    <row r="13" spans="1:68" ht="16.5">
      <c r="A13" s="127" t="str">
        <f t="shared" si="18"/>
        <v>강인교통</v>
      </c>
      <c r="B13" s="128" t="str">
        <f t="shared" si="19"/>
        <v>김대한</v>
      </c>
      <c r="C13" s="129" t="str">
        <f t="shared" si="20"/>
        <v>C</v>
      </c>
      <c r="D13" s="130">
        <f t="shared" si="21"/>
        <v>0.86903225806451612</v>
      </c>
      <c r="E13" s="131">
        <f t="shared" si="22"/>
        <v>9800</v>
      </c>
      <c r="F13" s="310">
        <f t="shared" si="23"/>
        <v>303</v>
      </c>
      <c r="G13" s="132" t="str">
        <f t="shared" si="24"/>
        <v>72바1571</v>
      </c>
      <c r="H13" s="133">
        <f t="shared" si="25"/>
        <v>1</v>
      </c>
      <c r="I13" s="134">
        <f t="shared" si="26"/>
        <v>4678.509</v>
      </c>
      <c r="J13" s="135">
        <f t="shared" si="27"/>
        <v>2.0971919583476165E-3</v>
      </c>
      <c r="K13" s="135">
        <f t="shared" si="28"/>
        <v>0.30185964498317031</v>
      </c>
      <c r="L13" s="135">
        <f t="shared" si="29"/>
        <v>7.5665131775956823E-2</v>
      </c>
      <c r="M13" s="136">
        <f t="shared" si="30"/>
        <v>17.425000000000001</v>
      </c>
      <c r="N13" s="137">
        <f t="shared" si="31"/>
        <v>4.274866202031459E-2</v>
      </c>
      <c r="O13" s="137">
        <f t="shared" si="32"/>
        <v>4.9802191253666503</v>
      </c>
      <c r="P13" s="232">
        <f t="shared" si="33"/>
        <v>8</v>
      </c>
      <c r="Q13" s="233">
        <f t="shared" si="34"/>
        <v>2</v>
      </c>
      <c r="R13" s="233">
        <f t="shared" si="35"/>
        <v>233</v>
      </c>
      <c r="T13">
        <v>501</v>
      </c>
      <c r="U13">
        <v>9800</v>
      </c>
      <c r="V13" t="s">
        <v>777</v>
      </c>
      <c r="W13">
        <v>4678.509</v>
      </c>
      <c r="X13">
        <v>1726.13</v>
      </c>
      <c r="Y13">
        <v>2.71</v>
      </c>
      <c r="Z13">
        <v>17.425000000000001</v>
      </c>
      <c r="AA13">
        <v>152.29745600000001</v>
      </c>
      <c r="AB13">
        <v>0.31939699999999999</v>
      </c>
      <c r="AC13">
        <v>45.972456000000001</v>
      </c>
      <c r="AD13" s="1">
        <v>354</v>
      </c>
      <c r="AE13">
        <v>2</v>
      </c>
      <c r="AF13">
        <v>233</v>
      </c>
      <c r="AG13">
        <v>118</v>
      </c>
      <c r="AH13">
        <v>30.719546999999999</v>
      </c>
      <c r="AI13">
        <v>28496.3</v>
      </c>
      <c r="AJ13">
        <v>15980.1</v>
      </c>
      <c r="AK13">
        <v>8</v>
      </c>
      <c r="AL13">
        <v>2306</v>
      </c>
      <c r="AM13" t="s">
        <v>778</v>
      </c>
      <c r="AN13" t="s">
        <v>1310</v>
      </c>
      <c r="AO13">
        <v>4678.509</v>
      </c>
      <c r="AR13" t="s">
        <v>63</v>
      </c>
      <c r="AS13">
        <v>303</v>
      </c>
      <c r="AT13" t="s">
        <v>730</v>
      </c>
      <c r="AU13" t="s">
        <v>777</v>
      </c>
      <c r="AV13" t="s">
        <v>49</v>
      </c>
      <c r="AW13">
        <v>1</v>
      </c>
      <c r="BB13">
        <v>0.87419354838709673</v>
      </c>
      <c r="BC13" t="s">
        <v>138</v>
      </c>
      <c r="BF13" t="s">
        <v>63</v>
      </c>
      <c r="BG13">
        <v>303</v>
      </c>
      <c r="BH13" t="s">
        <v>777</v>
      </c>
      <c r="BI13">
        <v>9800</v>
      </c>
      <c r="BJ13">
        <v>1</v>
      </c>
      <c r="BK13" t="s">
        <v>730</v>
      </c>
      <c r="BL13" t="s">
        <v>977</v>
      </c>
      <c r="BM13">
        <v>0.86903225806451612</v>
      </c>
      <c r="BN13" t="s">
        <v>138</v>
      </c>
      <c r="BO13" t="s">
        <v>980</v>
      </c>
      <c r="BP13">
        <v>4678.509</v>
      </c>
    </row>
    <row r="14" spans="1:68" ht="16.5">
      <c r="A14" s="111" t="str">
        <f t="shared" si="18"/>
        <v>강인교통</v>
      </c>
      <c r="B14" s="112" t="str">
        <f t="shared" si="19"/>
        <v>김덕현</v>
      </c>
      <c r="C14" s="113" t="str">
        <f t="shared" si="20"/>
        <v>B</v>
      </c>
      <c r="D14" s="114">
        <f t="shared" si="21"/>
        <v>0.92497704244298107</v>
      </c>
      <c r="E14" s="115">
        <f t="shared" si="22"/>
        <v>539</v>
      </c>
      <c r="F14" s="311">
        <f t="shared" si="23"/>
        <v>302</v>
      </c>
      <c r="G14" s="116" t="str">
        <f t="shared" si="24"/>
        <v>70바5099</v>
      </c>
      <c r="H14" s="117">
        <f t="shared" si="25"/>
        <v>14</v>
      </c>
      <c r="I14" s="118">
        <f t="shared" si="26"/>
        <v>4268.3109999999997</v>
      </c>
      <c r="J14" s="119">
        <f t="shared" si="27"/>
        <v>2.0797139791697596E-2</v>
      </c>
      <c r="K14" s="119">
        <f t="shared" si="28"/>
        <v>0.34472695316198043</v>
      </c>
      <c r="L14" s="119">
        <f t="shared" si="29"/>
        <v>0.14572508891690414</v>
      </c>
      <c r="M14" s="120">
        <f t="shared" si="30"/>
        <v>17.471</v>
      </c>
      <c r="N14" s="121">
        <f t="shared" si="31"/>
        <v>7.028541266088624E-2</v>
      </c>
      <c r="O14" s="121">
        <f t="shared" si="32"/>
        <v>11.714235443481041</v>
      </c>
      <c r="P14" s="234">
        <f t="shared" si="33"/>
        <v>22</v>
      </c>
      <c r="Q14" s="235">
        <f t="shared" si="34"/>
        <v>3</v>
      </c>
      <c r="R14" s="235">
        <f t="shared" si="35"/>
        <v>500</v>
      </c>
      <c r="T14">
        <v>501</v>
      </c>
      <c r="U14">
        <v>539</v>
      </c>
      <c r="V14" t="s">
        <v>953</v>
      </c>
      <c r="W14">
        <v>4268.3109999999997</v>
      </c>
      <c r="X14">
        <v>1445.873</v>
      </c>
      <c r="Y14">
        <v>2.952</v>
      </c>
      <c r="Z14">
        <v>17.471</v>
      </c>
      <c r="AA14">
        <v>161.71969000000001</v>
      </c>
      <c r="AB14">
        <v>3.3633069999999998</v>
      </c>
      <c r="AC14">
        <v>55.749136</v>
      </c>
      <c r="AD14" s="1">
        <v>622</v>
      </c>
      <c r="AE14">
        <v>3</v>
      </c>
      <c r="AF14">
        <v>500</v>
      </c>
      <c r="AG14">
        <v>92</v>
      </c>
      <c r="AH14">
        <v>26.393267000000002</v>
      </c>
      <c r="AI14">
        <v>30113.5</v>
      </c>
      <c r="AJ14">
        <v>14627.1</v>
      </c>
      <c r="AK14">
        <v>22</v>
      </c>
      <c r="AL14">
        <v>5607</v>
      </c>
      <c r="AM14" t="s">
        <v>983</v>
      </c>
      <c r="AN14" t="s">
        <v>1311</v>
      </c>
      <c r="AO14">
        <v>629.04499999999996</v>
      </c>
      <c r="AR14" t="s">
        <v>63</v>
      </c>
      <c r="AS14">
        <v>302</v>
      </c>
      <c r="AT14" t="s">
        <v>71</v>
      </c>
      <c r="AU14" t="s">
        <v>953</v>
      </c>
      <c r="AV14" t="s">
        <v>49</v>
      </c>
      <c r="AW14">
        <v>14</v>
      </c>
      <c r="BB14">
        <v>0.92497704244298107</v>
      </c>
      <c r="BC14" t="s">
        <v>137</v>
      </c>
      <c r="BF14" t="s">
        <v>63</v>
      </c>
      <c r="BG14">
        <v>302</v>
      </c>
      <c r="BH14" t="s">
        <v>953</v>
      </c>
      <c r="BI14">
        <v>539</v>
      </c>
      <c r="BJ14">
        <v>14</v>
      </c>
      <c r="BK14" t="s">
        <v>71</v>
      </c>
      <c r="BL14" t="s">
        <v>756</v>
      </c>
      <c r="BM14">
        <v>0.92497704244298107</v>
      </c>
      <c r="BN14" t="s">
        <v>137</v>
      </c>
      <c r="BO14" t="s">
        <v>978</v>
      </c>
      <c r="BP14">
        <v>4268.3109999999997</v>
      </c>
    </row>
    <row r="15" spans="1:68" ht="16.5">
      <c r="A15" s="127" t="str">
        <f t="shared" si="18"/>
        <v>강인교통</v>
      </c>
      <c r="B15" s="128" t="str">
        <f t="shared" si="19"/>
        <v>김미수</v>
      </c>
      <c r="C15" s="129" t="str">
        <f t="shared" si="20"/>
        <v>D</v>
      </c>
      <c r="D15" s="130">
        <f t="shared" si="21"/>
        <v>0.80580645161290332</v>
      </c>
      <c r="E15" s="131">
        <f t="shared" si="22"/>
        <v>3074</v>
      </c>
      <c r="F15" s="310">
        <f t="shared" si="23"/>
        <v>302</v>
      </c>
      <c r="G15" s="132" t="str">
        <f t="shared" si="24"/>
        <v>70바6061</v>
      </c>
      <c r="H15" s="133">
        <f t="shared" si="25"/>
        <v>1</v>
      </c>
      <c r="I15" s="134">
        <f t="shared" si="26"/>
        <v>3822.1909999999998</v>
      </c>
      <c r="J15" s="135">
        <f t="shared" si="27"/>
        <v>2.27894809129374E-2</v>
      </c>
      <c r="K15" s="135">
        <f t="shared" si="28"/>
        <v>0.3343981573551405</v>
      </c>
      <c r="L15" s="135">
        <f t="shared" si="29"/>
        <v>0.21453663618589444</v>
      </c>
      <c r="M15" s="136">
        <f t="shared" si="30"/>
        <v>22.326000000000001</v>
      </c>
      <c r="N15" s="137">
        <f t="shared" si="31"/>
        <v>0.15697802647748374</v>
      </c>
      <c r="O15" s="137">
        <f t="shared" si="32"/>
        <v>14.023370365321881</v>
      </c>
      <c r="P15" s="232">
        <f t="shared" si="33"/>
        <v>5</v>
      </c>
      <c r="Q15" s="233">
        <f t="shared" si="34"/>
        <v>6</v>
      </c>
      <c r="R15" s="233">
        <f t="shared" si="35"/>
        <v>536</v>
      </c>
      <c r="T15">
        <v>501</v>
      </c>
      <c r="U15">
        <v>3074</v>
      </c>
      <c r="V15" t="s">
        <v>131</v>
      </c>
      <c r="W15">
        <v>3822.1909999999998</v>
      </c>
      <c r="X15">
        <v>1525.143</v>
      </c>
      <c r="Y15">
        <v>2.5059999999999998</v>
      </c>
      <c r="Z15">
        <v>22.326000000000001</v>
      </c>
      <c r="AA15">
        <v>143.19330099999999</v>
      </c>
      <c r="AB15">
        <v>3.2633009999999998</v>
      </c>
      <c r="AC15">
        <v>47.883575999999998</v>
      </c>
      <c r="AD15" s="1">
        <v>820</v>
      </c>
      <c r="AE15">
        <v>6</v>
      </c>
      <c r="AF15">
        <v>536</v>
      </c>
      <c r="AG15">
        <v>93</v>
      </c>
      <c r="AH15">
        <v>26.692526000000001</v>
      </c>
      <c r="AI15">
        <v>24110.7</v>
      </c>
      <c r="AJ15">
        <v>9956.2000000000007</v>
      </c>
      <c r="AK15">
        <v>5</v>
      </c>
      <c r="AL15">
        <v>5016</v>
      </c>
      <c r="AM15" t="s">
        <v>779</v>
      </c>
      <c r="AN15" t="s">
        <v>1312</v>
      </c>
      <c r="AO15">
        <v>3822.1909999999998</v>
      </c>
      <c r="AR15" t="s">
        <v>63</v>
      </c>
      <c r="AS15">
        <v>302</v>
      </c>
      <c r="AT15" t="s">
        <v>84</v>
      </c>
      <c r="AU15" t="s">
        <v>131</v>
      </c>
      <c r="AV15" t="s">
        <v>49</v>
      </c>
      <c r="AW15">
        <v>1</v>
      </c>
      <c r="BB15">
        <v>0.8083870967741934</v>
      </c>
      <c r="BC15" t="s">
        <v>136</v>
      </c>
      <c r="BF15" t="s">
        <v>63</v>
      </c>
      <c r="BG15">
        <v>302</v>
      </c>
      <c r="BH15" t="s">
        <v>131</v>
      </c>
      <c r="BI15">
        <v>3074</v>
      </c>
      <c r="BJ15">
        <v>1</v>
      </c>
      <c r="BK15" t="s">
        <v>84</v>
      </c>
      <c r="BL15" t="s">
        <v>977</v>
      </c>
      <c r="BM15">
        <v>0.80580645161290332</v>
      </c>
      <c r="BN15" t="s">
        <v>136</v>
      </c>
      <c r="BO15" t="s">
        <v>982</v>
      </c>
      <c r="BP15">
        <v>3822.1909999999998</v>
      </c>
    </row>
    <row r="16" spans="1:68" ht="16.5">
      <c r="A16" s="111" t="str">
        <f t="shared" si="18"/>
        <v>강인교통</v>
      </c>
      <c r="B16" s="112" t="str">
        <f t="shared" si="19"/>
        <v>김병광</v>
      </c>
      <c r="C16" s="113" t="str">
        <f t="shared" si="20"/>
        <v>F</v>
      </c>
      <c r="D16" s="114">
        <f t="shared" si="21"/>
        <v>0.77828571428571436</v>
      </c>
      <c r="E16" s="115">
        <f t="shared" si="22"/>
        <v>260</v>
      </c>
      <c r="F16" s="311" t="str">
        <f t="shared" si="23"/>
        <v>303-1</v>
      </c>
      <c r="G16" s="116" t="str">
        <f t="shared" si="24"/>
        <v>72바1931</v>
      </c>
      <c r="H16" s="117">
        <f t="shared" si="25"/>
        <v>1</v>
      </c>
      <c r="I16" s="118">
        <f t="shared" si="26"/>
        <v>4288.7439999999997</v>
      </c>
      <c r="J16" s="119">
        <f t="shared" si="27"/>
        <v>4.9148466625973854E-3</v>
      </c>
      <c r="K16" s="119">
        <f t="shared" si="28"/>
        <v>0.26829908647918704</v>
      </c>
      <c r="L16" s="119">
        <f t="shared" si="29"/>
        <v>0.17510954256071243</v>
      </c>
      <c r="M16" s="120">
        <f t="shared" si="30"/>
        <v>18.995000000000001</v>
      </c>
      <c r="N16" s="121">
        <f t="shared" si="31"/>
        <v>0.30311904837406944</v>
      </c>
      <c r="O16" s="121">
        <f t="shared" si="32"/>
        <v>6.5287179649799576</v>
      </c>
      <c r="P16" s="234">
        <f t="shared" si="33"/>
        <v>7</v>
      </c>
      <c r="Q16" s="235">
        <f t="shared" si="34"/>
        <v>13</v>
      </c>
      <c r="R16" s="235">
        <f t="shared" si="35"/>
        <v>280</v>
      </c>
      <c r="T16">
        <v>501</v>
      </c>
      <c r="U16">
        <v>260</v>
      </c>
      <c r="V16" t="s">
        <v>780</v>
      </c>
      <c r="W16">
        <v>4288.7439999999997</v>
      </c>
      <c r="X16">
        <v>1574.2729999999999</v>
      </c>
      <c r="Y16">
        <v>2.7240000000000002</v>
      </c>
      <c r="Z16">
        <v>18.995000000000001</v>
      </c>
      <c r="AA16">
        <v>127.501638</v>
      </c>
      <c r="AB16">
        <v>0.62665099999999996</v>
      </c>
      <c r="AC16">
        <v>34.208573000000001</v>
      </c>
      <c r="AD16" s="1">
        <v>751</v>
      </c>
      <c r="AE16">
        <v>13</v>
      </c>
      <c r="AF16">
        <v>280</v>
      </c>
      <c r="AG16">
        <v>92</v>
      </c>
      <c r="AH16">
        <v>33.636775</v>
      </c>
      <c r="AI16">
        <v>30973.8</v>
      </c>
      <c r="AJ16">
        <v>16052.7</v>
      </c>
      <c r="AK16">
        <v>7</v>
      </c>
      <c r="AL16">
        <v>5587</v>
      </c>
      <c r="AM16" t="s">
        <v>781</v>
      </c>
      <c r="AN16" t="s">
        <v>1313</v>
      </c>
      <c r="AO16">
        <v>4288.7439999999997</v>
      </c>
      <c r="AR16" t="s">
        <v>63</v>
      </c>
      <c r="AS16" t="s">
        <v>163</v>
      </c>
      <c r="AT16" t="s">
        <v>748</v>
      </c>
      <c r="AU16" t="s">
        <v>780</v>
      </c>
      <c r="AV16" t="s">
        <v>49</v>
      </c>
      <c r="AW16">
        <v>1</v>
      </c>
      <c r="BB16">
        <v>0.77828571428571436</v>
      </c>
      <c r="BC16" t="s">
        <v>139</v>
      </c>
      <c r="BF16" t="s">
        <v>63</v>
      </c>
      <c r="BG16" t="s">
        <v>163</v>
      </c>
      <c r="BH16" t="s">
        <v>780</v>
      </c>
      <c r="BI16">
        <v>260</v>
      </c>
      <c r="BJ16">
        <v>1</v>
      </c>
      <c r="BK16" t="s">
        <v>748</v>
      </c>
      <c r="BL16" t="s">
        <v>977</v>
      </c>
      <c r="BM16">
        <v>0.77828571428571436</v>
      </c>
      <c r="BN16" t="s">
        <v>139</v>
      </c>
      <c r="BO16" t="s">
        <v>1060</v>
      </c>
      <c r="BP16">
        <v>4288.7439999999997</v>
      </c>
    </row>
    <row r="17" spans="1:68" ht="16.5">
      <c r="A17" s="127" t="str">
        <f t="shared" si="18"/>
        <v>강인교통</v>
      </c>
      <c r="B17" s="128" t="str">
        <f t="shared" si="19"/>
        <v>김상철</v>
      </c>
      <c r="C17" s="129" t="str">
        <f t="shared" si="20"/>
        <v>B</v>
      </c>
      <c r="D17" s="130">
        <f t="shared" si="21"/>
        <v>0.92008958517964667</v>
      </c>
      <c r="E17" s="131">
        <f t="shared" si="22"/>
        <v>3093</v>
      </c>
      <c r="F17" s="310">
        <f t="shared" si="23"/>
        <v>302</v>
      </c>
      <c r="G17" s="132" t="str">
        <f t="shared" si="24"/>
        <v>70바5904</v>
      </c>
      <c r="H17" s="133">
        <f t="shared" si="25"/>
        <v>2</v>
      </c>
      <c r="I17" s="134">
        <f t="shared" si="26"/>
        <v>3899.922</v>
      </c>
      <c r="J17" s="135">
        <f t="shared" si="27"/>
        <v>2.1815164038757377E-2</v>
      </c>
      <c r="K17" s="135">
        <f t="shared" si="28"/>
        <v>0.31118112081198579</v>
      </c>
      <c r="L17" s="135">
        <f t="shared" si="29"/>
        <v>0.28923655396184844</v>
      </c>
      <c r="M17" s="136">
        <f t="shared" si="30"/>
        <v>14.704000000000001</v>
      </c>
      <c r="N17" s="137">
        <f t="shared" si="31"/>
        <v>5.1283076943590154E-2</v>
      </c>
      <c r="O17" s="137">
        <f t="shared" si="32"/>
        <v>2.5385123087077126</v>
      </c>
      <c r="P17" s="232">
        <f t="shared" si="33"/>
        <v>20</v>
      </c>
      <c r="Q17" s="233">
        <f t="shared" si="34"/>
        <v>2</v>
      </c>
      <c r="R17" s="233">
        <f t="shared" si="35"/>
        <v>99</v>
      </c>
      <c r="T17">
        <v>501</v>
      </c>
      <c r="U17">
        <v>3093</v>
      </c>
      <c r="V17" t="s">
        <v>954</v>
      </c>
      <c r="W17">
        <v>3899.922</v>
      </c>
      <c r="X17">
        <v>1261.2280000000001</v>
      </c>
      <c r="Y17">
        <v>3.0920000000000001</v>
      </c>
      <c r="Z17">
        <v>14.704000000000001</v>
      </c>
      <c r="AA17">
        <v>153.931366</v>
      </c>
      <c r="AB17">
        <v>3.3580380000000001</v>
      </c>
      <c r="AC17">
        <v>47.900534999999998</v>
      </c>
      <c r="AD17" s="1">
        <v>1128</v>
      </c>
      <c r="AE17">
        <v>2</v>
      </c>
      <c r="AF17">
        <v>99</v>
      </c>
      <c r="AG17">
        <v>90</v>
      </c>
      <c r="AH17">
        <v>25.335460000000001</v>
      </c>
      <c r="AI17">
        <v>40213.199999999997</v>
      </c>
      <c r="AJ17">
        <v>18705</v>
      </c>
      <c r="AK17">
        <v>20</v>
      </c>
      <c r="AL17">
        <v>3928</v>
      </c>
      <c r="AM17" t="s">
        <v>984</v>
      </c>
      <c r="AN17" t="s">
        <v>1314</v>
      </c>
      <c r="AO17">
        <v>3795.085</v>
      </c>
      <c r="AR17" t="s">
        <v>63</v>
      </c>
      <c r="AS17">
        <v>302</v>
      </c>
      <c r="AT17" t="s">
        <v>73</v>
      </c>
      <c r="AU17" t="s">
        <v>954</v>
      </c>
      <c r="AV17" t="s">
        <v>49</v>
      </c>
      <c r="AW17">
        <v>2</v>
      </c>
      <c r="BB17">
        <v>0.93963099599987343</v>
      </c>
      <c r="BC17" t="s">
        <v>137</v>
      </c>
      <c r="BF17" t="s">
        <v>63</v>
      </c>
      <c r="BG17">
        <v>302</v>
      </c>
      <c r="BH17" t="s">
        <v>954</v>
      </c>
      <c r="BI17">
        <v>3093</v>
      </c>
      <c r="BJ17">
        <v>2</v>
      </c>
      <c r="BK17" t="s">
        <v>73</v>
      </c>
      <c r="BL17" t="s">
        <v>1056</v>
      </c>
      <c r="BM17">
        <v>0.92008958517964667</v>
      </c>
      <c r="BN17" t="s">
        <v>137</v>
      </c>
      <c r="BO17" t="s">
        <v>978</v>
      </c>
      <c r="BP17">
        <v>3899.922</v>
      </c>
    </row>
    <row r="18" spans="1:68" ht="16.5">
      <c r="A18" s="111" t="str">
        <f t="shared" si="18"/>
        <v>강인교통</v>
      </c>
      <c r="B18" s="112" t="str">
        <f t="shared" si="19"/>
        <v>김선각</v>
      </c>
      <c r="C18" s="113" t="str">
        <f t="shared" si="20"/>
        <v>D</v>
      </c>
      <c r="D18" s="114">
        <f t="shared" si="21"/>
        <v>0.81904214850573653</v>
      </c>
      <c r="E18" s="115">
        <f t="shared" si="22"/>
        <v>2258</v>
      </c>
      <c r="F18" s="311">
        <f t="shared" si="23"/>
        <v>302</v>
      </c>
      <c r="G18" s="116" t="str">
        <f t="shared" si="24"/>
        <v>70바6059</v>
      </c>
      <c r="H18" s="117">
        <f t="shared" si="25"/>
        <v>13</v>
      </c>
      <c r="I18" s="118">
        <f t="shared" si="26"/>
        <v>3767.444</v>
      </c>
      <c r="J18" s="119">
        <f t="shared" si="27"/>
        <v>7.7591023179536586E-3</v>
      </c>
      <c r="K18" s="119">
        <f t="shared" si="28"/>
        <v>0.32077630781442079</v>
      </c>
      <c r="L18" s="119">
        <f t="shared" si="29"/>
        <v>0.12050610440394072</v>
      </c>
      <c r="M18" s="120">
        <f t="shared" si="30"/>
        <v>19.925000000000001</v>
      </c>
      <c r="N18" s="121">
        <f t="shared" si="31"/>
        <v>0.18580236361841079</v>
      </c>
      <c r="O18" s="121">
        <f t="shared" si="32"/>
        <v>10.219129999012594</v>
      </c>
      <c r="P18" s="234">
        <f t="shared" si="33"/>
        <v>8</v>
      </c>
      <c r="Q18" s="235">
        <f t="shared" si="34"/>
        <v>7</v>
      </c>
      <c r="R18" s="235">
        <f t="shared" si="35"/>
        <v>385</v>
      </c>
      <c r="T18">
        <v>501</v>
      </c>
      <c r="U18">
        <v>2258</v>
      </c>
      <c r="V18" t="s">
        <v>955</v>
      </c>
      <c r="W18">
        <v>3767.444</v>
      </c>
      <c r="X18">
        <v>1413.414</v>
      </c>
      <c r="Y18">
        <v>2.665</v>
      </c>
      <c r="Z18">
        <v>19.925000000000001</v>
      </c>
      <c r="AA18">
        <v>138.436633</v>
      </c>
      <c r="AB18">
        <v>1.074144</v>
      </c>
      <c r="AC18">
        <v>44.407192000000002</v>
      </c>
      <c r="AD18" s="1">
        <v>454</v>
      </c>
      <c r="AE18">
        <v>7</v>
      </c>
      <c r="AF18">
        <v>385</v>
      </c>
      <c r="AG18">
        <v>98</v>
      </c>
      <c r="AH18">
        <v>27.214212</v>
      </c>
      <c r="AI18">
        <v>32084.400000000001</v>
      </c>
      <c r="AJ18">
        <v>20873.400000000001</v>
      </c>
      <c r="AK18">
        <v>8</v>
      </c>
      <c r="AL18">
        <v>5358</v>
      </c>
      <c r="AM18" t="s">
        <v>985</v>
      </c>
      <c r="AN18" t="s">
        <v>1315</v>
      </c>
      <c r="AO18">
        <v>457.16899999999998</v>
      </c>
      <c r="AR18" t="s">
        <v>63</v>
      </c>
      <c r="AS18">
        <v>302</v>
      </c>
      <c r="AT18" t="s">
        <v>83</v>
      </c>
      <c r="AU18" t="s">
        <v>955</v>
      </c>
      <c r="AV18" t="s">
        <v>49</v>
      </c>
      <c r="AW18">
        <v>13</v>
      </c>
      <c r="BB18">
        <v>0.82259887403632737</v>
      </c>
      <c r="BC18" t="s">
        <v>136</v>
      </c>
      <c r="BF18" t="s">
        <v>63</v>
      </c>
      <c r="BG18">
        <v>302</v>
      </c>
      <c r="BH18" t="s">
        <v>955</v>
      </c>
      <c r="BI18">
        <v>2258</v>
      </c>
      <c r="BJ18">
        <v>13</v>
      </c>
      <c r="BK18" t="s">
        <v>83</v>
      </c>
      <c r="BL18" t="s">
        <v>721</v>
      </c>
      <c r="BM18">
        <v>0.81904214850573653</v>
      </c>
      <c r="BN18" t="s">
        <v>136</v>
      </c>
      <c r="BO18" t="s">
        <v>982</v>
      </c>
      <c r="BP18">
        <v>3767.444</v>
      </c>
    </row>
    <row r="19" spans="1:68" ht="16.5">
      <c r="A19" s="127" t="str">
        <f t="shared" si="18"/>
        <v>강인교통</v>
      </c>
      <c r="B19" s="128" t="str">
        <f t="shared" si="19"/>
        <v>김수한</v>
      </c>
      <c r="C19" s="129" t="str">
        <f t="shared" si="20"/>
        <v>F</v>
      </c>
      <c r="D19" s="130">
        <f t="shared" si="21"/>
        <v>0.73931034482758629</v>
      </c>
      <c r="E19" s="131">
        <f t="shared" si="22"/>
        <v>1086</v>
      </c>
      <c r="F19" s="310">
        <f t="shared" si="23"/>
        <v>304</v>
      </c>
      <c r="G19" s="132" t="str">
        <f t="shared" si="24"/>
        <v>72바1867</v>
      </c>
      <c r="H19" s="133">
        <f t="shared" si="25"/>
        <v>1</v>
      </c>
      <c r="I19" s="134">
        <f t="shared" si="26"/>
        <v>4722.4409999999998</v>
      </c>
      <c r="J19" s="135">
        <f t="shared" si="27"/>
        <v>4.663543207885661E-3</v>
      </c>
      <c r="K19" s="135">
        <f t="shared" si="28"/>
        <v>0.31654057446603484</v>
      </c>
      <c r="L19" s="135">
        <f t="shared" si="29"/>
        <v>0.20349645448190884</v>
      </c>
      <c r="M19" s="136">
        <f t="shared" si="30"/>
        <v>23.164000000000001</v>
      </c>
      <c r="N19" s="137">
        <f t="shared" si="31"/>
        <v>0.16940391632208851</v>
      </c>
      <c r="O19" s="137">
        <f t="shared" si="32"/>
        <v>12.175906485650112</v>
      </c>
      <c r="P19" s="232">
        <f t="shared" si="33"/>
        <v>8</v>
      </c>
      <c r="Q19" s="233">
        <f t="shared" si="34"/>
        <v>8</v>
      </c>
      <c r="R19" s="233">
        <f t="shared" si="35"/>
        <v>575</v>
      </c>
      <c r="T19">
        <v>501</v>
      </c>
      <c r="U19">
        <v>1086</v>
      </c>
      <c r="V19" t="s">
        <v>782</v>
      </c>
      <c r="W19">
        <v>4722.4409999999998</v>
      </c>
      <c r="X19">
        <v>2189.9899999999998</v>
      </c>
      <c r="Y19">
        <v>2.1560000000000001</v>
      </c>
      <c r="Z19">
        <v>23.164000000000001</v>
      </c>
      <c r="AA19">
        <v>170.108856</v>
      </c>
      <c r="AB19">
        <v>0.79330999999999996</v>
      </c>
      <c r="AC19">
        <v>53.846355000000003</v>
      </c>
      <c r="AD19" s="1">
        <v>961</v>
      </c>
      <c r="AE19">
        <v>8</v>
      </c>
      <c r="AF19">
        <v>575</v>
      </c>
      <c r="AG19">
        <v>94</v>
      </c>
      <c r="AH19">
        <v>27.761288</v>
      </c>
      <c r="AI19">
        <v>34636.5</v>
      </c>
      <c r="AJ19">
        <v>26060.3</v>
      </c>
      <c r="AK19">
        <v>8</v>
      </c>
      <c r="AL19">
        <v>2185</v>
      </c>
      <c r="AM19" t="s">
        <v>783</v>
      </c>
      <c r="AN19" t="s">
        <v>1316</v>
      </c>
      <c r="AO19">
        <v>4722.4409999999998</v>
      </c>
      <c r="AR19" t="s">
        <v>63</v>
      </c>
      <c r="AS19">
        <v>304</v>
      </c>
      <c r="AT19" t="s">
        <v>754</v>
      </c>
      <c r="AU19" t="s">
        <v>782</v>
      </c>
      <c r="AV19" t="s">
        <v>49</v>
      </c>
      <c r="AW19">
        <v>1</v>
      </c>
      <c r="BB19">
        <v>0.74344827586206907</v>
      </c>
      <c r="BC19" t="s">
        <v>139</v>
      </c>
      <c r="BF19" t="s">
        <v>63</v>
      </c>
      <c r="BG19">
        <v>304</v>
      </c>
      <c r="BH19" t="s">
        <v>782</v>
      </c>
      <c r="BI19">
        <v>1086</v>
      </c>
      <c r="BJ19">
        <v>1</v>
      </c>
      <c r="BK19" t="s">
        <v>754</v>
      </c>
      <c r="BL19" t="s">
        <v>977</v>
      </c>
      <c r="BM19">
        <v>0.73931034482758629</v>
      </c>
      <c r="BN19" t="s">
        <v>139</v>
      </c>
      <c r="BO19" t="s">
        <v>1060</v>
      </c>
      <c r="BP19">
        <v>4722.4409999999998</v>
      </c>
    </row>
    <row r="20" spans="1:68" ht="16.5">
      <c r="A20" s="111" t="str">
        <f t="shared" si="18"/>
        <v>강인교통</v>
      </c>
      <c r="B20" s="112" t="str">
        <f t="shared" si="19"/>
        <v>김승남</v>
      </c>
      <c r="C20" s="113" t="str">
        <f t="shared" si="20"/>
        <v>B</v>
      </c>
      <c r="D20" s="114">
        <f t="shared" si="21"/>
        <v>0.92212121212121223</v>
      </c>
      <c r="E20" s="115">
        <f t="shared" si="22"/>
        <v>5273</v>
      </c>
      <c r="F20" s="311">
        <f t="shared" si="23"/>
        <v>302</v>
      </c>
      <c r="G20" s="116" t="str">
        <f t="shared" si="24"/>
        <v>70바6027</v>
      </c>
      <c r="H20" s="117">
        <f t="shared" si="25"/>
        <v>1</v>
      </c>
      <c r="I20" s="118">
        <f t="shared" si="26"/>
        <v>3806.6379999999999</v>
      </c>
      <c r="J20" s="119">
        <f t="shared" si="27"/>
        <v>3.4213114835766265E-3</v>
      </c>
      <c r="K20" s="119">
        <f t="shared" si="28"/>
        <v>0.31224282503195111</v>
      </c>
      <c r="L20" s="119">
        <f t="shared" si="29"/>
        <v>0.17600833071072164</v>
      </c>
      <c r="M20" s="120">
        <f t="shared" si="30"/>
        <v>15.707000000000001</v>
      </c>
      <c r="N20" s="121">
        <f t="shared" si="31"/>
        <v>5.2539800212155714E-2</v>
      </c>
      <c r="O20" s="121">
        <f t="shared" si="32"/>
        <v>0.47285820190940142</v>
      </c>
      <c r="P20" s="234">
        <f t="shared" si="33"/>
        <v>2</v>
      </c>
      <c r="Q20" s="235">
        <f t="shared" si="34"/>
        <v>2</v>
      </c>
      <c r="R20" s="235">
        <f t="shared" si="35"/>
        <v>18</v>
      </c>
      <c r="T20">
        <v>501</v>
      </c>
      <c r="U20">
        <v>5273</v>
      </c>
      <c r="V20" t="s">
        <v>120</v>
      </c>
      <c r="W20">
        <v>3806.6379999999999</v>
      </c>
      <c r="X20">
        <v>1249.2719999999999</v>
      </c>
      <c r="Y20">
        <v>3.0470000000000002</v>
      </c>
      <c r="Z20">
        <v>15.707000000000001</v>
      </c>
      <c r="AA20">
        <v>142.319693</v>
      </c>
      <c r="AB20">
        <v>0.48692000000000002</v>
      </c>
      <c r="AC20">
        <v>44.438302999999998</v>
      </c>
      <c r="AD20" s="1">
        <v>670</v>
      </c>
      <c r="AE20">
        <v>2</v>
      </c>
      <c r="AF20">
        <v>18</v>
      </c>
      <c r="AG20">
        <v>91</v>
      </c>
      <c r="AH20">
        <v>26.747091999999999</v>
      </c>
      <c r="AI20">
        <v>29729.9</v>
      </c>
      <c r="AJ20">
        <v>8798.7999999999993</v>
      </c>
      <c r="AK20">
        <v>2</v>
      </c>
      <c r="AL20">
        <v>728</v>
      </c>
      <c r="AM20" t="s">
        <v>784</v>
      </c>
      <c r="AN20" t="s">
        <v>1317</v>
      </c>
      <c r="AO20">
        <v>3806.6379999999999</v>
      </c>
      <c r="AR20" t="s">
        <v>63</v>
      </c>
      <c r="AS20">
        <v>302</v>
      </c>
      <c r="AT20" t="s">
        <v>78</v>
      </c>
      <c r="AU20" t="s">
        <v>120</v>
      </c>
      <c r="AV20" t="s">
        <v>49</v>
      </c>
      <c r="AW20">
        <v>1</v>
      </c>
      <c r="BB20">
        <v>0.92333333333333345</v>
      </c>
      <c r="BC20" t="s">
        <v>137</v>
      </c>
      <c r="BF20" t="s">
        <v>63</v>
      </c>
      <c r="BG20">
        <v>302</v>
      </c>
      <c r="BH20" t="s">
        <v>120</v>
      </c>
      <c r="BI20">
        <v>5273</v>
      </c>
      <c r="BJ20">
        <v>1</v>
      </c>
      <c r="BK20" t="s">
        <v>78</v>
      </c>
      <c r="BL20" t="s">
        <v>977</v>
      </c>
      <c r="BM20">
        <v>0.92212121212121223</v>
      </c>
      <c r="BN20" t="s">
        <v>137</v>
      </c>
      <c r="BO20" t="s">
        <v>978</v>
      </c>
      <c r="BP20">
        <v>3806.6379999999999</v>
      </c>
    </row>
    <row r="21" spans="1:68" ht="16.5">
      <c r="A21" s="127" t="str">
        <f t="shared" si="18"/>
        <v>강인교통</v>
      </c>
      <c r="B21" s="128" t="str">
        <f t="shared" si="19"/>
        <v>김영기</v>
      </c>
      <c r="C21" s="129" t="str">
        <f t="shared" si="20"/>
        <v>C</v>
      </c>
      <c r="D21" s="130">
        <f t="shared" si="21"/>
        <v>0.86076136154567073</v>
      </c>
      <c r="E21" s="131">
        <f t="shared" si="22"/>
        <v>9806</v>
      </c>
      <c r="F21" s="310">
        <f t="shared" si="23"/>
        <v>304</v>
      </c>
      <c r="G21" s="132" t="str">
        <f t="shared" si="24"/>
        <v>70바5090</v>
      </c>
      <c r="H21" s="133">
        <f t="shared" si="25"/>
        <v>13</v>
      </c>
      <c r="I21" s="134">
        <f t="shared" si="26"/>
        <v>4831.2920000000004</v>
      </c>
      <c r="J21" s="135">
        <f t="shared" si="27"/>
        <v>6.7468072153769928E-3</v>
      </c>
      <c r="K21" s="135">
        <f t="shared" si="28"/>
        <v>0.30431455428356452</v>
      </c>
      <c r="L21" s="135">
        <f t="shared" si="29"/>
        <v>0.15503099377971771</v>
      </c>
      <c r="M21" s="136">
        <f t="shared" si="30"/>
        <v>18.96</v>
      </c>
      <c r="N21" s="137">
        <f t="shared" si="31"/>
        <v>4.1396794066680294E-2</v>
      </c>
      <c r="O21" s="137">
        <f t="shared" si="32"/>
        <v>14.488877923338103</v>
      </c>
      <c r="P21" s="232">
        <f t="shared" si="33"/>
        <v>12</v>
      </c>
      <c r="Q21" s="233">
        <f t="shared" si="34"/>
        <v>2</v>
      </c>
      <c r="R21" s="233">
        <f t="shared" si="35"/>
        <v>700</v>
      </c>
      <c r="T21">
        <v>501</v>
      </c>
      <c r="U21">
        <v>9806</v>
      </c>
      <c r="V21" t="s">
        <v>956</v>
      </c>
      <c r="W21">
        <v>4831.2920000000004</v>
      </c>
      <c r="X21">
        <v>1839.982</v>
      </c>
      <c r="Y21">
        <v>2.6259999999999999</v>
      </c>
      <c r="Z21">
        <v>18.96</v>
      </c>
      <c r="AA21">
        <v>164.39301800000001</v>
      </c>
      <c r="AB21">
        <v>1.1091279999999999</v>
      </c>
      <c r="AC21">
        <v>50.027188000000002</v>
      </c>
      <c r="AD21" s="1">
        <v>749</v>
      </c>
      <c r="AE21">
        <v>2</v>
      </c>
      <c r="AF21">
        <v>700</v>
      </c>
      <c r="AG21">
        <v>96</v>
      </c>
      <c r="AH21">
        <v>29.388669</v>
      </c>
      <c r="AI21">
        <v>34747.1</v>
      </c>
      <c r="AJ21">
        <v>21648.9</v>
      </c>
      <c r="AK21">
        <v>12</v>
      </c>
      <c r="AL21">
        <v>1083</v>
      </c>
      <c r="AM21" t="s">
        <v>986</v>
      </c>
      <c r="AN21" t="s">
        <v>1318</v>
      </c>
      <c r="AO21">
        <v>748.64599999999996</v>
      </c>
      <c r="AR21" t="s">
        <v>63</v>
      </c>
      <c r="AS21">
        <v>304</v>
      </c>
      <c r="AT21" t="s">
        <v>753</v>
      </c>
      <c r="AU21" t="s">
        <v>956</v>
      </c>
      <c r="AV21" t="s">
        <v>49</v>
      </c>
      <c r="AW21">
        <v>13</v>
      </c>
      <c r="BB21">
        <v>0.86343894562735168</v>
      </c>
      <c r="BC21" t="s">
        <v>138</v>
      </c>
      <c r="BF21" t="s">
        <v>63</v>
      </c>
      <c r="BG21">
        <v>304</v>
      </c>
      <c r="BH21" t="s">
        <v>956</v>
      </c>
      <c r="BI21">
        <v>9806</v>
      </c>
      <c r="BJ21">
        <v>13</v>
      </c>
      <c r="BK21" t="s">
        <v>753</v>
      </c>
      <c r="BL21" t="s">
        <v>734</v>
      </c>
      <c r="BM21">
        <v>0.86076136154567073</v>
      </c>
      <c r="BN21" t="s">
        <v>138</v>
      </c>
      <c r="BO21" t="s">
        <v>980</v>
      </c>
      <c r="BP21">
        <v>4831.2920000000004</v>
      </c>
    </row>
    <row r="22" spans="1:68" ht="16.5">
      <c r="A22" s="111" t="str">
        <f t="shared" si="18"/>
        <v>강인교통</v>
      </c>
      <c r="B22" s="112" t="str">
        <f t="shared" si="19"/>
        <v>김영길</v>
      </c>
      <c r="C22" s="113" t="str">
        <f t="shared" si="20"/>
        <v>A</v>
      </c>
      <c r="D22" s="114">
        <f t="shared" si="21"/>
        <v>0.95354838709677414</v>
      </c>
      <c r="E22" s="115">
        <f t="shared" si="22"/>
        <v>7266</v>
      </c>
      <c r="F22" s="311">
        <f t="shared" si="23"/>
        <v>302</v>
      </c>
      <c r="G22" s="116" t="str">
        <f t="shared" si="24"/>
        <v>70바5932</v>
      </c>
      <c r="H22" s="117">
        <f t="shared" si="25"/>
        <v>1</v>
      </c>
      <c r="I22" s="118">
        <f t="shared" si="26"/>
        <v>3647.6419999999998</v>
      </c>
      <c r="J22" s="119">
        <f t="shared" si="27"/>
        <v>1.3685800237278478E-2</v>
      </c>
      <c r="K22" s="119">
        <f t="shared" si="28"/>
        <v>0.3226511568407745</v>
      </c>
      <c r="L22" s="119">
        <f t="shared" si="29"/>
        <v>0.10883743525269202</v>
      </c>
      <c r="M22" s="120">
        <f t="shared" si="30"/>
        <v>16.475999999999999</v>
      </c>
      <c r="N22" s="121">
        <f t="shared" si="31"/>
        <v>0</v>
      </c>
      <c r="O22" s="121">
        <f t="shared" si="32"/>
        <v>8.3341512133043754</v>
      </c>
      <c r="P22" s="234">
        <f t="shared" si="33"/>
        <v>9</v>
      </c>
      <c r="Q22" s="235">
        <f t="shared" si="34"/>
        <v>0</v>
      </c>
      <c r="R22" s="235">
        <f t="shared" si="35"/>
        <v>304</v>
      </c>
      <c r="T22">
        <v>501</v>
      </c>
      <c r="U22">
        <v>7266</v>
      </c>
      <c r="V22" t="s">
        <v>106</v>
      </c>
      <c r="W22">
        <v>3647.6419999999998</v>
      </c>
      <c r="X22">
        <v>1220.4079999999999</v>
      </c>
      <c r="Y22">
        <v>2.9889999999999999</v>
      </c>
      <c r="Z22">
        <v>16.475999999999999</v>
      </c>
      <c r="AA22">
        <v>138.64552800000001</v>
      </c>
      <c r="AB22">
        <v>1.897475</v>
      </c>
      <c r="AC22">
        <v>44.734139999999996</v>
      </c>
      <c r="AD22" s="1">
        <v>397</v>
      </c>
      <c r="AE22">
        <v>0</v>
      </c>
      <c r="AF22">
        <v>304</v>
      </c>
      <c r="AG22">
        <v>90</v>
      </c>
      <c r="AH22">
        <v>26.309121000000001</v>
      </c>
      <c r="AI22">
        <v>34071.1</v>
      </c>
      <c r="AJ22">
        <v>4170.2</v>
      </c>
      <c r="AK22">
        <v>9</v>
      </c>
      <c r="AL22">
        <v>644</v>
      </c>
      <c r="AM22" t="s">
        <v>785</v>
      </c>
      <c r="AN22" t="s">
        <v>1319</v>
      </c>
      <c r="AO22">
        <v>3647.6419999999998</v>
      </c>
      <c r="AR22" t="s">
        <v>63</v>
      </c>
      <c r="AS22">
        <v>302</v>
      </c>
      <c r="AT22" t="s">
        <v>75</v>
      </c>
      <c r="AU22" t="s">
        <v>106</v>
      </c>
      <c r="AV22" t="s">
        <v>49</v>
      </c>
      <c r="AW22">
        <v>1</v>
      </c>
      <c r="BB22">
        <v>0.9641935483870967</v>
      </c>
      <c r="BC22" t="s">
        <v>135</v>
      </c>
      <c r="BF22" t="s">
        <v>63</v>
      </c>
      <c r="BG22">
        <v>302</v>
      </c>
      <c r="BH22" t="s">
        <v>106</v>
      </c>
      <c r="BI22">
        <v>7266</v>
      </c>
      <c r="BJ22">
        <v>1</v>
      </c>
      <c r="BK22" t="s">
        <v>75</v>
      </c>
      <c r="BL22" t="s">
        <v>977</v>
      </c>
      <c r="BM22">
        <v>0.95354838709677414</v>
      </c>
      <c r="BN22" t="s">
        <v>135</v>
      </c>
      <c r="BO22" t="s">
        <v>981</v>
      </c>
      <c r="BP22">
        <v>3647.6419999999998</v>
      </c>
    </row>
    <row r="23" spans="1:68" ht="16.5">
      <c r="A23" s="127" t="str">
        <f t="shared" si="18"/>
        <v>강인교통</v>
      </c>
      <c r="B23" s="128" t="str">
        <f t="shared" si="19"/>
        <v>김영현</v>
      </c>
      <c r="C23" s="129" t="str">
        <f t="shared" si="20"/>
        <v>B</v>
      </c>
      <c r="D23" s="130">
        <f t="shared" si="21"/>
        <v>0.94288188990778499</v>
      </c>
      <c r="E23" s="131">
        <f t="shared" si="22"/>
        <v>966</v>
      </c>
      <c r="F23" s="310">
        <f t="shared" si="23"/>
        <v>302</v>
      </c>
      <c r="G23" s="132" t="str">
        <f t="shared" si="24"/>
        <v>70바6033</v>
      </c>
      <c r="H23" s="133">
        <f t="shared" si="25"/>
        <v>13</v>
      </c>
      <c r="I23" s="134">
        <f t="shared" si="26"/>
        <v>3856.6369999999993</v>
      </c>
      <c r="J23" s="135">
        <f t="shared" si="27"/>
        <v>1.5698582897488093E-2</v>
      </c>
      <c r="K23" s="135">
        <f t="shared" si="28"/>
        <v>0.3165819672858603</v>
      </c>
      <c r="L23" s="135">
        <f t="shared" si="29"/>
        <v>0.15920606476575319</v>
      </c>
      <c r="M23" s="136">
        <f t="shared" si="30"/>
        <v>14.948</v>
      </c>
      <c r="N23" s="137">
        <f t="shared" si="31"/>
        <v>0</v>
      </c>
      <c r="O23" s="137">
        <f t="shared" si="32"/>
        <v>3.2411658136350399</v>
      </c>
      <c r="P23" s="232">
        <f t="shared" si="33"/>
        <v>35</v>
      </c>
      <c r="Q23" s="233">
        <f t="shared" si="34"/>
        <v>0</v>
      </c>
      <c r="R23" s="233">
        <f t="shared" si="35"/>
        <v>125</v>
      </c>
      <c r="T23">
        <v>501</v>
      </c>
      <c r="U23">
        <v>966</v>
      </c>
      <c r="V23" t="s">
        <v>957</v>
      </c>
      <c r="W23">
        <v>3856.6370000000002</v>
      </c>
      <c r="X23">
        <v>1279.5219999999999</v>
      </c>
      <c r="Y23">
        <v>3.0139999999999998</v>
      </c>
      <c r="Z23">
        <v>14.948</v>
      </c>
      <c r="AA23">
        <v>154.02887100000001</v>
      </c>
      <c r="AB23">
        <v>2.4180350000000002</v>
      </c>
      <c r="AC23">
        <v>48.762763</v>
      </c>
      <c r="AD23" s="1">
        <v>614</v>
      </c>
      <c r="AE23">
        <v>0</v>
      </c>
      <c r="AF23">
        <v>125</v>
      </c>
      <c r="AG23">
        <v>91</v>
      </c>
      <c r="AH23">
        <v>25.038402999999999</v>
      </c>
      <c r="AI23">
        <v>39429.800000000003</v>
      </c>
      <c r="AJ23">
        <v>7081.8</v>
      </c>
      <c r="AK23">
        <v>35</v>
      </c>
      <c r="AL23">
        <v>11633</v>
      </c>
      <c r="AM23" t="s">
        <v>987</v>
      </c>
      <c r="AN23" t="s">
        <v>1320</v>
      </c>
      <c r="AO23">
        <v>664.20399999999995</v>
      </c>
      <c r="AR23" t="s">
        <v>63</v>
      </c>
      <c r="AS23">
        <v>302</v>
      </c>
      <c r="AT23" t="s">
        <v>80</v>
      </c>
      <c r="AU23" t="s">
        <v>957</v>
      </c>
      <c r="AV23" t="s">
        <v>49</v>
      </c>
      <c r="AW23">
        <v>13</v>
      </c>
      <c r="BB23">
        <v>0.94288188990778499</v>
      </c>
      <c r="BC23" t="s">
        <v>137</v>
      </c>
      <c r="BF23" t="s">
        <v>63</v>
      </c>
      <c r="BG23">
        <v>302</v>
      </c>
      <c r="BH23" t="s">
        <v>957</v>
      </c>
      <c r="BI23">
        <v>966</v>
      </c>
      <c r="BJ23">
        <v>13</v>
      </c>
      <c r="BK23" t="s">
        <v>80</v>
      </c>
      <c r="BL23" t="s">
        <v>76</v>
      </c>
      <c r="BM23">
        <v>0.94288188990778499</v>
      </c>
      <c r="BN23" t="s">
        <v>137</v>
      </c>
      <c r="BO23" t="s">
        <v>978</v>
      </c>
      <c r="BP23">
        <v>3856.6369999999993</v>
      </c>
    </row>
    <row r="24" spans="1:68" ht="16.5">
      <c r="A24" s="111" t="str">
        <f t="shared" si="18"/>
        <v>강인교통</v>
      </c>
      <c r="B24" s="112" t="str">
        <f t="shared" si="19"/>
        <v>김용기</v>
      </c>
      <c r="C24" s="113" t="str">
        <f t="shared" si="20"/>
        <v>C</v>
      </c>
      <c r="D24" s="114">
        <f t="shared" si="21"/>
        <v>0.89893784082180428</v>
      </c>
      <c r="E24" s="115">
        <f t="shared" si="22"/>
        <v>2275</v>
      </c>
      <c r="F24" s="311">
        <f t="shared" si="23"/>
        <v>304</v>
      </c>
      <c r="G24" s="116" t="str">
        <f t="shared" si="24"/>
        <v>70바5034</v>
      </c>
      <c r="H24" s="117">
        <f t="shared" si="25"/>
        <v>13</v>
      </c>
      <c r="I24" s="118">
        <f t="shared" si="26"/>
        <v>4997.93</v>
      </c>
      <c r="J24" s="119">
        <f t="shared" si="27"/>
        <v>1.5436881865151162E-2</v>
      </c>
      <c r="K24" s="119">
        <f t="shared" si="28"/>
        <v>0.2940849411292657</v>
      </c>
      <c r="L24" s="119">
        <f t="shared" si="29"/>
        <v>0.19107910675019457</v>
      </c>
      <c r="M24" s="120">
        <f t="shared" si="30"/>
        <v>17.254000000000001</v>
      </c>
      <c r="N24" s="121">
        <f t="shared" si="31"/>
        <v>0.16006626743471797</v>
      </c>
      <c r="O24" s="121">
        <f t="shared" si="32"/>
        <v>8.6435784414747694</v>
      </c>
      <c r="P24" s="234">
        <f t="shared" si="33"/>
        <v>21</v>
      </c>
      <c r="Q24" s="235">
        <f t="shared" si="34"/>
        <v>8</v>
      </c>
      <c r="R24" s="235">
        <f t="shared" si="35"/>
        <v>432</v>
      </c>
      <c r="T24">
        <v>501</v>
      </c>
      <c r="U24">
        <v>2275</v>
      </c>
      <c r="V24" t="s">
        <v>786</v>
      </c>
      <c r="W24">
        <v>4997.93</v>
      </c>
      <c r="X24">
        <v>1792.2829999999999</v>
      </c>
      <c r="Y24">
        <v>2.7890000000000001</v>
      </c>
      <c r="Z24">
        <v>17.254000000000001</v>
      </c>
      <c r="AA24">
        <v>168.55191500000001</v>
      </c>
      <c r="AB24">
        <v>2.6019160000000001</v>
      </c>
      <c r="AC24">
        <v>49.568579999999997</v>
      </c>
      <c r="AD24" s="1">
        <v>955</v>
      </c>
      <c r="AE24">
        <v>8</v>
      </c>
      <c r="AF24">
        <v>432</v>
      </c>
      <c r="AG24">
        <v>94</v>
      </c>
      <c r="AH24">
        <v>29.652169000000001</v>
      </c>
      <c r="AI24">
        <v>47611.3</v>
      </c>
      <c r="AJ24">
        <v>23438.6</v>
      </c>
      <c r="AK24">
        <v>21</v>
      </c>
      <c r="AL24">
        <v>1742</v>
      </c>
      <c r="AM24" t="s">
        <v>787</v>
      </c>
      <c r="AN24" t="s">
        <v>1321</v>
      </c>
      <c r="AO24">
        <v>998.22900000000004</v>
      </c>
      <c r="AR24" t="s">
        <v>63</v>
      </c>
      <c r="AS24">
        <v>304</v>
      </c>
      <c r="AT24" t="s">
        <v>751</v>
      </c>
      <c r="AU24" t="s">
        <v>786</v>
      </c>
      <c r="AV24" t="s">
        <v>49</v>
      </c>
      <c r="AW24">
        <v>13</v>
      </c>
      <c r="BB24">
        <v>0.90315559999301231</v>
      </c>
      <c r="BC24" t="s">
        <v>137</v>
      </c>
      <c r="BF24" t="s">
        <v>63</v>
      </c>
      <c r="BG24">
        <v>304</v>
      </c>
      <c r="BH24" t="s">
        <v>786</v>
      </c>
      <c r="BI24">
        <v>2275</v>
      </c>
      <c r="BJ24">
        <v>13</v>
      </c>
      <c r="BK24" t="s">
        <v>751</v>
      </c>
      <c r="BL24" t="s">
        <v>81</v>
      </c>
      <c r="BM24">
        <v>0.89893784082180428</v>
      </c>
      <c r="BN24" t="s">
        <v>138</v>
      </c>
      <c r="BO24" t="s">
        <v>978</v>
      </c>
      <c r="BP24">
        <v>4997.93</v>
      </c>
    </row>
    <row r="25" spans="1:68" ht="16.5">
      <c r="A25" s="127" t="str">
        <f t="shared" si="18"/>
        <v>강인교통</v>
      </c>
      <c r="B25" s="128" t="str">
        <f t="shared" si="19"/>
        <v>김용헌</v>
      </c>
      <c r="C25" s="129" t="str">
        <f t="shared" si="20"/>
        <v>F</v>
      </c>
      <c r="D25" s="130">
        <f t="shared" si="21"/>
        <v>0.70900967887670885</v>
      </c>
      <c r="E25" s="131">
        <f t="shared" si="22"/>
        <v>1739</v>
      </c>
      <c r="F25" s="310">
        <f t="shared" si="23"/>
        <v>302</v>
      </c>
      <c r="G25" s="132" t="str">
        <f t="shared" si="24"/>
        <v>72바1868</v>
      </c>
      <c r="H25" s="133">
        <f t="shared" si="25"/>
        <v>14</v>
      </c>
      <c r="I25" s="134">
        <f t="shared" si="26"/>
        <v>3893.1169999999993</v>
      </c>
      <c r="J25" s="135">
        <f t="shared" si="27"/>
        <v>1.5208496435541211E-2</v>
      </c>
      <c r="K25" s="135">
        <f t="shared" si="28"/>
        <v>0.35854953442079041</v>
      </c>
      <c r="L25" s="135">
        <f t="shared" si="29"/>
        <v>0.22295759413344118</v>
      </c>
      <c r="M25" s="136">
        <f t="shared" si="30"/>
        <v>25.863</v>
      </c>
      <c r="N25" s="137">
        <f t="shared" si="31"/>
        <v>0.33392266402473902</v>
      </c>
      <c r="O25" s="137">
        <f t="shared" si="32"/>
        <v>68.120223461046763</v>
      </c>
      <c r="P25" s="232">
        <f t="shared" si="33"/>
        <v>15</v>
      </c>
      <c r="Q25" s="233">
        <f t="shared" si="34"/>
        <v>13</v>
      </c>
      <c r="R25" s="233">
        <f t="shared" si="35"/>
        <v>2652</v>
      </c>
      <c r="T25">
        <v>501</v>
      </c>
      <c r="U25">
        <v>1739</v>
      </c>
      <c r="V25" t="s">
        <v>958</v>
      </c>
      <c r="W25">
        <v>3893.1170000000002</v>
      </c>
      <c r="X25">
        <v>1697.7670000000001</v>
      </c>
      <c r="Y25">
        <v>2.2930000000000001</v>
      </c>
      <c r="Z25">
        <v>25.863</v>
      </c>
      <c r="AA25">
        <v>144.43525099999999</v>
      </c>
      <c r="AB25">
        <v>2.1966429999999999</v>
      </c>
      <c r="AC25">
        <v>51.787191999999997</v>
      </c>
      <c r="AD25" s="1">
        <v>868</v>
      </c>
      <c r="AE25">
        <v>13</v>
      </c>
      <c r="AF25">
        <v>2652</v>
      </c>
      <c r="AG25">
        <v>94</v>
      </c>
      <c r="AH25">
        <v>26.954063999999999</v>
      </c>
      <c r="AI25">
        <v>26099.8</v>
      </c>
      <c r="AJ25">
        <v>15392.4</v>
      </c>
      <c r="AK25">
        <v>15</v>
      </c>
      <c r="AL25">
        <v>4475</v>
      </c>
      <c r="AM25" t="s">
        <v>988</v>
      </c>
      <c r="AN25" t="s">
        <v>1322</v>
      </c>
      <c r="AO25">
        <v>657.62300000000005</v>
      </c>
      <c r="AR25" t="s">
        <v>63</v>
      </c>
      <c r="AS25">
        <v>302</v>
      </c>
      <c r="AT25" t="s">
        <v>723</v>
      </c>
      <c r="AU25" t="s">
        <v>958</v>
      </c>
      <c r="AV25" t="s">
        <v>49</v>
      </c>
      <c r="AW25">
        <v>14</v>
      </c>
      <c r="BB25">
        <v>0.71569117789661996</v>
      </c>
      <c r="BC25" t="s">
        <v>139</v>
      </c>
      <c r="BF25" t="s">
        <v>63</v>
      </c>
      <c r="BG25">
        <v>302</v>
      </c>
      <c r="BH25" t="s">
        <v>958</v>
      </c>
      <c r="BI25">
        <v>1739</v>
      </c>
      <c r="BJ25">
        <v>14</v>
      </c>
      <c r="BK25" t="s">
        <v>723</v>
      </c>
      <c r="BL25" t="s">
        <v>82</v>
      </c>
      <c r="BM25">
        <v>0.70900967887670885</v>
      </c>
      <c r="BN25" t="s">
        <v>139</v>
      </c>
      <c r="BO25" t="s">
        <v>1060</v>
      </c>
      <c r="BP25">
        <v>3893.1169999999993</v>
      </c>
    </row>
    <row r="26" spans="1:68" ht="16.5">
      <c r="A26" s="111" t="str">
        <f t="shared" si="18"/>
        <v>강인교통</v>
      </c>
      <c r="B26" s="112" t="str">
        <f t="shared" si="19"/>
        <v>김은호</v>
      </c>
      <c r="C26" s="113" t="str">
        <f t="shared" si="20"/>
        <v>F</v>
      </c>
      <c r="D26" s="114">
        <f t="shared" si="21"/>
        <v>0.6984250585343843</v>
      </c>
      <c r="E26" s="115">
        <f t="shared" si="22"/>
        <v>4232</v>
      </c>
      <c r="F26" s="311">
        <f t="shared" si="23"/>
        <v>302</v>
      </c>
      <c r="G26" s="116" t="str">
        <f t="shared" si="24"/>
        <v>72바1865</v>
      </c>
      <c r="H26" s="117">
        <f t="shared" si="25"/>
        <v>13</v>
      </c>
      <c r="I26" s="118">
        <f t="shared" si="26"/>
        <v>3743.6510000000007</v>
      </c>
      <c r="J26" s="119">
        <f t="shared" si="27"/>
        <v>2.0728256690593933E-2</v>
      </c>
      <c r="K26" s="119">
        <f t="shared" si="28"/>
        <v>0.4280641519126348</v>
      </c>
      <c r="L26" s="119">
        <f t="shared" si="29"/>
        <v>0.15359337716042437</v>
      </c>
      <c r="M26" s="120">
        <f t="shared" si="30"/>
        <v>28.248999999999999</v>
      </c>
      <c r="N26" s="121">
        <f t="shared" si="31"/>
        <v>0.66779729200184523</v>
      </c>
      <c r="O26" s="121">
        <f t="shared" si="32"/>
        <v>69.798172960032872</v>
      </c>
      <c r="P26" s="234">
        <f t="shared" si="33"/>
        <v>58</v>
      </c>
      <c r="Q26" s="235">
        <f t="shared" si="34"/>
        <v>25</v>
      </c>
      <c r="R26" s="235">
        <f t="shared" si="35"/>
        <v>2613</v>
      </c>
      <c r="T26">
        <v>501</v>
      </c>
      <c r="U26">
        <v>4232</v>
      </c>
      <c r="V26" t="s">
        <v>959</v>
      </c>
      <c r="W26">
        <v>3743.6509999999998</v>
      </c>
      <c r="X26">
        <v>1702.1990000000001</v>
      </c>
      <c r="Y26">
        <v>2.1989999999999998</v>
      </c>
      <c r="Z26">
        <v>28.248999999999999</v>
      </c>
      <c r="AA26">
        <v>154.90082200000001</v>
      </c>
      <c r="AB26">
        <v>3.2108240000000001</v>
      </c>
      <c r="AC26">
        <v>66.307489000000004</v>
      </c>
      <c r="AD26" s="1">
        <v>575</v>
      </c>
      <c r="AE26">
        <v>25</v>
      </c>
      <c r="AF26">
        <v>2613</v>
      </c>
      <c r="AG26">
        <v>99</v>
      </c>
      <c r="AH26">
        <v>24.168050999999998</v>
      </c>
      <c r="AI26">
        <v>56845.8</v>
      </c>
      <c r="AJ26">
        <v>31649</v>
      </c>
      <c r="AK26">
        <v>58</v>
      </c>
      <c r="AL26">
        <v>53873</v>
      </c>
      <c r="AM26" t="s">
        <v>989</v>
      </c>
      <c r="AN26" t="s">
        <v>1323</v>
      </c>
      <c r="AO26">
        <v>546.26400000000001</v>
      </c>
      <c r="AR26" t="s">
        <v>63</v>
      </c>
      <c r="AS26">
        <v>302</v>
      </c>
      <c r="AT26" t="s">
        <v>720</v>
      </c>
      <c r="AU26" t="s">
        <v>959</v>
      </c>
      <c r="AV26" t="s">
        <v>49</v>
      </c>
      <c r="AW26">
        <v>13</v>
      </c>
      <c r="BB26">
        <v>0.70381608958276776</v>
      </c>
      <c r="BC26" t="s">
        <v>139</v>
      </c>
      <c r="BF26" t="s">
        <v>63</v>
      </c>
      <c r="BG26">
        <v>302</v>
      </c>
      <c r="BH26" t="s">
        <v>959</v>
      </c>
      <c r="BI26">
        <v>4232</v>
      </c>
      <c r="BJ26">
        <v>13</v>
      </c>
      <c r="BK26" t="s">
        <v>720</v>
      </c>
      <c r="BL26" t="s">
        <v>69</v>
      </c>
      <c r="BM26">
        <v>0.6984250585343843</v>
      </c>
      <c r="BN26" t="s">
        <v>139</v>
      </c>
      <c r="BO26" t="s">
        <v>1060</v>
      </c>
      <c r="BP26">
        <v>3743.6510000000007</v>
      </c>
    </row>
    <row r="27" spans="1:68" ht="16.5">
      <c r="A27" s="127" t="str">
        <f t="shared" si="18"/>
        <v>강인교통</v>
      </c>
      <c r="B27" s="128" t="str">
        <f t="shared" si="19"/>
        <v>김인석</v>
      </c>
      <c r="C27" s="129" t="str">
        <f t="shared" si="20"/>
        <v>C</v>
      </c>
      <c r="D27" s="130">
        <f t="shared" si="21"/>
        <v>0.85067637642760885</v>
      </c>
      <c r="E27" s="131">
        <f t="shared" si="22"/>
        <v>9107</v>
      </c>
      <c r="F27" s="310">
        <f t="shared" si="23"/>
        <v>304</v>
      </c>
      <c r="G27" s="132" t="str">
        <f t="shared" si="24"/>
        <v>70바5034</v>
      </c>
      <c r="H27" s="133">
        <f t="shared" si="25"/>
        <v>10</v>
      </c>
      <c r="I27" s="134">
        <f t="shared" si="26"/>
        <v>4802.4369999999999</v>
      </c>
      <c r="J27" s="135">
        <f t="shared" si="27"/>
        <v>1.8379399444560119E-2</v>
      </c>
      <c r="K27" s="135">
        <f t="shared" si="28"/>
        <v>0.2957052975930809</v>
      </c>
      <c r="L27" s="135">
        <f t="shared" si="29"/>
        <v>0.14326059873351801</v>
      </c>
      <c r="M27" s="136">
        <f t="shared" si="30"/>
        <v>18.948</v>
      </c>
      <c r="N27" s="137">
        <f t="shared" si="31"/>
        <v>0.12493656866295175</v>
      </c>
      <c r="O27" s="137">
        <f t="shared" si="32"/>
        <v>13.992895690250595</v>
      </c>
      <c r="P27" s="232">
        <f t="shared" si="33"/>
        <v>6</v>
      </c>
      <c r="Q27" s="233">
        <f t="shared" si="34"/>
        <v>6</v>
      </c>
      <c r="R27" s="233">
        <f t="shared" si="35"/>
        <v>672</v>
      </c>
      <c r="T27">
        <v>501</v>
      </c>
      <c r="U27">
        <v>9107</v>
      </c>
      <c r="V27" t="s">
        <v>788</v>
      </c>
      <c r="W27">
        <v>4802.4369999999999</v>
      </c>
      <c r="X27">
        <v>1913.694</v>
      </c>
      <c r="Y27">
        <v>2.5099999999999998</v>
      </c>
      <c r="Z27">
        <v>18.948</v>
      </c>
      <c r="AA27">
        <v>167.350245</v>
      </c>
      <c r="AB27">
        <v>3.0757970000000001</v>
      </c>
      <c r="AC27">
        <v>49.486353999999999</v>
      </c>
      <c r="AD27" s="1">
        <v>688</v>
      </c>
      <c r="AE27">
        <v>6</v>
      </c>
      <c r="AF27">
        <v>672</v>
      </c>
      <c r="AG27">
        <v>93</v>
      </c>
      <c r="AH27">
        <v>28.696922000000001</v>
      </c>
      <c r="AI27">
        <v>45247.199999999997</v>
      </c>
      <c r="AJ27">
        <v>26946.799999999999</v>
      </c>
      <c r="AK27">
        <v>6</v>
      </c>
      <c r="AL27">
        <v>542</v>
      </c>
      <c r="AM27" t="s">
        <v>789</v>
      </c>
      <c r="AN27" t="s">
        <v>1324</v>
      </c>
      <c r="AO27">
        <v>1169.2070000000001</v>
      </c>
      <c r="AR27" t="s">
        <v>63</v>
      </c>
      <c r="AS27">
        <v>304</v>
      </c>
      <c r="AT27" t="s">
        <v>751</v>
      </c>
      <c r="AU27" t="s">
        <v>788</v>
      </c>
      <c r="AV27" t="s">
        <v>49</v>
      </c>
      <c r="AW27">
        <v>10</v>
      </c>
      <c r="BB27">
        <v>0.85274615618697114</v>
      </c>
      <c r="BC27" t="s">
        <v>138</v>
      </c>
      <c r="BF27" t="s">
        <v>63</v>
      </c>
      <c r="BG27">
        <v>304</v>
      </c>
      <c r="BH27" t="s">
        <v>788</v>
      </c>
      <c r="BI27">
        <v>9107</v>
      </c>
      <c r="BJ27">
        <v>10</v>
      </c>
      <c r="BK27" t="s">
        <v>751</v>
      </c>
      <c r="BL27" t="s">
        <v>752</v>
      </c>
      <c r="BM27">
        <v>0.85067637642760885</v>
      </c>
      <c r="BN27" t="s">
        <v>138</v>
      </c>
      <c r="BO27" t="s">
        <v>980</v>
      </c>
      <c r="BP27">
        <v>4802.4369999999999</v>
      </c>
    </row>
    <row r="28" spans="1:68" ht="16.5">
      <c r="A28" s="111" t="str">
        <f t="shared" si="18"/>
        <v>강인교통</v>
      </c>
      <c r="B28" s="112" t="str">
        <f t="shared" si="19"/>
        <v>김정출</v>
      </c>
      <c r="C28" s="113" t="str">
        <f t="shared" si="20"/>
        <v>F</v>
      </c>
      <c r="D28" s="114">
        <f t="shared" si="21"/>
        <v>0.78057142857142858</v>
      </c>
      <c r="E28" s="115">
        <f t="shared" si="22"/>
        <v>1295</v>
      </c>
      <c r="F28" s="311" t="str">
        <f t="shared" si="23"/>
        <v>303-1</v>
      </c>
      <c r="G28" s="116" t="str">
        <f t="shared" si="24"/>
        <v>70바5901</v>
      </c>
      <c r="H28" s="117">
        <f t="shared" si="25"/>
        <v>1</v>
      </c>
      <c r="I28" s="118">
        <f t="shared" si="26"/>
        <v>4139.3090000000002</v>
      </c>
      <c r="J28" s="119">
        <f t="shared" si="27"/>
        <v>2.9402094779762387E-2</v>
      </c>
      <c r="K28" s="119">
        <f t="shared" si="28"/>
        <v>0.31938034968222057</v>
      </c>
      <c r="L28" s="119">
        <f t="shared" si="29"/>
        <v>0.12393372903545011</v>
      </c>
      <c r="M28" s="120">
        <f t="shared" si="30"/>
        <v>21.645</v>
      </c>
      <c r="N28" s="121">
        <f t="shared" si="31"/>
        <v>0</v>
      </c>
      <c r="O28" s="121">
        <f t="shared" si="32"/>
        <v>11.040490091462125</v>
      </c>
      <c r="P28" s="234">
        <f t="shared" si="33"/>
        <v>32</v>
      </c>
      <c r="Q28" s="235">
        <f t="shared" si="34"/>
        <v>0</v>
      </c>
      <c r="R28" s="235">
        <f t="shared" si="35"/>
        <v>457</v>
      </c>
      <c r="T28">
        <v>501</v>
      </c>
      <c r="U28">
        <v>1295</v>
      </c>
      <c r="V28" t="s">
        <v>960</v>
      </c>
      <c r="W28">
        <v>4139.3090000000002</v>
      </c>
      <c r="X28">
        <v>1511.52</v>
      </c>
      <c r="Y28">
        <v>2.7389999999999999</v>
      </c>
      <c r="Z28">
        <v>21.645</v>
      </c>
      <c r="AA28">
        <v>136.119417</v>
      </c>
      <c r="AB28">
        <v>4.0021959999999996</v>
      </c>
      <c r="AC28">
        <v>43.473866999999998</v>
      </c>
      <c r="AD28" s="1">
        <v>513</v>
      </c>
      <c r="AE28">
        <v>0</v>
      </c>
      <c r="AF28">
        <v>457</v>
      </c>
      <c r="AG28">
        <v>94</v>
      </c>
      <c r="AH28">
        <v>30.409393999999999</v>
      </c>
      <c r="AI28">
        <v>42904.800000000003</v>
      </c>
      <c r="AJ28">
        <v>24808.6</v>
      </c>
      <c r="AK28">
        <v>32</v>
      </c>
      <c r="AL28">
        <v>24091</v>
      </c>
      <c r="AM28" t="s">
        <v>990</v>
      </c>
      <c r="AN28" t="s">
        <v>1325</v>
      </c>
      <c r="AO28">
        <v>4139.3090000000002</v>
      </c>
      <c r="AR28" t="s">
        <v>63</v>
      </c>
      <c r="AS28" t="s">
        <v>163</v>
      </c>
      <c r="AT28" t="s">
        <v>72</v>
      </c>
      <c r="AU28" t="s">
        <v>960</v>
      </c>
      <c r="AV28" t="s">
        <v>49</v>
      </c>
      <c r="AW28">
        <v>1</v>
      </c>
      <c r="BB28">
        <v>0.78257142857142858</v>
      </c>
      <c r="BC28" t="s">
        <v>139</v>
      </c>
      <c r="BF28" t="s">
        <v>63</v>
      </c>
      <c r="BG28" t="s">
        <v>163</v>
      </c>
      <c r="BH28" t="s">
        <v>960</v>
      </c>
      <c r="BI28">
        <v>1295</v>
      </c>
      <c r="BJ28">
        <v>1</v>
      </c>
      <c r="BK28" t="s">
        <v>72</v>
      </c>
      <c r="BL28" t="s">
        <v>977</v>
      </c>
      <c r="BM28">
        <v>0.78057142857142858</v>
      </c>
      <c r="BN28" t="s">
        <v>139</v>
      </c>
      <c r="BO28" t="s">
        <v>1060</v>
      </c>
      <c r="BP28">
        <v>4139.3090000000002</v>
      </c>
    </row>
    <row r="29" spans="1:68" ht="16.5">
      <c r="A29" s="127" t="str">
        <f t="shared" si="18"/>
        <v>강인교통</v>
      </c>
      <c r="B29" s="128" t="str">
        <f t="shared" si="19"/>
        <v>김종관</v>
      </c>
      <c r="C29" s="129" t="str">
        <f t="shared" si="20"/>
        <v>D</v>
      </c>
      <c r="D29" s="130">
        <f t="shared" si="21"/>
        <v>0.82909090909090921</v>
      </c>
      <c r="E29" s="131">
        <f t="shared" si="22"/>
        <v>5846</v>
      </c>
      <c r="F29" s="310">
        <f t="shared" si="23"/>
        <v>303</v>
      </c>
      <c r="G29" s="132" t="str">
        <f t="shared" si="24"/>
        <v>72바1332</v>
      </c>
      <c r="H29" s="133">
        <f t="shared" si="25"/>
        <v>1</v>
      </c>
      <c r="I29" s="134">
        <f t="shared" si="26"/>
        <v>4399.0529999999999</v>
      </c>
      <c r="J29" s="135">
        <f t="shared" si="27"/>
        <v>6.6352237378176039E-3</v>
      </c>
      <c r="K29" s="135">
        <f t="shared" si="28"/>
        <v>0.27411629732487325</v>
      </c>
      <c r="L29" s="135">
        <f t="shared" si="29"/>
        <v>0.21481896217208568</v>
      </c>
      <c r="M29" s="136">
        <f t="shared" si="30"/>
        <v>16.172999999999998</v>
      </c>
      <c r="N29" s="137">
        <f t="shared" si="31"/>
        <v>6.8196495927646247E-2</v>
      </c>
      <c r="O29" s="137">
        <f t="shared" si="32"/>
        <v>4.228182747514067</v>
      </c>
      <c r="P29" s="232">
        <f t="shared" si="33"/>
        <v>0</v>
      </c>
      <c r="Q29" s="233">
        <f t="shared" si="34"/>
        <v>3</v>
      </c>
      <c r="R29" s="233">
        <f t="shared" si="35"/>
        <v>186</v>
      </c>
      <c r="T29">
        <v>501</v>
      </c>
      <c r="U29">
        <v>5846</v>
      </c>
      <c r="V29" t="s">
        <v>790</v>
      </c>
      <c r="W29">
        <v>4399.0529999999999</v>
      </c>
      <c r="X29">
        <v>1602.6030000000001</v>
      </c>
      <c r="Y29">
        <v>2.7450000000000001</v>
      </c>
      <c r="Z29">
        <v>16.172999999999998</v>
      </c>
      <c r="AA29">
        <v>144.21578500000001</v>
      </c>
      <c r="AB29">
        <v>0.95690399999999998</v>
      </c>
      <c r="AC29">
        <v>39.531897000000001</v>
      </c>
      <c r="AD29" s="1">
        <v>945</v>
      </c>
      <c r="AE29">
        <v>3</v>
      </c>
      <c r="AF29">
        <v>186</v>
      </c>
      <c r="AG29">
        <v>93</v>
      </c>
      <c r="AH29">
        <v>30.503269</v>
      </c>
      <c r="AI29">
        <v>33636.9</v>
      </c>
      <c r="AJ29">
        <v>13658.6</v>
      </c>
      <c r="AK29">
        <v>0</v>
      </c>
      <c r="AL29">
        <v>0</v>
      </c>
      <c r="AM29" t="s">
        <v>791</v>
      </c>
      <c r="AN29" t="s">
        <v>1326</v>
      </c>
      <c r="AO29">
        <v>4399.0529999999999</v>
      </c>
      <c r="AR29" t="s">
        <v>63</v>
      </c>
      <c r="AS29">
        <v>303</v>
      </c>
      <c r="AT29" t="s">
        <v>726</v>
      </c>
      <c r="AU29" t="s">
        <v>790</v>
      </c>
      <c r="AV29" t="s">
        <v>49</v>
      </c>
      <c r="AW29">
        <v>1</v>
      </c>
      <c r="BB29">
        <v>0.8318181818181819</v>
      </c>
      <c r="BC29" t="s">
        <v>136</v>
      </c>
      <c r="BF29" t="s">
        <v>63</v>
      </c>
      <c r="BG29">
        <v>303</v>
      </c>
      <c r="BH29" t="s">
        <v>790</v>
      </c>
      <c r="BI29">
        <v>5846</v>
      </c>
      <c r="BJ29">
        <v>1</v>
      </c>
      <c r="BK29" t="s">
        <v>726</v>
      </c>
      <c r="BL29" t="s">
        <v>977</v>
      </c>
      <c r="BM29">
        <v>0.82909090909090921</v>
      </c>
      <c r="BN29" t="s">
        <v>136</v>
      </c>
      <c r="BO29" t="s">
        <v>982</v>
      </c>
      <c r="BP29">
        <v>4399.0529999999999</v>
      </c>
    </row>
    <row r="30" spans="1:68" ht="16.5">
      <c r="A30" s="111" t="str">
        <f t="shared" si="18"/>
        <v>강인교통</v>
      </c>
      <c r="B30" s="112" t="str">
        <f t="shared" si="19"/>
        <v>김종성</v>
      </c>
      <c r="C30" s="113" t="str">
        <f t="shared" si="20"/>
        <v>D</v>
      </c>
      <c r="D30" s="114">
        <f t="shared" si="21"/>
        <v>0.84967741935483865</v>
      </c>
      <c r="E30" s="115">
        <f t="shared" si="22"/>
        <v>9430</v>
      </c>
      <c r="F30" s="311">
        <f t="shared" si="23"/>
        <v>303</v>
      </c>
      <c r="G30" s="116" t="str">
        <f t="shared" si="24"/>
        <v>72바1614</v>
      </c>
      <c r="H30" s="117">
        <f t="shared" si="25"/>
        <v>1</v>
      </c>
      <c r="I30" s="118">
        <f t="shared" si="26"/>
        <v>4671.1379999999999</v>
      </c>
      <c r="J30" s="119">
        <f t="shared" si="27"/>
        <v>3.3110505724576002E-2</v>
      </c>
      <c r="K30" s="119">
        <f t="shared" si="28"/>
        <v>0.33648296559882607</v>
      </c>
      <c r="L30" s="119">
        <f t="shared" si="29"/>
        <v>7.664085282858267E-2</v>
      </c>
      <c r="M30" s="120">
        <f t="shared" si="30"/>
        <v>18.672999999999998</v>
      </c>
      <c r="N30" s="121">
        <f t="shared" si="31"/>
        <v>0.19267253504392293</v>
      </c>
      <c r="O30" s="121">
        <f t="shared" si="32"/>
        <v>19.331477682740267</v>
      </c>
      <c r="P30" s="234">
        <f t="shared" si="33"/>
        <v>32</v>
      </c>
      <c r="Q30" s="235">
        <f t="shared" si="34"/>
        <v>9</v>
      </c>
      <c r="R30" s="235">
        <f t="shared" si="35"/>
        <v>903</v>
      </c>
      <c r="T30">
        <v>501</v>
      </c>
      <c r="U30">
        <v>9430</v>
      </c>
      <c r="V30" t="s">
        <v>792</v>
      </c>
      <c r="W30">
        <v>4671.1379999999999</v>
      </c>
      <c r="X30">
        <v>1761.797</v>
      </c>
      <c r="Y30">
        <v>2.6509999999999998</v>
      </c>
      <c r="Z30">
        <v>18.672999999999998</v>
      </c>
      <c r="AA30">
        <v>173.08941300000001</v>
      </c>
      <c r="AB30">
        <v>5.7310780000000001</v>
      </c>
      <c r="AC30">
        <v>58.241638999999999</v>
      </c>
      <c r="AD30" s="1">
        <v>358</v>
      </c>
      <c r="AE30">
        <v>9</v>
      </c>
      <c r="AF30">
        <v>903</v>
      </c>
      <c r="AG30">
        <v>95</v>
      </c>
      <c r="AH30">
        <v>26.986848999999999</v>
      </c>
      <c r="AI30">
        <v>46896.3</v>
      </c>
      <c r="AJ30">
        <v>31066.400000000001</v>
      </c>
      <c r="AK30">
        <v>32</v>
      </c>
      <c r="AL30">
        <v>23668</v>
      </c>
      <c r="AM30" t="s">
        <v>793</v>
      </c>
      <c r="AN30" t="s">
        <v>1327</v>
      </c>
      <c r="AO30">
        <v>4671.1379999999999</v>
      </c>
      <c r="AR30" t="s">
        <v>63</v>
      </c>
      <c r="AS30">
        <v>303</v>
      </c>
      <c r="AT30" t="s">
        <v>732</v>
      </c>
      <c r="AU30" t="s">
        <v>792</v>
      </c>
      <c r="AV30" t="s">
        <v>49</v>
      </c>
      <c r="AW30">
        <v>1</v>
      </c>
      <c r="BB30">
        <v>0.85516129032258059</v>
      </c>
      <c r="BC30" t="s">
        <v>138</v>
      </c>
      <c r="BF30" t="s">
        <v>63</v>
      </c>
      <c r="BG30">
        <v>303</v>
      </c>
      <c r="BH30" t="s">
        <v>792</v>
      </c>
      <c r="BI30">
        <v>9430</v>
      </c>
      <c r="BJ30">
        <v>1</v>
      </c>
      <c r="BK30" t="s">
        <v>732</v>
      </c>
      <c r="BL30" t="s">
        <v>977</v>
      </c>
      <c r="BM30">
        <v>0.84967741935483865</v>
      </c>
      <c r="BN30" t="s">
        <v>136</v>
      </c>
      <c r="BO30" t="s">
        <v>980</v>
      </c>
      <c r="BP30">
        <v>4671.1379999999999</v>
      </c>
    </row>
    <row r="31" spans="1:68" ht="16.5">
      <c r="A31" s="127" t="str">
        <f t="shared" si="18"/>
        <v>강인교통</v>
      </c>
      <c r="B31" s="128" t="str">
        <f t="shared" si="19"/>
        <v>김종용</v>
      </c>
      <c r="C31" s="129" t="str">
        <f t="shared" si="20"/>
        <v>C</v>
      </c>
      <c r="D31" s="130">
        <f t="shared" si="21"/>
        <v>0.85793221087719962</v>
      </c>
      <c r="E31" s="131">
        <f t="shared" si="22"/>
        <v>6064</v>
      </c>
      <c r="F31" s="310">
        <f t="shared" si="23"/>
        <v>303</v>
      </c>
      <c r="G31" s="132" t="str">
        <f t="shared" si="24"/>
        <v>72바1733</v>
      </c>
      <c r="H31" s="133">
        <f t="shared" si="25"/>
        <v>2</v>
      </c>
      <c r="I31" s="134">
        <f t="shared" si="26"/>
        <v>4643.2160000000003</v>
      </c>
      <c r="J31" s="135">
        <f t="shared" si="27"/>
        <v>2.0053103904178991E-2</v>
      </c>
      <c r="K31" s="135">
        <f t="shared" si="28"/>
        <v>0.32361203529539012</v>
      </c>
      <c r="L31" s="135">
        <f t="shared" si="29"/>
        <v>0.14860389867712379</v>
      </c>
      <c r="M31" s="136">
        <f t="shared" si="30"/>
        <v>21.422000000000001</v>
      </c>
      <c r="N31" s="137">
        <f t="shared" si="31"/>
        <v>6.4610390729184244E-2</v>
      </c>
      <c r="O31" s="137">
        <f t="shared" si="32"/>
        <v>3.5751082870148618</v>
      </c>
      <c r="P31" s="232">
        <f t="shared" si="33"/>
        <v>34</v>
      </c>
      <c r="Q31" s="233">
        <f t="shared" si="34"/>
        <v>3</v>
      </c>
      <c r="R31" s="233">
        <f t="shared" si="35"/>
        <v>166</v>
      </c>
      <c r="T31">
        <v>501</v>
      </c>
      <c r="U31">
        <v>6064</v>
      </c>
      <c r="V31" t="s">
        <v>794</v>
      </c>
      <c r="W31">
        <v>4643.2160000000003</v>
      </c>
      <c r="X31">
        <v>1731.7329999999999</v>
      </c>
      <c r="Y31">
        <v>2.681</v>
      </c>
      <c r="Z31">
        <v>21.422000000000001</v>
      </c>
      <c r="AA31">
        <v>161.722196</v>
      </c>
      <c r="AB31">
        <v>3.2430319999999999</v>
      </c>
      <c r="AC31">
        <v>52.335248999999997</v>
      </c>
      <c r="AD31" s="1">
        <v>690</v>
      </c>
      <c r="AE31">
        <v>3</v>
      </c>
      <c r="AF31">
        <v>166</v>
      </c>
      <c r="AG31">
        <v>97</v>
      </c>
      <c r="AH31">
        <v>28.711061999999998</v>
      </c>
      <c r="AI31">
        <v>50724.800000000003</v>
      </c>
      <c r="AJ31">
        <v>32453.1</v>
      </c>
      <c r="AK31">
        <v>34</v>
      </c>
      <c r="AL31">
        <v>17316</v>
      </c>
      <c r="AM31" t="s">
        <v>795</v>
      </c>
      <c r="AN31" t="s">
        <v>1328</v>
      </c>
      <c r="AO31">
        <v>4366.6170000000002</v>
      </c>
      <c r="AR31" t="s">
        <v>63</v>
      </c>
      <c r="AS31">
        <v>303</v>
      </c>
      <c r="AT31" t="s">
        <v>738</v>
      </c>
      <c r="AU31" t="s">
        <v>794</v>
      </c>
      <c r="AV31" t="s">
        <v>49</v>
      </c>
      <c r="AW31">
        <v>2</v>
      </c>
      <c r="BB31">
        <v>0.86168024688237876</v>
      </c>
      <c r="BC31" t="s">
        <v>138</v>
      </c>
      <c r="BF31" t="s">
        <v>63</v>
      </c>
      <c r="BG31">
        <v>303</v>
      </c>
      <c r="BH31" t="s">
        <v>794</v>
      </c>
      <c r="BI31">
        <v>6064</v>
      </c>
      <c r="BJ31">
        <v>2</v>
      </c>
      <c r="BK31" t="s">
        <v>738</v>
      </c>
      <c r="BL31" t="s">
        <v>739</v>
      </c>
      <c r="BM31">
        <v>0.85793221087719962</v>
      </c>
      <c r="BN31" t="s">
        <v>138</v>
      </c>
      <c r="BO31" t="s">
        <v>980</v>
      </c>
      <c r="BP31">
        <v>4643.2160000000003</v>
      </c>
    </row>
    <row r="32" spans="1:68" ht="16.5">
      <c r="A32" s="111" t="str">
        <f t="shared" si="18"/>
        <v>강인교통</v>
      </c>
      <c r="B32" s="112" t="str">
        <f t="shared" si="19"/>
        <v>김주천</v>
      </c>
      <c r="C32" s="113" t="str">
        <f t="shared" si="20"/>
        <v>A</v>
      </c>
      <c r="D32" s="114">
        <f t="shared" si="21"/>
        <v>0.9743937940923274</v>
      </c>
      <c r="E32" s="115">
        <f t="shared" si="22"/>
        <v>5698</v>
      </c>
      <c r="F32" s="311">
        <f t="shared" si="23"/>
        <v>302</v>
      </c>
      <c r="G32" s="116" t="str">
        <f t="shared" si="24"/>
        <v>70바6028</v>
      </c>
      <c r="H32" s="117">
        <f t="shared" si="25"/>
        <v>2</v>
      </c>
      <c r="I32" s="118">
        <f t="shared" si="26"/>
        <v>3695.9059999999999</v>
      </c>
      <c r="J32" s="119">
        <f t="shared" si="27"/>
        <v>2.9969126298254878E-3</v>
      </c>
      <c r="K32" s="119">
        <f t="shared" si="28"/>
        <v>0.32159581312527441</v>
      </c>
      <c r="L32" s="119">
        <f t="shared" si="29"/>
        <v>0.14962501751938498</v>
      </c>
      <c r="M32" s="120">
        <f t="shared" si="30"/>
        <v>15.842000000000001</v>
      </c>
      <c r="N32" s="121">
        <f t="shared" si="31"/>
        <v>0</v>
      </c>
      <c r="O32" s="121">
        <f t="shared" si="32"/>
        <v>2.2998420414372012</v>
      </c>
      <c r="P32" s="234">
        <f t="shared" si="33"/>
        <v>3</v>
      </c>
      <c r="Q32" s="235">
        <f t="shared" si="34"/>
        <v>0</v>
      </c>
      <c r="R32" s="235">
        <f t="shared" si="35"/>
        <v>85</v>
      </c>
      <c r="T32">
        <v>501</v>
      </c>
      <c r="U32">
        <v>5698</v>
      </c>
      <c r="V32" t="s">
        <v>122</v>
      </c>
      <c r="W32">
        <v>3695.9059999999999</v>
      </c>
      <c r="X32">
        <v>1148.8599999999999</v>
      </c>
      <c r="Y32">
        <v>3.2170000000000001</v>
      </c>
      <c r="Z32">
        <v>15.842000000000001</v>
      </c>
      <c r="AA32">
        <v>131.79663500000001</v>
      </c>
      <c r="AB32">
        <v>0.39498299999999997</v>
      </c>
      <c r="AC32">
        <v>42.385246000000002</v>
      </c>
      <c r="AD32" s="1">
        <v>553</v>
      </c>
      <c r="AE32">
        <v>0</v>
      </c>
      <c r="AF32">
        <v>85</v>
      </c>
      <c r="AG32">
        <v>93</v>
      </c>
      <c r="AH32">
        <v>28.042490999999998</v>
      </c>
      <c r="AI32">
        <v>27776.799999999999</v>
      </c>
      <c r="AJ32">
        <v>10146.4</v>
      </c>
      <c r="AK32">
        <v>3</v>
      </c>
      <c r="AL32">
        <v>517</v>
      </c>
      <c r="AM32" t="s">
        <v>796</v>
      </c>
      <c r="AN32" t="s">
        <v>1329</v>
      </c>
      <c r="AO32">
        <v>3592.6559999999999</v>
      </c>
      <c r="AR32" t="s">
        <v>63</v>
      </c>
      <c r="AS32">
        <v>302</v>
      </c>
      <c r="AT32" t="s">
        <v>79</v>
      </c>
      <c r="AU32" t="s">
        <v>122</v>
      </c>
      <c r="AV32" t="s">
        <v>49</v>
      </c>
      <c r="AW32">
        <v>2</v>
      </c>
      <c r="BB32">
        <v>0.97503336148405595</v>
      </c>
      <c r="BC32" t="s">
        <v>135</v>
      </c>
      <c r="BF32" t="s">
        <v>63</v>
      </c>
      <c r="BG32">
        <v>302</v>
      </c>
      <c r="BH32" t="s">
        <v>122</v>
      </c>
      <c r="BI32">
        <v>5698</v>
      </c>
      <c r="BJ32">
        <v>2</v>
      </c>
      <c r="BK32" t="s">
        <v>79</v>
      </c>
      <c r="BL32" t="s">
        <v>66</v>
      </c>
      <c r="BM32">
        <v>0.9743937940923274</v>
      </c>
      <c r="BN32" t="s">
        <v>135</v>
      </c>
      <c r="BO32" t="s">
        <v>981</v>
      </c>
      <c r="BP32">
        <v>3695.9059999999999</v>
      </c>
    </row>
    <row r="33" spans="1:68" ht="16.5">
      <c r="A33" s="127" t="str">
        <f t="shared" si="18"/>
        <v>강인교통</v>
      </c>
      <c r="B33" s="128" t="str">
        <f t="shared" si="19"/>
        <v>김준선</v>
      </c>
      <c r="C33" s="129" t="str">
        <f t="shared" si="20"/>
        <v>D</v>
      </c>
      <c r="D33" s="130">
        <f t="shared" si="21"/>
        <v>0.81027027027027032</v>
      </c>
      <c r="E33" s="131">
        <f t="shared" si="22"/>
        <v>8556</v>
      </c>
      <c r="F33" s="310" t="str">
        <f t="shared" si="23"/>
        <v>303-1</v>
      </c>
      <c r="G33" s="132" t="str">
        <f t="shared" si="24"/>
        <v>72바1736</v>
      </c>
      <c r="H33" s="133">
        <f t="shared" si="25"/>
        <v>1</v>
      </c>
      <c r="I33" s="134">
        <f t="shared" si="26"/>
        <v>3756.9180000000001</v>
      </c>
      <c r="J33" s="135">
        <f t="shared" si="27"/>
        <v>6.9564154995544695E-3</v>
      </c>
      <c r="K33" s="135">
        <f t="shared" si="28"/>
        <v>0.26930503457464117</v>
      </c>
      <c r="L33" s="135">
        <f t="shared" si="29"/>
        <v>0.16449653678893178</v>
      </c>
      <c r="M33" s="136">
        <f t="shared" si="30"/>
        <v>18.460999999999999</v>
      </c>
      <c r="N33" s="137">
        <f t="shared" si="31"/>
        <v>0</v>
      </c>
      <c r="O33" s="137">
        <f t="shared" si="32"/>
        <v>2.7416089464821964</v>
      </c>
      <c r="P33" s="232">
        <f t="shared" si="33"/>
        <v>5</v>
      </c>
      <c r="Q33" s="233">
        <f t="shared" si="34"/>
        <v>0</v>
      </c>
      <c r="R33" s="233">
        <f t="shared" si="35"/>
        <v>103</v>
      </c>
      <c r="T33">
        <v>501</v>
      </c>
      <c r="U33">
        <v>8556</v>
      </c>
      <c r="V33" t="s">
        <v>797</v>
      </c>
      <c r="W33">
        <v>3756.9180000000001</v>
      </c>
      <c r="X33">
        <v>1247.3630000000001</v>
      </c>
      <c r="Y33">
        <v>3.012</v>
      </c>
      <c r="Z33">
        <v>18.460999999999999</v>
      </c>
      <c r="AA33">
        <v>113.721643</v>
      </c>
      <c r="AB33">
        <v>0.79109499999999999</v>
      </c>
      <c r="AC33">
        <v>30.625810999999999</v>
      </c>
      <c r="AD33" s="1">
        <v>618</v>
      </c>
      <c r="AE33">
        <v>0</v>
      </c>
      <c r="AF33">
        <v>103</v>
      </c>
      <c r="AG33">
        <v>109</v>
      </c>
      <c r="AH33">
        <v>33.036085999999997</v>
      </c>
      <c r="AI33">
        <v>38708</v>
      </c>
      <c r="AJ33">
        <v>15907.6</v>
      </c>
      <c r="AK33">
        <v>5</v>
      </c>
      <c r="AL33">
        <v>2896</v>
      </c>
      <c r="AM33" t="s">
        <v>798</v>
      </c>
      <c r="AN33" t="s">
        <v>1330</v>
      </c>
      <c r="AO33">
        <v>3756.9180000000001</v>
      </c>
      <c r="AR33" t="s">
        <v>63</v>
      </c>
      <c r="AS33" t="s">
        <v>163</v>
      </c>
      <c r="AT33" t="s">
        <v>745</v>
      </c>
      <c r="AU33" t="s">
        <v>797</v>
      </c>
      <c r="AV33" t="s">
        <v>49</v>
      </c>
      <c r="AW33">
        <v>1</v>
      </c>
      <c r="BB33">
        <v>0.81405405405405407</v>
      </c>
      <c r="BC33" t="s">
        <v>136</v>
      </c>
      <c r="BF33" t="s">
        <v>63</v>
      </c>
      <c r="BG33" t="s">
        <v>163</v>
      </c>
      <c r="BH33" t="s">
        <v>797</v>
      </c>
      <c r="BI33">
        <v>8556</v>
      </c>
      <c r="BJ33">
        <v>1</v>
      </c>
      <c r="BK33" t="s">
        <v>745</v>
      </c>
      <c r="BL33" t="s">
        <v>977</v>
      </c>
      <c r="BM33">
        <v>0.81027027027027032</v>
      </c>
      <c r="BN33" t="s">
        <v>136</v>
      </c>
      <c r="BO33" t="s">
        <v>982</v>
      </c>
      <c r="BP33">
        <v>3756.9180000000001</v>
      </c>
    </row>
    <row r="34" spans="1:68" ht="16.5">
      <c r="A34" s="111" t="str">
        <f t="shared" si="18"/>
        <v>강인교통</v>
      </c>
      <c r="B34" s="112" t="str">
        <f t="shared" si="19"/>
        <v>김준성</v>
      </c>
      <c r="C34" s="113" t="str">
        <f t="shared" si="20"/>
        <v>C</v>
      </c>
      <c r="D34" s="114">
        <f t="shared" si="21"/>
        <v>0.87818181818181829</v>
      </c>
      <c r="E34" s="115">
        <f t="shared" si="22"/>
        <v>3410</v>
      </c>
      <c r="F34" s="311">
        <f t="shared" si="23"/>
        <v>302</v>
      </c>
      <c r="G34" s="116" t="str">
        <f t="shared" si="24"/>
        <v>72바1866</v>
      </c>
      <c r="H34" s="117">
        <f t="shared" si="25"/>
        <v>1</v>
      </c>
      <c r="I34" s="118">
        <f t="shared" si="26"/>
        <v>3516.2310000000002</v>
      </c>
      <c r="J34" s="119">
        <f t="shared" si="27"/>
        <v>7.2166336999150357E-3</v>
      </c>
      <c r="K34" s="119">
        <f t="shared" si="28"/>
        <v>0.32864737551427275</v>
      </c>
      <c r="L34" s="119">
        <f t="shared" si="29"/>
        <v>0.12428079952653849</v>
      </c>
      <c r="M34" s="120">
        <f t="shared" si="30"/>
        <v>18.282</v>
      </c>
      <c r="N34" s="121">
        <f t="shared" si="31"/>
        <v>0</v>
      </c>
      <c r="O34" s="121">
        <f t="shared" si="32"/>
        <v>7.7071159431789313</v>
      </c>
      <c r="P34" s="234">
        <f t="shared" si="33"/>
        <v>2</v>
      </c>
      <c r="Q34" s="235">
        <f t="shared" si="34"/>
        <v>0</v>
      </c>
      <c r="R34" s="235">
        <f t="shared" si="35"/>
        <v>271</v>
      </c>
      <c r="T34">
        <v>501</v>
      </c>
      <c r="U34">
        <v>3410</v>
      </c>
      <c r="V34" t="s">
        <v>103</v>
      </c>
      <c r="W34">
        <v>3516.2310000000002</v>
      </c>
      <c r="X34">
        <v>1207.452</v>
      </c>
      <c r="Y34">
        <v>2.9119999999999999</v>
      </c>
      <c r="Z34">
        <v>18.282</v>
      </c>
      <c r="AA34">
        <v>133.71553</v>
      </c>
      <c r="AB34">
        <v>0.96497599999999994</v>
      </c>
      <c r="AC34">
        <v>43.945258000000003</v>
      </c>
      <c r="AD34" s="1">
        <v>437</v>
      </c>
      <c r="AE34">
        <v>0</v>
      </c>
      <c r="AF34">
        <v>271</v>
      </c>
      <c r="AG34">
        <v>91</v>
      </c>
      <c r="AH34">
        <v>26.296354000000001</v>
      </c>
      <c r="AI34">
        <v>38260.5</v>
      </c>
      <c r="AJ34">
        <v>16009</v>
      </c>
      <c r="AK34">
        <v>2</v>
      </c>
      <c r="AL34">
        <v>82</v>
      </c>
      <c r="AM34" t="s">
        <v>799</v>
      </c>
      <c r="AN34" t="s">
        <v>1331</v>
      </c>
      <c r="AO34">
        <v>3516.2310000000002</v>
      </c>
      <c r="AR34" t="s">
        <v>63</v>
      </c>
      <c r="AS34">
        <v>302</v>
      </c>
      <c r="AT34" t="s">
        <v>721</v>
      </c>
      <c r="AU34" t="s">
        <v>103</v>
      </c>
      <c r="AV34" t="s">
        <v>49</v>
      </c>
      <c r="AW34">
        <v>1</v>
      </c>
      <c r="BB34">
        <v>0.88242424242424244</v>
      </c>
      <c r="BC34" t="s">
        <v>138</v>
      </c>
      <c r="BF34" t="s">
        <v>63</v>
      </c>
      <c r="BG34">
        <v>302</v>
      </c>
      <c r="BH34" t="s">
        <v>103</v>
      </c>
      <c r="BI34">
        <v>3410</v>
      </c>
      <c r="BJ34">
        <v>1</v>
      </c>
      <c r="BK34" t="s">
        <v>721</v>
      </c>
      <c r="BL34" t="s">
        <v>977</v>
      </c>
      <c r="BM34">
        <v>0.87818181818181829</v>
      </c>
      <c r="BN34" t="s">
        <v>138</v>
      </c>
      <c r="BO34" t="s">
        <v>980</v>
      </c>
      <c r="BP34">
        <v>3516.2310000000002</v>
      </c>
    </row>
    <row r="35" spans="1:68" ht="16.5">
      <c r="A35" s="127" t="str">
        <f t="shared" si="18"/>
        <v>강인교통</v>
      </c>
      <c r="B35" s="128" t="str">
        <f t="shared" si="19"/>
        <v>김지현</v>
      </c>
      <c r="C35" s="129" t="str">
        <f t="shared" si="20"/>
        <v>C</v>
      </c>
      <c r="D35" s="130">
        <f t="shared" si="21"/>
        <v>0.8810824058747565</v>
      </c>
      <c r="E35" s="131">
        <f t="shared" si="22"/>
        <v>9810</v>
      </c>
      <c r="F35" s="310">
        <f t="shared" si="23"/>
        <v>303</v>
      </c>
      <c r="G35" s="132" t="str">
        <f t="shared" si="24"/>
        <v>72바1692</v>
      </c>
      <c r="H35" s="133">
        <f t="shared" si="25"/>
        <v>2</v>
      </c>
      <c r="I35" s="134">
        <f t="shared" si="26"/>
        <v>3173.3110000000001</v>
      </c>
      <c r="J35" s="135">
        <f t="shared" si="27"/>
        <v>5.8875524615955666E-4</v>
      </c>
      <c r="K35" s="135">
        <f t="shared" si="28"/>
        <v>0.29132602878417863</v>
      </c>
      <c r="L35" s="135">
        <f t="shared" si="29"/>
        <v>0.19947619379254034</v>
      </c>
      <c r="M35" s="136">
        <f t="shared" si="30"/>
        <v>18.651</v>
      </c>
      <c r="N35" s="137">
        <f t="shared" si="31"/>
        <v>0.12605130729386435</v>
      </c>
      <c r="O35" s="137">
        <f t="shared" si="32"/>
        <v>1.4495900338794401</v>
      </c>
      <c r="P35" s="232">
        <f t="shared" si="33"/>
        <v>4</v>
      </c>
      <c r="Q35" s="233">
        <f t="shared" si="34"/>
        <v>4</v>
      </c>
      <c r="R35" s="233">
        <f t="shared" si="35"/>
        <v>46</v>
      </c>
      <c r="T35">
        <v>501</v>
      </c>
      <c r="U35">
        <v>9810</v>
      </c>
      <c r="V35" t="s">
        <v>800</v>
      </c>
      <c r="W35">
        <v>3173.3110000000001</v>
      </c>
      <c r="X35">
        <v>1164.7360000000001</v>
      </c>
      <c r="Y35">
        <v>2.7240000000000002</v>
      </c>
      <c r="Z35">
        <v>18.651</v>
      </c>
      <c r="AA35">
        <v>107.56082499999999</v>
      </c>
      <c r="AB35">
        <v>6.3326999999999994E-2</v>
      </c>
      <c r="AC35">
        <v>31.335267999999999</v>
      </c>
      <c r="AD35" s="1">
        <v>633</v>
      </c>
      <c r="AE35">
        <v>4</v>
      </c>
      <c r="AF35">
        <v>46</v>
      </c>
      <c r="AG35">
        <v>91</v>
      </c>
      <c r="AH35">
        <v>29.502479000000001</v>
      </c>
      <c r="AI35">
        <v>47726.7</v>
      </c>
      <c r="AJ35">
        <v>31957.9</v>
      </c>
      <c r="AK35">
        <v>4</v>
      </c>
      <c r="AL35">
        <v>813</v>
      </c>
      <c r="AM35" t="s">
        <v>801</v>
      </c>
      <c r="AN35" t="s">
        <v>1332</v>
      </c>
      <c r="AO35">
        <v>2892.1660000000002</v>
      </c>
      <c r="AR35" t="s">
        <v>63</v>
      </c>
      <c r="AS35">
        <v>303</v>
      </c>
      <c r="AT35" t="s">
        <v>734</v>
      </c>
      <c r="AU35" t="s">
        <v>800</v>
      </c>
      <c r="AV35" t="s">
        <v>49</v>
      </c>
      <c r="AW35">
        <v>2</v>
      </c>
      <c r="BB35">
        <v>0.8817005162543109</v>
      </c>
      <c r="BC35" t="s">
        <v>138</v>
      </c>
      <c r="BF35" t="s">
        <v>63</v>
      </c>
      <c r="BG35">
        <v>303</v>
      </c>
      <c r="BH35" t="s">
        <v>800</v>
      </c>
      <c r="BI35">
        <v>9810</v>
      </c>
      <c r="BJ35">
        <v>2</v>
      </c>
      <c r="BK35" t="s">
        <v>734</v>
      </c>
      <c r="BL35" t="s">
        <v>1056</v>
      </c>
      <c r="BM35">
        <v>0.8810824058747565</v>
      </c>
      <c r="BN35" t="s">
        <v>138</v>
      </c>
      <c r="BO35" t="s">
        <v>980</v>
      </c>
      <c r="BP35">
        <v>3173.3110000000001</v>
      </c>
    </row>
    <row r="36" spans="1:68" ht="16.5">
      <c r="A36" s="111" t="str">
        <f t="shared" si="18"/>
        <v>강인교통</v>
      </c>
      <c r="B36" s="112" t="str">
        <f t="shared" si="19"/>
        <v>김태기</v>
      </c>
      <c r="C36" s="113" t="str">
        <f t="shared" si="20"/>
        <v>B</v>
      </c>
      <c r="D36" s="114">
        <f t="shared" si="21"/>
        <v>0.90400000000000003</v>
      </c>
      <c r="E36" s="115">
        <f t="shared" si="22"/>
        <v>1159</v>
      </c>
      <c r="F36" s="311" t="str">
        <f t="shared" si="23"/>
        <v>303-1</v>
      </c>
      <c r="G36" s="116" t="str">
        <f t="shared" si="24"/>
        <v>72바1737</v>
      </c>
      <c r="H36" s="117">
        <f t="shared" si="25"/>
        <v>1</v>
      </c>
      <c r="I36" s="118">
        <f t="shared" si="26"/>
        <v>4814.8360000000002</v>
      </c>
      <c r="J36" s="119">
        <f t="shared" si="27"/>
        <v>8.0715861790645327E-3</v>
      </c>
      <c r="K36" s="119">
        <f t="shared" si="28"/>
        <v>0.26171927204372059</v>
      </c>
      <c r="L36" s="119">
        <f t="shared" si="29"/>
        <v>0.14164553060581916</v>
      </c>
      <c r="M36" s="120">
        <f t="shared" si="30"/>
        <v>17.808</v>
      </c>
      <c r="N36" s="121">
        <f t="shared" si="31"/>
        <v>0</v>
      </c>
      <c r="O36" s="121">
        <f t="shared" si="32"/>
        <v>5.2338231250244034</v>
      </c>
      <c r="P36" s="234">
        <f t="shared" si="33"/>
        <v>2</v>
      </c>
      <c r="Q36" s="235">
        <f t="shared" si="34"/>
        <v>0</v>
      </c>
      <c r="R36" s="235">
        <f t="shared" si="35"/>
        <v>252</v>
      </c>
      <c r="T36">
        <v>501</v>
      </c>
      <c r="U36">
        <v>1159</v>
      </c>
      <c r="V36" t="s">
        <v>802</v>
      </c>
      <c r="W36">
        <v>4814.8360000000002</v>
      </c>
      <c r="X36">
        <v>1515.8030000000001</v>
      </c>
      <c r="Y36">
        <v>3.1760000000000002</v>
      </c>
      <c r="Z36">
        <v>17.808</v>
      </c>
      <c r="AA36">
        <v>143.089967</v>
      </c>
      <c r="AB36">
        <v>1.154963</v>
      </c>
      <c r="AC36">
        <v>37.449401999999999</v>
      </c>
      <c r="AD36" s="1">
        <v>682</v>
      </c>
      <c r="AE36">
        <v>0</v>
      </c>
      <c r="AF36">
        <v>252</v>
      </c>
      <c r="AG36">
        <v>93</v>
      </c>
      <c r="AH36">
        <v>33.649011000000002</v>
      </c>
      <c r="AI36">
        <v>34735.300000000003</v>
      </c>
      <c r="AJ36">
        <v>13290.1</v>
      </c>
      <c r="AK36">
        <v>2</v>
      </c>
      <c r="AL36">
        <v>50</v>
      </c>
      <c r="AM36" t="s">
        <v>803</v>
      </c>
      <c r="AN36" t="s">
        <v>1333</v>
      </c>
      <c r="AO36">
        <v>4814.8360000000002</v>
      </c>
      <c r="AR36" t="s">
        <v>63</v>
      </c>
      <c r="AS36" t="s">
        <v>163</v>
      </c>
      <c r="AT36" t="s">
        <v>746</v>
      </c>
      <c r="AU36" t="s">
        <v>802</v>
      </c>
      <c r="AV36" t="s">
        <v>49</v>
      </c>
      <c r="AW36">
        <v>1</v>
      </c>
      <c r="BB36">
        <v>0.90742857142857147</v>
      </c>
      <c r="BC36" t="s">
        <v>137</v>
      </c>
      <c r="BF36" t="s">
        <v>63</v>
      </c>
      <c r="BG36" t="s">
        <v>163</v>
      </c>
      <c r="BH36" t="s">
        <v>802</v>
      </c>
      <c r="BI36">
        <v>1159</v>
      </c>
      <c r="BJ36">
        <v>1</v>
      </c>
      <c r="BK36" t="s">
        <v>746</v>
      </c>
      <c r="BL36" t="s">
        <v>977</v>
      </c>
      <c r="BM36">
        <v>0.90400000000000003</v>
      </c>
      <c r="BN36" t="s">
        <v>137</v>
      </c>
      <c r="BO36" t="s">
        <v>978</v>
      </c>
      <c r="BP36">
        <v>4814.8360000000002</v>
      </c>
    </row>
    <row r="37" spans="1:68" ht="16.5">
      <c r="A37" s="127" t="str">
        <f t="shared" si="18"/>
        <v>강인교통</v>
      </c>
      <c r="B37" s="128" t="str">
        <f t="shared" si="19"/>
        <v>김태선</v>
      </c>
      <c r="C37" s="129" t="str">
        <f t="shared" si="20"/>
        <v>D</v>
      </c>
      <c r="D37" s="130">
        <f t="shared" si="21"/>
        <v>0.82553456669976122</v>
      </c>
      <c r="E37" s="131">
        <f t="shared" si="22"/>
        <v>3365</v>
      </c>
      <c r="F37" s="310">
        <f t="shared" si="23"/>
        <v>302</v>
      </c>
      <c r="G37" s="132" t="str">
        <f t="shared" si="24"/>
        <v>70바5007</v>
      </c>
      <c r="H37" s="133">
        <f t="shared" si="25"/>
        <v>2</v>
      </c>
      <c r="I37" s="134">
        <f t="shared" si="26"/>
        <v>3794.3580000000002</v>
      </c>
      <c r="J37" s="135">
        <f t="shared" si="27"/>
        <v>4.5493805015647946E-2</v>
      </c>
      <c r="K37" s="135">
        <f t="shared" si="28"/>
        <v>0.34033871708767416</v>
      </c>
      <c r="L37" s="135">
        <f t="shared" si="29"/>
        <v>0.29860123899747992</v>
      </c>
      <c r="M37" s="136">
        <f t="shared" si="30"/>
        <v>20.898</v>
      </c>
      <c r="N37" s="137">
        <f t="shared" si="31"/>
        <v>5.2709839187551621E-2</v>
      </c>
      <c r="O37" s="137">
        <f t="shared" si="32"/>
        <v>12.940265520543923</v>
      </c>
      <c r="P37" s="232">
        <f t="shared" si="33"/>
        <v>10</v>
      </c>
      <c r="Q37" s="233">
        <f t="shared" si="34"/>
        <v>2</v>
      </c>
      <c r="R37" s="233">
        <f t="shared" si="35"/>
        <v>491</v>
      </c>
      <c r="T37">
        <v>501</v>
      </c>
      <c r="U37">
        <v>3365</v>
      </c>
      <c r="V37" t="s">
        <v>1061</v>
      </c>
      <c r="W37">
        <v>3794.3580000000002</v>
      </c>
      <c r="X37">
        <v>1390.6030000000001</v>
      </c>
      <c r="Y37">
        <v>2.7290000000000001</v>
      </c>
      <c r="Z37">
        <v>20.898</v>
      </c>
      <c r="AA37">
        <v>143.669693</v>
      </c>
      <c r="AB37">
        <v>6.5360810000000003</v>
      </c>
      <c r="AC37">
        <v>48.896358999999997</v>
      </c>
      <c r="AD37" s="1">
        <v>1133</v>
      </c>
      <c r="AE37">
        <v>2</v>
      </c>
      <c r="AF37">
        <v>491</v>
      </c>
      <c r="AG37">
        <v>93</v>
      </c>
      <c r="AH37">
        <v>26.410288000000001</v>
      </c>
      <c r="AI37">
        <v>31853.4</v>
      </c>
      <c r="AJ37">
        <v>19693.900000000001</v>
      </c>
      <c r="AK37">
        <v>10</v>
      </c>
      <c r="AL37">
        <v>2159</v>
      </c>
      <c r="AM37" t="s">
        <v>1062</v>
      </c>
      <c r="AN37" t="s">
        <v>1334</v>
      </c>
      <c r="AO37">
        <v>3584.0889999999999</v>
      </c>
      <c r="AR37" t="s">
        <v>63</v>
      </c>
      <c r="AS37">
        <v>302</v>
      </c>
      <c r="AT37" t="s">
        <v>65</v>
      </c>
      <c r="AU37" t="s">
        <v>1061</v>
      </c>
      <c r="AV37" t="s">
        <v>49</v>
      </c>
      <c r="AW37">
        <v>2</v>
      </c>
      <c r="BB37">
        <v>0.82698268986519341</v>
      </c>
      <c r="BC37" t="s">
        <v>136</v>
      </c>
      <c r="BF37" t="s">
        <v>63</v>
      </c>
      <c r="BG37">
        <v>302</v>
      </c>
      <c r="BH37" t="s">
        <v>1061</v>
      </c>
      <c r="BI37">
        <v>3365</v>
      </c>
      <c r="BJ37">
        <v>2</v>
      </c>
      <c r="BK37" t="s">
        <v>65</v>
      </c>
      <c r="BL37" t="s">
        <v>79</v>
      </c>
      <c r="BM37">
        <v>0.82553456669976122</v>
      </c>
      <c r="BN37" t="s">
        <v>136</v>
      </c>
      <c r="BO37" t="s">
        <v>982</v>
      </c>
      <c r="BP37">
        <v>3794.3580000000002</v>
      </c>
    </row>
    <row r="38" spans="1:68" ht="16.5">
      <c r="A38" s="111" t="str">
        <f t="shared" si="18"/>
        <v>강인교통</v>
      </c>
      <c r="B38" s="112" t="str">
        <f t="shared" si="19"/>
        <v>김태환</v>
      </c>
      <c r="C38" s="113" t="str">
        <f t="shared" si="20"/>
        <v>F</v>
      </c>
      <c r="D38" s="114">
        <f t="shared" si="21"/>
        <v>0.77538175092302697</v>
      </c>
      <c r="E38" s="115">
        <f t="shared" si="22"/>
        <v>6682</v>
      </c>
      <c r="F38" s="311" t="str">
        <f t="shared" si="23"/>
        <v>303-1</v>
      </c>
      <c r="G38" s="116" t="str">
        <f t="shared" si="24"/>
        <v>70바5916</v>
      </c>
      <c r="H38" s="117">
        <f t="shared" si="25"/>
        <v>7</v>
      </c>
      <c r="I38" s="118">
        <f t="shared" si="26"/>
        <v>3662.2749999999996</v>
      </c>
      <c r="J38" s="119">
        <f t="shared" si="27"/>
        <v>9.6041317255994869E-3</v>
      </c>
      <c r="K38" s="119">
        <f t="shared" si="28"/>
        <v>0.26187663977014003</v>
      </c>
      <c r="L38" s="119">
        <f t="shared" si="29"/>
        <v>0.15864455836877353</v>
      </c>
      <c r="M38" s="120">
        <f t="shared" si="30"/>
        <v>20.548999999999999</v>
      </c>
      <c r="N38" s="121">
        <f t="shared" si="31"/>
        <v>0.1090272371843934</v>
      </c>
      <c r="O38" s="121">
        <f t="shared" si="32"/>
        <v>29.246556374713531</v>
      </c>
      <c r="P38" s="234">
        <f t="shared" si="33"/>
        <v>1</v>
      </c>
      <c r="Q38" s="235">
        <f t="shared" si="34"/>
        <v>4</v>
      </c>
      <c r="R38" s="235">
        <f t="shared" si="35"/>
        <v>1073</v>
      </c>
      <c r="T38">
        <v>501</v>
      </c>
      <c r="U38">
        <v>6682</v>
      </c>
      <c r="V38" t="s">
        <v>961</v>
      </c>
      <c r="W38">
        <v>3668.808</v>
      </c>
      <c r="X38">
        <v>1342.6079999999999</v>
      </c>
      <c r="Y38">
        <v>2.7330000000000001</v>
      </c>
      <c r="Z38">
        <v>20.548999999999999</v>
      </c>
      <c r="AA38">
        <v>105.82580799999999</v>
      </c>
      <c r="AB38">
        <v>1.016365</v>
      </c>
      <c r="AC38">
        <v>27.713307</v>
      </c>
      <c r="AD38" s="1">
        <v>581</v>
      </c>
      <c r="AE38">
        <v>4</v>
      </c>
      <c r="AF38">
        <v>1073</v>
      </c>
      <c r="AG38">
        <v>95</v>
      </c>
      <c r="AH38">
        <v>34.668367000000003</v>
      </c>
      <c r="AI38">
        <v>25090.2</v>
      </c>
      <c r="AJ38">
        <v>11553.9</v>
      </c>
      <c r="AK38">
        <v>1</v>
      </c>
      <c r="AL38">
        <v>641</v>
      </c>
      <c r="AM38" t="s">
        <v>991</v>
      </c>
      <c r="AN38" t="s">
        <v>1335</v>
      </c>
      <c r="AO38">
        <v>1430.674</v>
      </c>
      <c r="AR38" t="s">
        <v>63</v>
      </c>
      <c r="AS38" t="s">
        <v>163</v>
      </c>
      <c r="AT38" t="s">
        <v>742</v>
      </c>
      <c r="AU38" t="s">
        <v>961</v>
      </c>
      <c r="AV38" t="s">
        <v>49</v>
      </c>
      <c r="AW38">
        <v>7</v>
      </c>
      <c r="BB38">
        <v>0.78570512448961893</v>
      </c>
      <c r="BC38" t="s">
        <v>139</v>
      </c>
      <c r="BF38" t="s">
        <v>63</v>
      </c>
      <c r="BG38" t="s">
        <v>163</v>
      </c>
      <c r="BH38" t="s">
        <v>961</v>
      </c>
      <c r="BI38">
        <v>6682</v>
      </c>
      <c r="BJ38">
        <v>7</v>
      </c>
      <c r="BK38" t="s">
        <v>742</v>
      </c>
      <c r="BL38" t="s">
        <v>747</v>
      </c>
      <c r="BM38">
        <v>0.77538175092302697</v>
      </c>
      <c r="BN38" t="s">
        <v>139</v>
      </c>
      <c r="BO38" t="s">
        <v>1060</v>
      </c>
      <c r="BP38">
        <v>3662.2749999999996</v>
      </c>
    </row>
    <row r="39" spans="1:68" ht="16.5">
      <c r="A39" s="127" t="str">
        <f t="shared" si="18"/>
        <v>강인교통</v>
      </c>
      <c r="B39" s="128" t="str">
        <f t="shared" si="19"/>
        <v>김효석</v>
      </c>
      <c r="C39" s="129" t="str">
        <f t="shared" si="20"/>
        <v>A</v>
      </c>
      <c r="D39" s="130">
        <f t="shared" si="21"/>
        <v>0.97172413793103452</v>
      </c>
      <c r="E39" s="131">
        <f t="shared" si="22"/>
        <v>3843</v>
      </c>
      <c r="F39" s="310">
        <f t="shared" si="23"/>
        <v>304</v>
      </c>
      <c r="G39" s="132" t="str">
        <f t="shared" si="24"/>
        <v>70바5004</v>
      </c>
      <c r="H39" s="133">
        <f t="shared" si="25"/>
        <v>1</v>
      </c>
      <c r="I39" s="134">
        <f t="shared" si="26"/>
        <v>4394.2759999999998</v>
      </c>
      <c r="J39" s="135">
        <f t="shared" si="27"/>
        <v>1.4438684225318554E-2</v>
      </c>
      <c r="K39" s="135">
        <f t="shared" si="28"/>
        <v>0.28126077729194066</v>
      </c>
      <c r="L39" s="135">
        <f t="shared" si="29"/>
        <v>0.14177534592729268</v>
      </c>
      <c r="M39" s="136">
        <f t="shared" si="30"/>
        <v>13.842000000000001</v>
      </c>
      <c r="N39" s="137">
        <f t="shared" si="31"/>
        <v>9.1027509423622921E-2</v>
      </c>
      <c r="O39" s="137">
        <f t="shared" si="32"/>
        <v>6.0988431313827354</v>
      </c>
      <c r="P39" s="232">
        <f t="shared" si="33"/>
        <v>8</v>
      </c>
      <c r="Q39" s="233">
        <f t="shared" si="34"/>
        <v>4</v>
      </c>
      <c r="R39" s="233">
        <f t="shared" si="35"/>
        <v>268</v>
      </c>
      <c r="T39">
        <v>501</v>
      </c>
      <c r="U39">
        <v>3843</v>
      </c>
      <c r="V39" t="s">
        <v>804</v>
      </c>
      <c r="W39">
        <v>4394.2759999999998</v>
      </c>
      <c r="X39">
        <v>1551.982</v>
      </c>
      <c r="Y39">
        <v>2.831</v>
      </c>
      <c r="Z39">
        <v>13.842000000000001</v>
      </c>
      <c r="AA39">
        <v>158.600255</v>
      </c>
      <c r="AB39">
        <v>2.2899790000000002</v>
      </c>
      <c r="AC39">
        <v>44.608030999999997</v>
      </c>
      <c r="AD39" s="1">
        <v>623</v>
      </c>
      <c r="AE39">
        <v>4</v>
      </c>
      <c r="AF39">
        <v>268</v>
      </c>
      <c r="AG39">
        <v>93</v>
      </c>
      <c r="AH39">
        <v>27.706613000000001</v>
      </c>
      <c r="AI39">
        <v>37866.199999999997</v>
      </c>
      <c r="AJ39">
        <v>10482.4</v>
      </c>
      <c r="AK39">
        <v>8</v>
      </c>
      <c r="AL39">
        <v>1973</v>
      </c>
      <c r="AM39" t="s">
        <v>805</v>
      </c>
      <c r="AN39" t="s">
        <v>1336</v>
      </c>
      <c r="AO39">
        <v>4394.2759999999998</v>
      </c>
      <c r="AR39" t="s">
        <v>63</v>
      </c>
      <c r="AS39">
        <v>304</v>
      </c>
      <c r="AT39" t="s">
        <v>749</v>
      </c>
      <c r="AU39" t="s">
        <v>804</v>
      </c>
      <c r="AV39" t="s">
        <v>49</v>
      </c>
      <c r="AW39">
        <v>1</v>
      </c>
      <c r="BB39">
        <v>0.9762068965517241</v>
      </c>
      <c r="BC39" t="s">
        <v>135</v>
      </c>
      <c r="BF39" t="s">
        <v>63</v>
      </c>
      <c r="BG39">
        <v>304</v>
      </c>
      <c r="BH39" t="s">
        <v>804</v>
      </c>
      <c r="BI39">
        <v>3843</v>
      </c>
      <c r="BJ39">
        <v>1</v>
      </c>
      <c r="BK39" t="s">
        <v>749</v>
      </c>
      <c r="BL39" t="s">
        <v>977</v>
      </c>
      <c r="BM39">
        <v>0.97172413793103452</v>
      </c>
      <c r="BN39" t="s">
        <v>135</v>
      </c>
      <c r="BO39" t="s">
        <v>981</v>
      </c>
      <c r="BP39">
        <v>4394.2759999999998</v>
      </c>
    </row>
    <row r="40" spans="1:68" ht="16.5">
      <c r="A40" s="111" t="str">
        <f t="shared" si="18"/>
        <v>강인교통</v>
      </c>
      <c r="B40" s="112" t="str">
        <f t="shared" si="19"/>
        <v>노근학</v>
      </c>
      <c r="C40" s="113" t="str">
        <f t="shared" si="20"/>
        <v>C</v>
      </c>
      <c r="D40" s="114">
        <f t="shared" si="21"/>
        <v>0.87730033871317925</v>
      </c>
      <c r="E40" s="115">
        <f t="shared" si="22"/>
        <v>9198</v>
      </c>
      <c r="F40" s="311" t="str">
        <f t="shared" si="23"/>
        <v>303-1</v>
      </c>
      <c r="G40" s="116" t="str">
        <f t="shared" si="24"/>
        <v>72바1930</v>
      </c>
      <c r="H40" s="117">
        <f t="shared" si="25"/>
        <v>2</v>
      </c>
      <c r="I40" s="118">
        <f t="shared" si="26"/>
        <v>4424.4430000000002</v>
      </c>
      <c r="J40" s="119">
        <f t="shared" si="27"/>
        <v>1.1973968673313644E-2</v>
      </c>
      <c r="K40" s="119">
        <f t="shared" si="28"/>
        <v>0.26438813218621182</v>
      </c>
      <c r="L40" s="119">
        <f t="shared" si="29"/>
        <v>0.16544455426366664</v>
      </c>
      <c r="M40" s="120">
        <f t="shared" si="30"/>
        <v>16.291</v>
      </c>
      <c r="N40" s="121">
        <f t="shared" si="31"/>
        <v>0.22601715063342437</v>
      </c>
      <c r="O40" s="121">
        <f t="shared" si="32"/>
        <v>6.5770990834326488</v>
      </c>
      <c r="P40" s="234">
        <f t="shared" si="33"/>
        <v>1</v>
      </c>
      <c r="Q40" s="235">
        <f t="shared" si="34"/>
        <v>10</v>
      </c>
      <c r="R40" s="235">
        <f t="shared" si="35"/>
        <v>291</v>
      </c>
      <c r="T40">
        <v>501</v>
      </c>
      <c r="U40">
        <v>9198</v>
      </c>
      <c r="V40" t="s">
        <v>806</v>
      </c>
      <c r="W40">
        <v>4424.4430000000002</v>
      </c>
      <c r="X40">
        <v>1443.817</v>
      </c>
      <c r="Y40">
        <v>3.0640000000000001</v>
      </c>
      <c r="Z40">
        <v>16.291</v>
      </c>
      <c r="AA40">
        <v>133.876081</v>
      </c>
      <c r="AB40">
        <v>1.6030279999999999</v>
      </c>
      <c r="AC40">
        <v>35.395246999999998</v>
      </c>
      <c r="AD40" s="1">
        <v>732</v>
      </c>
      <c r="AE40">
        <v>10</v>
      </c>
      <c r="AF40">
        <v>291</v>
      </c>
      <c r="AG40">
        <v>93</v>
      </c>
      <c r="AH40">
        <v>33.048793000000003</v>
      </c>
      <c r="AI40">
        <v>36552.9</v>
      </c>
      <c r="AJ40">
        <v>14718.1</v>
      </c>
      <c r="AK40">
        <v>1</v>
      </c>
      <c r="AL40">
        <v>804</v>
      </c>
      <c r="AM40" t="s">
        <v>807</v>
      </c>
      <c r="AN40" t="s">
        <v>1337</v>
      </c>
      <c r="AO40">
        <v>4283.8950000000004</v>
      </c>
      <c r="AR40" t="s">
        <v>63</v>
      </c>
      <c r="AS40" t="s">
        <v>163</v>
      </c>
      <c r="AT40" t="s">
        <v>747</v>
      </c>
      <c r="AU40" t="s">
        <v>806</v>
      </c>
      <c r="AV40" t="s">
        <v>49</v>
      </c>
      <c r="AW40">
        <v>2</v>
      </c>
      <c r="BB40">
        <v>0.88009917798315718</v>
      </c>
      <c r="BC40" t="s">
        <v>138</v>
      </c>
      <c r="BF40" t="s">
        <v>63</v>
      </c>
      <c r="BG40" t="s">
        <v>163</v>
      </c>
      <c r="BH40" t="s">
        <v>806</v>
      </c>
      <c r="BI40">
        <v>9198</v>
      </c>
      <c r="BJ40">
        <v>2</v>
      </c>
      <c r="BK40" t="s">
        <v>747</v>
      </c>
      <c r="BL40" t="s">
        <v>1056</v>
      </c>
      <c r="BM40">
        <v>0.87730033871317925</v>
      </c>
      <c r="BN40" t="s">
        <v>138</v>
      </c>
      <c r="BO40" t="s">
        <v>980</v>
      </c>
      <c r="BP40">
        <v>4424.4430000000002</v>
      </c>
    </row>
    <row r="41" spans="1:68" ht="16.5">
      <c r="A41" s="127" t="str">
        <f t="shared" si="18"/>
        <v>강인교통</v>
      </c>
      <c r="B41" s="128" t="str">
        <f t="shared" si="19"/>
        <v>노기만</v>
      </c>
      <c r="C41" s="129" t="str">
        <f t="shared" si="20"/>
        <v>C</v>
      </c>
      <c r="D41" s="130">
        <f t="shared" si="21"/>
        <v>0.87413793103448278</v>
      </c>
      <c r="E41" s="131">
        <f t="shared" si="22"/>
        <v>3782</v>
      </c>
      <c r="F41" s="310">
        <f t="shared" si="23"/>
        <v>304</v>
      </c>
      <c r="G41" s="132" t="str">
        <f t="shared" si="24"/>
        <v>70바5004</v>
      </c>
      <c r="H41" s="133">
        <f t="shared" si="25"/>
        <v>1</v>
      </c>
      <c r="I41" s="134">
        <f t="shared" si="26"/>
        <v>4447.2910000000002</v>
      </c>
      <c r="J41" s="135">
        <f t="shared" si="27"/>
        <v>1.4242397443408801E-3</v>
      </c>
      <c r="K41" s="135">
        <f t="shared" si="28"/>
        <v>0.3094458955848236</v>
      </c>
      <c r="L41" s="135">
        <f t="shared" si="29"/>
        <v>0.18280791609993588</v>
      </c>
      <c r="M41" s="136">
        <f t="shared" si="30"/>
        <v>16.649000000000001</v>
      </c>
      <c r="N41" s="137">
        <f t="shared" si="31"/>
        <v>0.13491359121766486</v>
      </c>
      <c r="O41" s="137">
        <f t="shared" si="32"/>
        <v>4.81191808676338</v>
      </c>
      <c r="P41" s="232">
        <f t="shared" si="33"/>
        <v>5</v>
      </c>
      <c r="Q41" s="233">
        <f t="shared" si="34"/>
        <v>6</v>
      </c>
      <c r="R41" s="233">
        <f t="shared" si="35"/>
        <v>214</v>
      </c>
      <c r="T41">
        <v>501</v>
      </c>
      <c r="U41">
        <v>3782</v>
      </c>
      <c r="V41" t="s">
        <v>808</v>
      </c>
      <c r="W41">
        <v>4447.2910000000002</v>
      </c>
      <c r="X41">
        <v>1733.367</v>
      </c>
      <c r="Y41">
        <v>2.5659999999999998</v>
      </c>
      <c r="Z41">
        <v>16.649000000000001</v>
      </c>
      <c r="AA41">
        <v>159.537747</v>
      </c>
      <c r="AB41">
        <v>0.22722000000000001</v>
      </c>
      <c r="AC41">
        <v>49.368301000000002</v>
      </c>
      <c r="AD41" s="1">
        <v>813</v>
      </c>
      <c r="AE41">
        <v>6</v>
      </c>
      <c r="AF41">
        <v>214</v>
      </c>
      <c r="AG41">
        <v>96</v>
      </c>
      <c r="AH41">
        <v>27.876104999999999</v>
      </c>
      <c r="AI41">
        <v>47546.8</v>
      </c>
      <c r="AJ41">
        <v>31197.7</v>
      </c>
      <c r="AK41">
        <v>5</v>
      </c>
      <c r="AL41">
        <v>3013</v>
      </c>
      <c r="AM41" t="s">
        <v>809</v>
      </c>
      <c r="AN41" t="s">
        <v>1338</v>
      </c>
      <c r="AO41">
        <v>4447.2910000000002</v>
      </c>
      <c r="AR41" t="s">
        <v>63</v>
      </c>
      <c r="AS41">
        <v>304</v>
      </c>
      <c r="AT41" t="s">
        <v>749</v>
      </c>
      <c r="AU41" t="s">
        <v>808</v>
      </c>
      <c r="AV41" t="s">
        <v>49</v>
      </c>
      <c r="AW41">
        <v>1</v>
      </c>
      <c r="BB41">
        <v>0.8848275862068965</v>
      </c>
      <c r="BC41" t="s">
        <v>138</v>
      </c>
      <c r="BF41" t="s">
        <v>63</v>
      </c>
      <c r="BG41">
        <v>304</v>
      </c>
      <c r="BH41" t="s">
        <v>808</v>
      </c>
      <c r="BI41">
        <v>3782</v>
      </c>
      <c r="BJ41">
        <v>1</v>
      </c>
      <c r="BK41" t="s">
        <v>749</v>
      </c>
      <c r="BL41" t="s">
        <v>977</v>
      </c>
      <c r="BM41">
        <v>0.87413793103448278</v>
      </c>
      <c r="BN41" t="s">
        <v>138</v>
      </c>
      <c r="BO41" t="s">
        <v>980</v>
      </c>
      <c r="BP41">
        <v>4447.2910000000002</v>
      </c>
    </row>
    <row r="42" spans="1:68" ht="16.5">
      <c r="A42" s="111" t="str">
        <f t="shared" si="18"/>
        <v>강인교통</v>
      </c>
      <c r="B42" s="112" t="str">
        <f t="shared" si="19"/>
        <v>노수붕</v>
      </c>
      <c r="C42" s="113" t="str">
        <f t="shared" si="20"/>
        <v>B</v>
      </c>
      <c r="D42" s="114">
        <f t="shared" si="21"/>
        <v>0.91272727272727283</v>
      </c>
      <c r="E42" s="115">
        <f t="shared" si="22"/>
        <v>6091</v>
      </c>
      <c r="F42" s="311">
        <f t="shared" si="23"/>
        <v>302</v>
      </c>
      <c r="G42" s="116" t="str">
        <f t="shared" si="24"/>
        <v>72바1865</v>
      </c>
      <c r="H42" s="117">
        <f t="shared" si="25"/>
        <v>1</v>
      </c>
      <c r="I42" s="118">
        <f t="shared" si="26"/>
        <v>3621.0259999999998</v>
      </c>
      <c r="J42" s="119">
        <f t="shared" si="27"/>
        <v>8.0326939131460367E-3</v>
      </c>
      <c r="K42" s="119">
        <f t="shared" si="28"/>
        <v>0.31355371446454144</v>
      </c>
      <c r="L42" s="119">
        <f t="shared" si="29"/>
        <v>0.14830050930316435</v>
      </c>
      <c r="M42" s="120">
        <f t="shared" si="30"/>
        <v>17.178999999999998</v>
      </c>
      <c r="N42" s="121">
        <f t="shared" si="31"/>
        <v>0</v>
      </c>
      <c r="O42" s="121">
        <f t="shared" si="32"/>
        <v>5.1642821675403603</v>
      </c>
      <c r="P42" s="234">
        <f t="shared" si="33"/>
        <v>3</v>
      </c>
      <c r="Q42" s="235">
        <f t="shared" si="34"/>
        <v>0</v>
      </c>
      <c r="R42" s="235">
        <f t="shared" si="35"/>
        <v>187</v>
      </c>
      <c r="T42">
        <v>501</v>
      </c>
      <c r="U42">
        <v>6091</v>
      </c>
      <c r="V42" t="s">
        <v>101</v>
      </c>
      <c r="W42">
        <v>3621.0259999999998</v>
      </c>
      <c r="X42">
        <v>1197.3409999999999</v>
      </c>
      <c r="Y42">
        <v>3.024</v>
      </c>
      <c r="Z42">
        <v>17.178999999999998</v>
      </c>
      <c r="AA42">
        <v>135.760806</v>
      </c>
      <c r="AB42">
        <v>1.090525</v>
      </c>
      <c r="AC42">
        <v>42.568305000000002</v>
      </c>
      <c r="AD42" s="1">
        <v>537</v>
      </c>
      <c r="AE42">
        <v>0</v>
      </c>
      <c r="AF42">
        <v>187</v>
      </c>
      <c r="AG42">
        <v>91</v>
      </c>
      <c r="AH42">
        <v>26.672101000000001</v>
      </c>
      <c r="AI42">
        <v>25669.9</v>
      </c>
      <c r="AJ42">
        <v>10947.6</v>
      </c>
      <c r="AK42">
        <v>3</v>
      </c>
      <c r="AL42">
        <v>476</v>
      </c>
      <c r="AM42" t="s">
        <v>810</v>
      </c>
      <c r="AN42" t="s">
        <v>1339</v>
      </c>
      <c r="AO42">
        <v>3621.0259999999998</v>
      </c>
      <c r="AR42" t="s">
        <v>63</v>
      </c>
      <c r="AS42">
        <v>302</v>
      </c>
      <c r="AT42" t="s">
        <v>720</v>
      </c>
      <c r="AU42" t="s">
        <v>101</v>
      </c>
      <c r="AV42" t="s">
        <v>49</v>
      </c>
      <c r="AW42">
        <v>1</v>
      </c>
      <c r="BB42">
        <v>0.91636363636363638</v>
      </c>
      <c r="BC42" t="s">
        <v>137</v>
      </c>
      <c r="BF42" t="s">
        <v>63</v>
      </c>
      <c r="BG42">
        <v>302</v>
      </c>
      <c r="BH42" t="s">
        <v>101</v>
      </c>
      <c r="BI42">
        <v>6091</v>
      </c>
      <c r="BJ42">
        <v>1</v>
      </c>
      <c r="BK42" t="s">
        <v>720</v>
      </c>
      <c r="BL42" t="s">
        <v>977</v>
      </c>
      <c r="BM42">
        <v>0.91272727272727283</v>
      </c>
      <c r="BN42" t="s">
        <v>137</v>
      </c>
      <c r="BO42" t="s">
        <v>978</v>
      </c>
      <c r="BP42">
        <v>3621.0259999999998</v>
      </c>
    </row>
    <row r="43" spans="1:68" ht="16.5">
      <c r="A43" s="127" t="str">
        <f t="shared" si="18"/>
        <v>강인교통</v>
      </c>
      <c r="B43" s="128" t="str">
        <f t="shared" si="19"/>
        <v>노홍기</v>
      </c>
      <c r="C43" s="129" t="str">
        <f t="shared" si="20"/>
        <v>D</v>
      </c>
      <c r="D43" s="130">
        <f t="shared" si="21"/>
        <v>0.80393939393939395</v>
      </c>
      <c r="E43" s="131">
        <f t="shared" si="22"/>
        <v>1748</v>
      </c>
      <c r="F43" s="310">
        <f t="shared" si="23"/>
        <v>302</v>
      </c>
      <c r="G43" s="132" t="str">
        <f t="shared" si="24"/>
        <v>72바1868</v>
      </c>
      <c r="H43" s="133">
        <f t="shared" si="25"/>
        <v>1</v>
      </c>
      <c r="I43" s="134">
        <f t="shared" si="26"/>
        <v>3467.317</v>
      </c>
      <c r="J43" s="135">
        <f t="shared" si="27"/>
        <v>5.8984365546089672E-3</v>
      </c>
      <c r="K43" s="135">
        <f t="shared" si="28"/>
        <v>0.34243604730851745</v>
      </c>
      <c r="L43" s="135">
        <f t="shared" si="29"/>
        <v>0.10382667636100189</v>
      </c>
      <c r="M43" s="136">
        <f t="shared" si="30"/>
        <v>19.395</v>
      </c>
      <c r="N43" s="137">
        <f t="shared" si="31"/>
        <v>2.8840743433611638E-2</v>
      </c>
      <c r="O43" s="137">
        <f t="shared" si="32"/>
        <v>7.5274340361726368</v>
      </c>
      <c r="P43" s="232">
        <f t="shared" si="33"/>
        <v>20</v>
      </c>
      <c r="Q43" s="233">
        <f t="shared" si="34"/>
        <v>1</v>
      </c>
      <c r="R43" s="233">
        <f t="shared" si="35"/>
        <v>261</v>
      </c>
      <c r="T43">
        <v>501</v>
      </c>
      <c r="U43">
        <v>1748</v>
      </c>
      <c r="V43" t="s">
        <v>90</v>
      </c>
      <c r="W43">
        <v>3467.317</v>
      </c>
      <c r="X43">
        <v>1300.498</v>
      </c>
      <c r="Y43">
        <v>2.6659999999999999</v>
      </c>
      <c r="Z43">
        <v>19.395</v>
      </c>
      <c r="AA43">
        <v>133.790538</v>
      </c>
      <c r="AB43">
        <v>0.78915500000000005</v>
      </c>
      <c r="AC43">
        <v>45.814703000000002</v>
      </c>
      <c r="AD43" s="1">
        <v>360</v>
      </c>
      <c r="AE43">
        <v>1</v>
      </c>
      <c r="AF43">
        <v>261</v>
      </c>
      <c r="AG43">
        <v>91</v>
      </c>
      <c r="AH43">
        <v>25.91601</v>
      </c>
      <c r="AI43">
        <v>36383</v>
      </c>
      <c r="AJ43">
        <v>19202.599999999999</v>
      </c>
      <c r="AK43">
        <v>20</v>
      </c>
      <c r="AL43">
        <v>4751</v>
      </c>
      <c r="AM43" t="s">
        <v>811</v>
      </c>
      <c r="AN43" t="s">
        <v>1340</v>
      </c>
      <c r="AO43">
        <v>3467.317</v>
      </c>
      <c r="AR43" t="s">
        <v>63</v>
      </c>
      <c r="AS43">
        <v>302</v>
      </c>
      <c r="AT43" t="s">
        <v>723</v>
      </c>
      <c r="AU43" t="s">
        <v>90</v>
      </c>
      <c r="AV43" t="s">
        <v>49</v>
      </c>
      <c r="AW43">
        <v>1</v>
      </c>
      <c r="BB43">
        <v>0.80787878787878786</v>
      </c>
      <c r="BC43" t="s">
        <v>136</v>
      </c>
      <c r="BF43" t="s">
        <v>63</v>
      </c>
      <c r="BG43">
        <v>302</v>
      </c>
      <c r="BH43" t="s">
        <v>90</v>
      </c>
      <c r="BI43">
        <v>1748</v>
      </c>
      <c r="BJ43">
        <v>1</v>
      </c>
      <c r="BK43" t="s">
        <v>723</v>
      </c>
      <c r="BL43" t="s">
        <v>977</v>
      </c>
      <c r="BM43">
        <v>0.80393939393939395</v>
      </c>
      <c r="BN43" t="s">
        <v>136</v>
      </c>
      <c r="BO43" t="s">
        <v>982</v>
      </c>
      <c r="BP43">
        <v>3467.317</v>
      </c>
    </row>
    <row r="44" spans="1:68" ht="16.5">
      <c r="A44" s="111" t="str">
        <f t="shared" si="18"/>
        <v>강인교통</v>
      </c>
      <c r="B44" s="112" t="str">
        <f t="shared" si="19"/>
        <v>맹은모</v>
      </c>
      <c r="C44" s="113" t="str">
        <f t="shared" si="20"/>
        <v>F</v>
      </c>
      <c r="D44" s="114">
        <f t="shared" si="21"/>
        <v>0.76809495329922528</v>
      </c>
      <c r="E44" s="115">
        <f t="shared" si="22"/>
        <v>242</v>
      </c>
      <c r="F44" s="311">
        <f t="shared" si="23"/>
        <v>304</v>
      </c>
      <c r="G44" s="116" t="str">
        <f t="shared" si="24"/>
        <v>70바5090</v>
      </c>
      <c r="H44" s="117">
        <f t="shared" si="25"/>
        <v>11</v>
      </c>
      <c r="I44" s="118">
        <f t="shared" si="26"/>
        <v>4578.5720000000001</v>
      </c>
      <c r="J44" s="119">
        <f t="shared" si="27"/>
        <v>1.3304828764387695E-2</v>
      </c>
      <c r="K44" s="119">
        <f t="shared" si="28"/>
        <v>0.34449942421375207</v>
      </c>
      <c r="L44" s="119">
        <f t="shared" si="29"/>
        <v>0.161622444727308</v>
      </c>
      <c r="M44" s="120">
        <f t="shared" si="30"/>
        <v>23.35</v>
      </c>
      <c r="N44" s="121">
        <f t="shared" si="31"/>
        <v>0.50234003090920054</v>
      </c>
      <c r="O44" s="121">
        <f t="shared" si="32"/>
        <v>47.76598467819224</v>
      </c>
      <c r="P44" s="234">
        <f t="shared" si="33"/>
        <v>18</v>
      </c>
      <c r="Q44" s="235">
        <f t="shared" si="34"/>
        <v>23</v>
      </c>
      <c r="R44" s="235">
        <f t="shared" si="35"/>
        <v>2187</v>
      </c>
      <c r="T44">
        <v>501</v>
      </c>
      <c r="U44">
        <v>242</v>
      </c>
      <c r="V44" t="s">
        <v>962</v>
      </c>
      <c r="W44">
        <v>4578.5720000000001</v>
      </c>
      <c r="X44">
        <v>2019.14</v>
      </c>
      <c r="Y44">
        <v>2.2679999999999998</v>
      </c>
      <c r="Z44">
        <v>23.35</v>
      </c>
      <c r="AA44">
        <v>162.34496799999999</v>
      </c>
      <c r="AB44">
        <v>2.1599719999999998</v>
      </c>
      <c r="AC44">
        <v>55.927748000000001</v>
      </c>
      <c r="AD44" s="1">
        <v>740</v>
      </c>
      <c r="AE44">
        <v>23</v>
      </c>
      <c r="AF44">
        <v>2187</v>
      </c>
      <c r="AG44">
        <v>93</v>
      </c>
      <c r="AH44">
        <v>28.202734</v>
      </c>
      <c r="AI44">
        <v>47999.7</v>
      </c>
      <c r="AJ44">
        <v>33419.9</v>
      </c>
      <c r="AK44">
        <v>18</v>
      </c>
      <c r="AL44">
        <v>2904</v>
      </c>
      <c r="AM44" t="s">
        <v>992</v>
      </c>
      <c r="AN44" t="s">
        <v>1341</v>
      </c>
      <c r="AO44">
        <v>1175.4960000000001</v>
      </c>
      <c r="AR44" t="s">
        <v>63</v>
      </c>
      <c r="AS44">
        <v>304</v>
      </c>
      <c r="AT44" t="s">
        <v>753</v>
      </c>
      <c r="AU44" t="s">
        <v>962</v>
      </c>
      <c r="AV44" t="s">
        <v>49</v>
      </c>
      <c r="AW44">
        <v>11</v>
      </c>
      <c r="BB44">
        <v>0.76809495329922528</v>
      </c>
      <c r="BC44" t="s">
        <v>139</v>
      </c>
      <c r="BF44" t="s">
        <v>63</v>
      </c>
      <c r="BG44">
        <v>304</v>
      </c>
      <c r="BH44" t="s">
        <v>962</v>
      </c>
      <c r="BI44">
        <v>242</v>
      </c>
      <c r="BJ44">
        <v>11</v>
      </c>
      <c r="BK44" t="s">
        <v>753</v>
      </c>
      <c r="BL44" t="s">
        <v>751</v>
      </c>
      <c r="BM44">
        <v>0.76809495329922528</v>
      </c>
      <c r="BN44" t="s">
        <v>139</v>
      </c>
      <c r="BO44" t="s">
        <v>1060</v>
      </c>
      <c r="BP44">
        <v>4578.5720000000001</v>
      </c>
    </row>
    <row r="45" spans="1:68" ht="16.5">
      <c r="A45" s="127" t="str">
        <f t="shared" si="18"/>
        <v>강인교통</v>
      </c>
      <c r="B45" s="128" t="str">
        <f t="shared" si="19"/>
        <v>문명국</v>
      </c>
      <c r="C45" s="129" t="str">
        <f t="shared" si="20"/>
        <v>B</v>
      </c>
      <c r="D45" s="130">
        <f t="shared" si="21"/>
        <v>0.91969696969696979</v>
      </c>
      <c r="E45" s="131">
        <f t="shared" si="22"/>
        <v>8258</v>
      </c>
      <c r="F45" s="310">
        <f t="shared" si="23"/>
        <v>302</v>
      </c>
      <c r="G45" s="132" t="str">
        <f t="shared" si="24"/>
        <v>70바5099</v>
      </c>
      <c r="H45" s="133">
        <f t="shared" si="25"/>
        <v>1</v>
      </c>
      <c r="I45" s="134">
        <f t="shared" si="26"/>
        <v>3813.7779999999998</v>
      </c>
      <c r="J45" s="135">
        <f t="shared" si="27"/>
        <v>1.170879600454496E-2</v>
      </c>
      <c r="K45" s="135">
        <f t="shared" si="28"/>
        <v>0.33050755854723407</v>
      </c>
      <c r="L45" s="135">
        <f t="shared" si="29"/>
        <v>0.19770421875630936</v>
      </c>
      <c r="M45" s="136">
        <f t="shared" si="30"/>
        <v>17.157</v>
      </c>
      <c r="N45" s="137">
        <f t="shared" si="31"/>
        <v>7.8662156003836622E-2</v>
      </c>
      <c r="O45" s="137">
        <f t="shared" si="32"/>
        <v>3.7495627695162121</v>
      </c>
      <c r="P45" s="232">
        <f t="shared" si="33"/>
        <v>5</v>
      </c>
      <c r="Q45" s="233">
        <f t="shared" si="34"/>
        <v>3</v>
      </c>
      <c r="R45" s="233">
        <f t="shared" si="35"/>
        <v>143</v>
      </c>
      <c r="T45">
        <v>501</v>
      </c>
      <c r="U45">
        <v>8258</v>
      </c>
      <c r="V45" t="s">
        <v>111</v>
      </c>
      <c r="W45">
        <v>3813.7779999999998</v>
      </c>
      <c r="X45">
        <v>1255.22</v>
      </c>
      <c r="Y45">
        <v>3.0379999999999998</v>
      </c>
      <c r="Z45">
        <v>17.157</v>
      </c>
      <c r="AA45">
        <v>139.826076</v>
      </c>
      <c r="AB45">
        <v>1.637195</v>
      </c>
      <c r="AC45">
        <v>46.213574999999999</v>
      </c>
      <c r="AD45" s="1">
        <v>754</v>
      </c>
      <c r="AE45">
        <v>3</v>
      </c>
      <c r="AF45">
        <v>143</v>
      </c>
      <c r="AG45">
        <v>93</v>
      </c>
      <c r="AH45">
        <v>27.275155000000002</v>
      </c>
      <c r="AI45">
        <v>25611.4</v>
      </c>
      <c r="AJ45">
        <v>10693.7</v>
      </c>
      <c r="AK45">
        <v>5</v>
      </c>
      <c r="AL45">
        <v>7814</v>
      </c>
      <c r="AM45" t="s">
        <v>812</v>
      </c>
      <c r="AN45" t="s">
        <v>1342</v>
      </c>
      <c r="AO45">
        <v>3813.7779999999998</v>
      </c>
      <c r="AR45" t="s">
        <v>63</v>
      </c>
      <c r="AS45">
        <v>302</v>
      </c>
      <c r="AT45" t="s">
        <v>71</v>
      </c>
      <c r="AU45" t="s">
        <v>111</v>
      </c>
      <c r="AV45" t="s">
        <v>49</v>
      </c>
      <c r="AW45">
        <v>1</v>
      </c>
      <c r="BB45">
        <v>0.92060606060606065</v>
      </c>
      <c r="BC45" t="s">
        <v>137</v>
      </c>
      <c r="BF45" t="s">
        <v>63</v>
      </c>
      <c r="BG45">
        <v>302</v>
      </c>
      <c r="BH45" t="s">
        <v>111</v>
      </c>
      <c r="BI45">
        <v>8258</v>
      </c>
      <c r="BJ45">
        <v>1</v>
      </c>
      <c r="BK45" t="s">
        <v>71</v>
      </c>
      <c r="BL45" t="s">
        <v>977</v>
      </c>
      <c r="BM45">
        <v>0.91969696969696979</v>
      </c>
      <c r="BN45" t="s">
        <v>137</v>
      </c>
      <c r="BO45" t="s">
        <v>978</v>
      </c>
      <c r="BP45">
        <v>3813.7779999999998</v>
      </c>
    </row>
    <row r="46" spans="1:68" ht="16.5">
      <c r="A46" s="111" t="str">
        <f t="shared" si="18"/>
        <v>강인교통</v>
      </c>
      <c r="B46" s="112" t="str">
        <f t="shared" si="19"/>
        <v>문영섭</v>
      </c>
      <c r="C46" s="113" t="str">
        <f t="shared" si="20"/>
        <v>A</v>
      </c>
      <c r="D46" s="114">
        <f t="shared" si="21"/>
        <v>0.97886064476266155</v>
      </c>
      <c r="E46" s="115">
        <f t="shared" si="22"/>
        <v>9577</v>
      </c>
      <c r="F46" s="311">
        <f t="shared" si="23"/>
        <v>303</v>
      </c>
      <c r="G46" s="116" t="str">
        <f t="shared" si="24"/>
        <v>72바1734</v>
      </c>
      <c r="H46" s="117">
        <f t="shared" si="25"/>
        <v>2</v>
      </c>
      <c r="I46" s="118">
        <f t="shared" si="26"/>
        <v>2495.241</v>
      </c>
      <c r="J46" s="119">
        <f t="shared" si="27"/>
        <v>5.2253400398748987E-3</v>
      </c>
      <c r="K46" s="119">
        <f t="shared" si="28"/>
        <v>0.26343844980259956</v>
      </c>
      <c r="L46" s="119">
        <f t="shared" si="29"/>
        <v>0.1506868474828684</v>
      </c>
      <c r="M46" s="120">
        <f t="shared" si="30"/>
        <v>15.840999999999999</v>
      </c>
      <c r="N46" s="121">
        <f t="shared" si="31"/>
        <v>8.0152578448334247E-2</v>
      </c>
      <c r="O46" s="121">
        <f t="shared" si="32"/>
        <v>1.7633567258633536</v>
      </c>
      <c r="P46" s="234">
        <f t="shared" si="33"/>
        <v>0</v>
      </c>
      <c r="Q46" s="235">
        <f t="shared" si="34"/>
        <v>2</v>
      </c>
      <c r="R46" s="235">
        <f t="shared" si="35"/>
        <v>44</v>
      </c>
      <c r="T46">
        <v>501</v>
      </c>
      <c r="U46">
        <v>9577</v>
      </c>
      <c r="V46" t="s">
        <v>813</v>
      </c>
      <c r="W46">
        <v>2495.241</v>
      </c>
      <c r="X46">
        <v>772.49</v>
      </c>
      <c r="Y46">
        <v>3.23</v>
      </c>
      <c r="Z46">
        <v>15.840999999999999</v>
      </c>
      <c r="AA46">
        <v>81.383028999999993</v>
      </c>
      <c r="AB46">
        <v>0.42525400000000002</v>
      </c>
      <c r="AC46">
        <v>21.439419000000001</v>
      </c>
      <c r="AD46" s="1">
        <v>376</v>
      </c>
      <c r="AE46">
        <v>2</v>
      </c>
      <c r="AF46">
        <v>44</v>
      </c>
      <c r="AG46">
        <v>94</v>
      </c>
      <c r="AH46">
        <v>30.660457999999998</v>
      </c>
      <c r="AI46">
        <v>15994.1</v>
      </c>
      <c r="AJ46">
        <v>2917</v>
      </c>
      <c r="AK46">
        <v>0</v>
      </c>
      <c r="AL46">
        <v>0</v>
      </c>
      <c r="AM46" t="s">
        <v>814</v>
      </c>
      <c r="AN46" t="s">
        <v>1343</v>
      </c>
      <c r="AO46">
        <v>2306.0079999999998</v>
      </c>
      <c r="AR46" t="s">
        <v>63</v>
      </c>
      <c r="AS46">
        <v>303</v>
      </c>
      <c r="AT46" t="s">
        <v>739</v>
      </c>
      <c r="AU46" t="s">
        <v>813</v>
      </c>
      <c r="AV46" t="s">
        <v>49</v>
      </c>
      <c r="AW46">
        <v>2</v>
      </c>
      <c r="BB46">
        <v>0.98668447004809268</v>
      </c>
      <c r="BC46" t="s">
        <v>135</v>
      </c>
      <c r="BF46" t="s">
        <v>63</v>
      </c>
      <c r="BG46">
        <v>303</v>
      </c>
      <c r="BH46" t="s">
        <v>813</v>
      </c>
      <c r="BI46">
        <v>9577</v>
      </c>
      <c r="BJ46">
        <v>2</v>
      </c>
      <c r="BK46" t="s">
        <v>739</v>
      </c>
      <c r="BL46" t="s">
        <v>1298</v>
      </c>
      <c r="BM46">
        <v>0.97886064476266155</v>
      </c>
      <c r="BN46" t="s">
        <v>135</v>
      </c>
      <c r="BO46" t="s">
        <v>981</v>
      </c>
      <c r="BP46">
        <v>2495.241</v>
      </c>
    </row>
    <row r="47" spans="1:68" ht="16.5">
      <c r="A47" s="127" t="str">
        <f t="shared" si="18"/>
        <v>강인교통</v>
      </c>
      <c r="B47" s="128" t="str">
        <f t="shared" si="19"/>
        <v>민관준</v>
      </c>
      <c r="C47" s="129" t="str">
        <f t="shared" si="20"/>
        <v>C</v>
      </c>
      <c r="D47" s="130">
        <f t="shared" si="21"/>
        <v>0.89135174519907134</v>
      </c>
      <c r="E47" s="131">
        <f t="shared" si="22"/>
        <v>9850</v>
      </c>
      <c r="F47" s="310" t="str">
        <f t="shared" si="23"/>
        <v>303-1</v>
      </c>
      <c r="G47" s="132" t="str">
        <f t="shared" si="24"/>
        <v>70바5916</v>
      </c>
      <c r="H47" s="133">
        <f t="shared" si="25"/>
        <v>7</v>
      </c>
      <c r="I47" s="134">
        <f t="shared" si="26"/>
        <v>4451.2629999999999</v>
      </c>
      <c r="J47" s="135">
        <f t="shared" si="27"/>
        <v>1.9572103735857297E-3</v>
      </c>
      <c r="K47" s="135">
        <f t="shared" si="28"/>
        <v>0.31628269193310854</v>
      </c>
      <c r="L47" s="135">
        <f t="shared" si="29"/>
        <v>0.14827252400049154</v>
      </c>
      <c r="M47" s="136">
        <f t="shared" si="30"/>
        <v>15.246</v>
      </c>
      <c r="N47" s="137">
        <f t="shared" si="31"/>
        <v>4.4931067878936831E-2</v>
      </c>
      <c r="O47" s="137">
        <f t="shared" si="32"/>
        <v>2.853122810312489</v>
      </c>
      <c r="P47" s="232">
        <f t="shared" si="33"/>
        <v>45</v>
      </c>
      <c r="Q47" s="233">
        <f t="shared" si="34"/>
        <v>2</v>
      </c>
      <c r="R47" s="233">
        <f t="shared" si="35"/>
        <v>127</v>
      </c>
      <c r="T47">
        <v>501</v>
      </c>
      <c r="U47">
        <v>9850</v>
      </c>
      <c r="V47" t="s">
        <v>815</v>
      </c>
      <c r="W47">
        <v>4451.2629999999999</v>
      </c>
      <c r="X47">
        <v>1412.02</v>
      </c>
      <c r="Y47">
        <v>3.1520000000000001</v>
      </c>
      <c r="Z47">
        <v>15.246</v>
      </c>
      <c r="AA47">
        <v>146.45998399999999</v>
      </c>
      <c r="AB47">
        <v>0.28665299999999999</v>
      </c>
      <c r="AC47">
        <v>46.322758</v>
      </c>
      <c r="AD47" s="1">
        <v>660</v>
      </c>
      <c r="AE47">
        <v>2</v>
      </c>
      <c r="AF47">
        <v>127</v>
      </c>
      <c r="AG47">
        <v>92</v>
      </c>
      <c r="AH47">
        <v>30.392348999999999</v>
      </c>
      <c r="AI47">
        <v>57602.7</v>
      </c>
      <c r="AJ47">
        <v>9226.9</v>
      </c>
      <c r="AK47">
        <v>45</v>
      </c>
      <c r="AL47">
        <v>29264</v>
      </c>
      <c r="AM47" t="s">
        <v>816</v>
      </c>
      <c r="AN47" t="s">
        <v>1344</v>
      </c>
      <c r="AO47">
        <v>1422.1289999999999</v>
      </c>
      <c r="AR47" t="s">
        <v>63</v>
      </c>
      <c r="AS47" t="s">
        <v>163</v>
      </c>
      <c r="AT47" t="s">
        <v>742</v>
      </c>
      <c r="AU47" t="s">
        <v>815</v>
      </c>
      <c r="AV47" t="s">
        <v>49</v>
      </c>
      <c r="AW47">
        <v>7</v>
      </c>
      <c r="BB47">
        <v>0.89671714803857028</v>
      </c>
      <c r="BC47" t="s">
        <v>138</v>
      </c>
      <c r="BF47" t="s">
        <v>63</v>
      </c>
      <c r="BG47" t="s">
        <v>163</v>
      </c>
      <c r="BH47" t="s">
        <v>815</v>
      </c>
      <c r="BI47">
        <v>9850</v>
      </c>
      <c r="BJ47">
        <v>7</v>
      </c>
      <c r="BK47" t="s">
        <v>742</v>
      </c>
      <c r="BL47" t="s">
        <v>745</v>
      </c>
      <c r="BM47">
        <v>0.89135174519907134</v>
      </c>
      <c r="BN47" t="s">
        <v>138</v>
      </c>
      <c r="BO47" t="s">
        <v>980</v>
      </c>
      <c r="BP47">
        <v>4451.2629999999999</v>
      </c>
    </row>
    <row r="48" spans="1:68" ht="16.5">
      <c r="A48" s="111" t="str">
        <f t="shared" si="18"/>
        <v>강인교통</v>
      </c>
      <c r="B48" s="112" t="str">
        <f t="shared" si="19"/>
        <v>박경준</v>
      </c>
      <c r="C48" s="113" t="str">
        <f t="shared" si="20"/>
        <v>F</v>
      </c>
      <c r="D48" s="114">
        <f t="shared" si="21"/>
        <v>0.79903225806451605</v>
      </c>
      <c r="E48" s="115">
        <f t="shared" si="22"/>
        <v>7575</v>
      </c>
      <c r="F48" s="311">
        <f t="shared" si="23"/>
        <v>302</v>
      </c>
      <c r="G48" s="116" t="str">
        <f t="shared" si="24"/>
        <v>70바6026</v>
      </c>
      <c r="H48" s="117">
        <f t="shared" si="25"/>
        <v>1</v>
      </c>
      <c r="I48" s="118">
        <f t="shared" si="26"/>
        <v>3102.067</v>
      </c>
      <c r="J48" s="119">
        <f t="shared" si="27"/>
        <v>1.0071504546202632E-2</v>
      </c>
      <c r="K48" s="119">
        <f t="shared" si="28"/>
        <v>0.3672626855810931</v>
      </c>
      <c r="L48" s="119">
        <f t="shared" si="29"/>
        <v>0.15473553601517956</v>
      </c>
      <c r="M48" s="120">
        <f t="shared" si="30"/>
        <v>21.204999999999998</v>
      </c>
      <c r="N48" s="121">
        <f t="shared" si="31"/>
        <v>3.2236570003162407E-2</v>
      </c>
      <c r="O48" s="121">
        <f t="shared" si="32"/>
        <v>5.3512706205249598</v>
      </c>
      <c r="P48" s="234">
        <f t="shared" si="33"/>
        <v>28</v>
      </c>
      <c r="Q48" s="235">
        <f t="shared" si="34"/>
        <v>1</v>
      </c>
      <c r="R48" s="235">
        <f t="shared" si="35"/>
        <v>166</v>
      </c>
      <c r="T48">
        <v>501</v>
      </c>
      <c r="U48">
        <v>7575</v>
      </c>
      <c r="V48" t="s">
        <v>118</v>
      </c>
      <c r="W48">
        <v>3102.067</v>
      </c>
      <c r="X48">
        <v>1245.019</v>
      </c>
      <c r="Y48">
        <v>2.492</v>
      </c>
      <c r="Z48">
        <v>21.204999999999998</v>
      </c>
      <c r="AA48">
        <v>123.338871</v>
      </c>
      <c r="AB48">
        <v>1.242208</v>
      </c>
      <c r="AC48">
        <v>45.297764999999998</v>
      </c>
      <c r="AD48" s="1">
        <v>480</v>
      </c>
      <c r="AE48">
        <v>1</v>
      </c>
      <c r="AF48">
        <v>166</v>
      </c>
      <c r="AG48">
        <v>91</v>
      </c>
      <c r="AH48">
        <v>25.150765</v>
      </c>
      <c r="AI48">
        <v>30211.7</v>
      </c>
      <c r="AJ48">
        <v>15397.7</v>
      </c>
      <c r="AK48">
        <v>28</v>
      </c>
      <c r="AL48">
        <v>9920</v>
      </c>
      <c r="AM48" t="s">
        <v>817</v>
      </c>
      <c r="AN48" t="s">
        <v>1345</v>
      </c>
      <c r="AO48">
        <v>3102.067</v>
      </c>
      <c r="AR48" t="s">
        <v>63</v>
      </c>
      <c r="AS48">
        <v>302</v>
      </c>
      <c r="AT48" t="s">
        <v>77</v>
      </c>
      <c r="AU48" t="s">
        <v>118</v>
      </c>
      <c r="AV48" t="s">
        <v>49</v>
      </c>
      <c r="AW48">
        <v>1</v>
      </c>
      <c r="BB48">
        <v>0.80387096774193545</v>
      </c>
      <c r="BC48" t="s">
        <v>136</v>
      </c>
      <c r="BF48" t="s">
        <v>63</v>
      </c>
      <c r="BG48">
        <v>302</v>
      </c>
      <c r="BH48" t="s">
        <v>118</v>
      </c>
      <c r="BI48">
        <v>7575</v>
      </c>
      <c r="BJ48">
        <v>1</v>
      </c>
      <c r="BK48" t="s">
        <v>77</v>
      </c>
      <c r="BL48" t="s">
        <v>977</v>
      </c>
      <c r="BM48">
        <v>0.79903225806451605</v>
      </c>
      <c r="BN48" t="s">
        <v>139</v>
      </c>
      <c r="BO48" t="s">
        <v>982</v>
      </c>
      <c r="BP48">
        <v>3102.067</v>
      </c>
    </row>
    <row r="49" spans="1:68" ht="16.5">
      <c r="A49" s="127" t="str">
        <f t="shared" si="18"/>
        <v>강인교통</v>
      </c>
      <c r="B49" s="128" t="str">
        <f t="shared" si="19"/>
        <v>박노부</v>
      </c>
      <c r="C49" s="129" t="str">
        <f t="shared" si="20"/>
        <v>A</v>
      </c>
      <c r="D49" s="130">
        <f t="shared" si="21"/>
        <v>0.97741935483870956</v>
      </c>
      <c r="E49" s="131">
        <f t="shared" si="22"/>
        <v>1813</v>
      </c>
      <c r="F49" s="310">
        <f t="shared" si="23"/>
        <v>302</v>
      </c>
      <c r="G49" s="132" t="str">
        <f t="shared" si="24"/>
        <v>70바6061</v>
      </c>
      <c r="H49" s="133">
        <f t="shared" si="25"/>
        <v>1</v>
      </c>
      <c r="I49" s="134">
        <f t="shared" si="26"/>
        <v>3247.0610000000001</v>
      </c>
      <c r="J49" s="135">
        <f t="shared" si="27"/>
        <v>1.7146144019346871E-3</v>
      </c>
      <c r="K49" s="135">
        <f t="shared" si="28"/>
        <v>0.32376150702161755</v>
      </c>
      <c r="L49" s="135">
        <f t="shared" si="29"/>
        <v>0.15336946241539656</v>
      </c>
      <c r="M49" s="136">
        <f t="shared" si="30"/>
        <v>15.425000000000001</v>
      </c>
      <c r="N49" s="137">
        <f t="shared" si="31"/>
        <v>0</v>
      </c>
      <c r="O49" s="137">
        <f t="shared" si="32"/>
        <v>4.6195621209456794</v>
      </c>
      <c r="P49" s="232">
        <f t="shared" si="33"/>
        <v>20</v>
      </c>
      <c r="Q49" s="233">
        <f t="shared" si="34"/>
        <v>0</v>
      </c>
      <c r="R49" s="233">
        <f t="shared" si="35"/>
        <v>150</v>
      </c>
      <c r="T49">
        <v>501</v>
      </c>
      <c r="U49">
        <v>1813</v>
      </c>
      <c r="V49" t="s">
        <v>130</v>
      </c>
      <c r="W49">
        <v>3247.0610000000001</v>
      </c>
      <c r="X49">
        <v>1063.2360000000001</v>
      </c>
      <c r="Y49">
        <v>3.0539999999999998</v>
      </c>
      <c r="Z49">
        <v>15.425000000000001</v>
      </c>
      <c r="AA49">
        <v>124.411646</v>
      </c>
      <c r="AB49">
        <v>0.21331800000000001</v>
      </c>
      <c r="AC49">
        <v>40.279702</v>
      </c>
      <c r="AD49" s="1">
        <v>498</v>
      </c>
      <c r="AE49">
        <v>0</v>
      </c>
      <c r="AF49">
        <v>150</v>
      </c>
      <c r="AG49">
        <v>90</v>
      </c>
      <c r="AH49">
        <v>26.099333000000001</v>
      </c>
      <c r="AI49">
        <v>42172.6</v>
      </c>
      <c r="AJ49">
        <v>9107.7999999999993</v>
      </c>
      <c r="AK49">
        <v>20</v>
      </c>
      <c r="AL49">
        <v>4771</v>
      </c>
      <c r="AM49" t="s">
        <v>818</v>
      </c>
      <c r="AN49" t="s">
        <v>1346</v>
      </c>
      <c r="AO49">
        <v>3247.0610000000001</v>
      </c>
      <c r="AR49" t="s">
        <v>63</v>
      </c>
      <c r="AS49">
        <v>302</v>
      </c>
      <c r="AT49" t="s">
        <v>84</v>
      </c>
      <c r="AU49" t="s">
        <v>130</v>
      </c>
      <c r="AV49" t="s">
        <v>49</v>
      </c>
      <c r="AW49">
        <v>1</v>
      </c>
      <c r="BB49">
        <v>0.9851612903225806</v>
      </c>
      <c r="BC49" t="s">
        <v>135</v>
      </c>
      <c r="BF49" t="s">
        <v>63</v>
      </c>
      <c r="BG49">
        <v>302</v>
      </c>
      <c r="BH49" t="s">
        <v>130</v>
      </c>
      <c r="BI49">
        <v>1813</v>
      </c>
      <c r="BJ49">
        <v>1</v>
      </c>
      <c r="BK49" t="s">
        <v>84</v>
      </c>
      <c r="BL49" t="s">
        <v>977</v>
      </c>
      <c r="BM49">
        <v>0.97741935483870956</v>
      </c>
      <c r="BN49" t="s">
        <v>135</v>
      </c>
      <c r="BO49" t="s">
        <v>981</v>
      </c>
      <c r="BP49">
        <v>3247.0610000000001</v>
      </c>
    </row>
    <row r="50" spans="1:68" ht="16.5">
      <c r="A50" s="111" t="str">
        <f t="shared" si="18"/>
        <v>강인교통</v>
      </c>
      <c r="B50" s="112" t="str">
        <f t="shared" si="19"/>
        <v>박병노</v>
      </c>
      <c r="C50" s="113" t="str">
        <f t="shared" si="20"/>
        <v>B</v>
      </c>
      <c r="D50" s="114">
        <f t="shared" si="21"/>
        <v>0.90879960980692287</v>
      </c>
      <c r="E50" s="115">
        <f t="shared" si="22"/>
        <v>5771</v>
      </c>
      <c r="F50" s="311">
        <f t="shared" si="23"/>
        <v>302</v>
      </c>
      <c r="G50" s="116" t="str">
        <f t="shared" si="24"/>
        <v>70바5918</v>
      </c>
      <c r="H50" s="117">
        <f t="shared" si="25"/>
        <v>2</v>
      </c>
      <c r="I50" s="118">
        <f t="shared" si="26"/>
        <v>3908.7220000000002</v>
      </c>
      <c r="J50" s="119">
        <f t="shared" si="27"/>
        <v>9.321158955251603E-3</v>
      </c>
      <c r="K50" s="119">
        <f t="shared" si="28"/>
        <v>0.29464684129954238</v>
      </c>
      <c r="L50" s="119">
        <f t="shared" si="29"/>
        <v>0.19187857309882872</v>
      </c>
      <c r="M50" s="120">
        <f t="shared" si="30"/>
        <v>16.454000000000001</v>
      </c>
      <c r="N50" s="121">
        <f t="shared" si="31"/>
        <v>0</v>
      </c>
      <c r="O50" s="121">
        <f t="shared" si="32"/>
        <v>1.3815257263115668</v>
      </c>
      <c r="P50" s="234">
        <f t="shared" si="33"/>
        <v>0</v>
      </c>
      <c r="Q50" s="235">
        <f t="shared" si="34"/>
        <v>0</v>
      </c>
      <c r="R50" s="235">
        <f t="shared" si="35"/>
        <v>54</v>
      </c>
      <c r="T50">
        <v>501</v>
      </c>
      <c r="U50">
        <v>5771</v>
      </c>
      <c r="V50" t="s">
        <v>105</v>
      </c>
      <c r="W50">
        <v>3908.7220000000002</v>
      </c>
      <c r="X50">
        <v>1292.568</v>
      </c>
      <c r="Y50">
        <v>3.024</v>
      </c>
      <c r="Z50">
        <v>16.454000000000001</v>
      </c>
      <c r="AA50">
        <v>145.81191100000001</v>
      </c>
      <c r="AB50">
        <v>1.3591359999999999</v>
      </c>
      <c r="AC50">
        <v>42.963019000000003</v>
      </c>
      <c r="AD50" s="1">
        <v>750</v>
      </c>
      <c r="AE50">
        <v>0</v>
      </c>
      <c r="AF50">
        <v>54</v>
      </c>
      <c r="AG50">
        <v>91</v>
      </c>
      <c r="AH50">
        <v>26.806602000000002</v>
      </c>
      <c r="AI50">
        <v>25273.599999999999</v>
      </c>
      <c r="AJ50">
        <v>12941.7</v>
      </c>
      <c r="AK50">
        <v>0</v>
      </c>
      <c r="AL50">
        <v>0</v>
      </c>
      <c r="AM50" t="s">
        <v>819</v>
      </c>
      <c r="AN50" t="s">
        <v>1347</v>
      </c>
      <c r="AO50">
        <v>3593.123</v>
      </c>
      <c r="AR50" t="s">
        <v>63</v>
      </c>
      <c r="AS50">
        <v>302</v>
      </c>
      <c r="AT50" t="s">
        <v>74</v>
      </c>
      <c r="AU50" t="s">
        <v>105</v>
      </c>
      <c r="AV50" t="s">
        <v>49</v>
      </c>
      <c r="AW50">
        <v>2</v>
      </c>
      <c r="BB50">
        <v>0.9236657244537172</v>
      </c>
      <c r="BC50" t="s">
        <v>137</v>
      </c>
      <c r="BF50" t="s">
        <v>63</v>
      </c>
      <c r="BG50">
        <v>302</v>
      </c>
      <c r="BH50" t="s">
        <v>105</v>
      </c>
      <c r="BI50">
        <v>5771</v>
      </c>
      <c r="BJ50">
        <v>2</v>
      </c>
      <c r="BK50" t="s">
        <v>74</v>
      </c>
      <c r="BL50" t="s">
        <v>81</v>
      </c>
      <c r="BM50">
        <v>0.90879960980692287</v>
      </c>
      <c r="BN50" t="s">
        <v>137</v>
      </c>
      <c r="BO50" t="s">
        <v>978</v>
      </c>
      <c r="BP50">
        <v>3908.7220000000002</v>
      </c>
    </row>
    <row r="51" spans="1:68" ht="16.5">
      <c r="A51" s="127" t="str">
        <f t="shared" si="18"/>
        <v>강인교통</v>
      </c>
      <c r="B51" s="128" t="str">
        <f t="shared" si="19"/>
        <v>박선규</v>
      </c>
      <c r="C51" s="129" t="str">
        <f t="shared" si="20"/>
        <v>F</v>
      </c>
      <c r="D51" s="130">
        <f t="shared" si="21"/>
        <v>0.7958064516129032</v>
      </c>
      <c r="E51" s="131">
        <f t="shared" si="22"/>
        <v>7230</v>
      </c>
      <c r="F51" s="310">
        <f t="shared" si="23"/>
        <v>303</v>
      </c>
      <c r="G51" s="132" t="str">
        <f t="shared" si="24"/>
        <v>72바1570</v>
      </c>
      <c r="H51" s="133">
        <f t="shared" si="25"/>
        <v>1</v>
      </c>
      <c r="I51" s="134">
        <f t="shared" si="26"/>
        <v>4860.3890000000001</v>
      </c>
      <c r="J51" s="135">
        <f t="shared" si="27"/>
        <v>2.2361306017800102E-3</v>
      </c>
      <c r="K51" s="135">
        <f t="shared" si="28"/>
        <v>0.29846261372467914</v>
      </c>
      <c r="L51" s="135">
        <f t="shared" si="29"/>
        <v>0.18805079181933793</v>
      </c>
      <c r="M51" s="136">
        <f t="shared" si="30"/>
        <v>22.452999999999999</v>
      </c>
      <c r="N51" s="137">
        <f t="shared" si="31"/>
        <v>0.37034072787178146</v>
      </c>
      <c r="O51" s="137">
        <f t="shared" si="32"/>
        <v>19.628058577204417</v>
      </c>
      <c r="P51" s="232">
        <f t="shared" si="33"/>
        <v>13</v>
      </c>
      <c r="Q51" s="233">
        <f t="shared" si="34"/>
        <v>18</v>
      </c>
      <c r="R51" s="233">
        <f t="shared" si="35"/>
        <v>954</v>
      </c>
      <c r="T51">
        <v>501</v>
      </c>
      <c r="U51">
        <v>7230</v>
      </c>
      <c r="V51" t="s">
        <v>820</v>
      </c>
      <c r="W51">
        <v>4860.3890000000001</v>
      </c>
      <c r="X51">
        <v>1964.4169999999999</v>
      </c>
      <c r="Y51">
        <v>2.4740000000000002</v>
      </c>
      <c r="Z51">
        <v>22.452999999999999</v>
      </c>
      <c r="AA51">
        <v>151.65661600000001</v>
      </c>
      <c r="AB51">
        <v>0.33912399999999998</v>
      </c>
      <c r="AC51">
        <v>45.263829999999999</v>
      </c>
      <c r="AD51" s="1">
        <v>914</v>
      </c>
      <c r="AE51">
        <v>18</v>
      </c>
      <c r="AF51">
        <v>954</v>
      </c>
      <c r="AG51">
        <v>105</v>
      </c>
      <c r="AH51">
        <v>32.048644000000003</v>
      </c>
      <c r="AI51">
        <v>30406.2</v>
      </c>
      <c r="AJ51">
        <v>21352</v>
      </c>
      <c r="AK51">
        <v>13</v>
      </c>
      <c r="AL51">
        <v>5245</v>
      </c>
      <c r="AM51" t="s">
        <v>821</v>
      </c>
      <c r="AN51" t="s">
        <v>1348</v>
      </c>
      <c r="AO51">
        <v>4860.3890000000001</v>
      </c>
      <c r="AR51" t="s">
        <v>63</v>
      </c>
      <c r="AS51">
        <v>303</v>
      </c>
      <c r="AT51" t="s">
        <v>728</v>
      </c>
      <c r="AU51" t="s">
        <v>820</v>
      </c>
      <c r="AV51" t="s">
        <v>49</v>
      </c>
      <c r="AW51">
        <v>1</v>
      </c>
      <c r="BB51">
        <v>0.79806451612903229</v>
      </c>
      <c r="BC51" t="s">
        <v>139</v>
      </c>
      <c r="BF51" t="s">
        <v>63</v>
      </c>
      <c r="BG51">
        <v>303</v>
      </c>
      <c r="BH51" t="s">
        <v>820</v>
      </c>
      <c r="BI51">
        <v>7230</v>
      </c>
      <c r="BJ51">
        <v>1</v>
      </c>
      <c r="BK51" t="s">
        <v>728</v>
      </c>
      <c r="BL51" t="s">
        <v>977</v>
      </c>
      <c r="BM51">
        <v>0.7958064516129032</v>
      </c>
      <c r="BN51" t="s">
        <v>139</v>
      </c>
      <c r="BO51" t="s">
        <v>1060</v>
      </c>
      <c r="BP51">
        <v>4860.3890000000001</v>
      </c>
    </row>
    <row r="52" spans="1:68" ht="16.5">
      <c r="A52" s="111" t="str">
        <f t="shared" si="18"/>
        <v>강인교통</v>
      </c>
      <c r="B52" s="112" t="str">
        <f t="shared" si="19"/>
        <v>박성관</v>
      </c>
      <c r="C52" s="113" t="str">
        <f t="shared" si="20"/>
        <v>D</v>
      </c>
      <c r="D52" s="114">
        <f t="shared" si="21"/>
        <v>0.84138762794247257</v>
      </c>
      <c r="E52" s="115">
        <f t="shared" si="22"/>
        <v>145</v>
      </c>
      <c r="F52" s="311">
        <f t="shared" si="23"/>
        <v>302</v>
      </c>
      <c r="G52" s="116" t="str">
        <f t="shared" si="24"/>
        <v>72바1864</v>
      </c>
      <c r="H52" s="117">
        <f t="shared" si="25"/>
        <v>14</v>
      </c>
      <c r="I52" s="118">
        <f t="shared" si="26"/>
        <v>3857.4720000000002</v>
      </c>
      <c r="J52" s="119">
        <f t="shared" si="27"/>
        <v>2.3758139607939724E-2</v>
      </c>
      <c r="K52" s="119">
        <f t="shared" si="28"/>
        <v>0.32223431397714181</v>
      </c>
      <c r="L52" s="119">
        <f t="shared" si="29"/>
        <v>0.15735694257793703</v>
      </c>
      <c r="M52" s="120">
        <f t="shared" si="30"/>
        <v>19.052</v>
      </c>
      <c r="N52" s="121">
        <f t="shared" si="31"/>
        <v>0.18146599638312344</v>
      </c>
      <c r="O52" s="121">
        <f t="shared" si="32"/>
        <v>4.1477942030428219</v>
      </c>
      <c r="P52" s="234">
        <f t="shared" si="33"/>
        <v>20</v>
      </c>
      <c r="Q52" s="235">
        <f t="shared" si="34"/>
        <v>7</v>
      </c>
      <c r="R52" s="235">
        <f t="shared" si="35"/>
        <v>160</v>
      </c>
      <c r="T52">
        <v>501</v>
      </c>
      <c r="U52">
        <v>145</v>
      </c>
      <c r="V52" t="s">
        <v>1063</v>
      </c>
      <c r="W52">
        <v>3857.4720000000002</v>
      </c>
      <c r="X52">
        <v>1430.577</v>
      </c>
      <c r="Y52">
        <v>2.6960000000000002</v>
      </c>
      <c r="Z52">
        <v>19.052</v>
      </c>
      <c r="AA52">
        <v>146.685812</v>
      </c>
      <c r="AB52">
        <v>3.484982</v>
      </c>
      <c r="AC52">
        <v>47.267201999999997</v>
      </c>
      <c r="AD52" s="1">
        <v>607</v>
      </c>
      <c r="AE52">
        <v>7</v>
      </c>
      <c r="AF52">
        <v>160</v>
      </c>
      <c r="AG52">
        <v>96</v>
      </c>
      <c r="AH52">
        <v>26.297512000000001</v>
      </c>
      <c r="AI52">
        <v>41469.599999999999</v>
      </c>
      <c r="AJ52">
        <v>20516.7</v>
      </c>
      <c r="AK52">
        <v>20</v>
      </c>
      <c r="AL52">
        <v>5813</v>
      </c>
      <c r="AM52" t="s">
        <v>1064</v>
      </c>
      <c r="AN52" t="s">
        <v>1349</v>
      </c>
      <c r="AO52">
        <v>659.33399999999995</v>
      </c>
      <c r="AR52" t="s">
        <v>63</v>
      </c>
      <c r="AS52">
        <v>302</v>
      </c>
      <c r="AT52" t="s">
        <v>718</v>
      </c>
      <c r="AU52" t="s">
        <v>1063</v>
      </c>
      <c r="AV52" t="s">
        <v>49</v>
      </c>
      <c r="AW52">
        <v>14</v>
      </c>
      <c r="BB52">
        <v>0.84138762794247257</v>
      </c>
      <c r="BC52" t="s">
        <v>136</v>
      </c>
      <c r="BF52" t="s">
        <v>63</v>
      </c>
      <c r="BG52">
        <v>302</v>
      </c>
      <c r="BH52" t="s">
        <v>1063</v>
      </c>
      <c r="BI52">
        <v>145</v>
      </c>
      <c r="BJ52">
        <v>14</v>
      </c>
      <c r="BK52" t="s">
        <v>718</v>
      </c>
      <c r="BL52" t="s">
        <v>71</v>
      </c>
      <c r="BM52">
        <v>0.84138762794247257</v>
      </c>
      <c r="BN52" t="s">
        <v>136</v>
      </c>
      <c r="BO52" t="s">
        <v>982</v>
      </c>
      <c r="BP52">
        <v>3857.4720000000002</v>
      </c>
    </row>
    <row r="53" spans="1:68" ht="16.5">
      <c r="A53" s="127" t="str">
        <f t="shared" si="18"/>
        <v>강인교통</v>
      </c>
      <c r="B53" s="128" t="str">
        <f t="shared" si="19"/>
        <v>박성철</v>
      </c>
      <c r="C53" s="129" t="str">
        <f t="shared" si="20"/>
        <v>D</v>
      </c>
      <c r="D53" s="130">
        <f t="shared" si="21"/>
        <v>0.84189189189189195</v>
      </c>
      <c r="E53" s="131">
        <f t="shared" si="22"/>
        <v>2096</v>
      </c>
      <c r="F53" s="310" t="str">
        <f t="shared" si="23"/>
        <v>303-1</v>
      </c>
      <c r="G53" s="132" t="str">
        <f t="shared" si="24"/>
        <v>72바1736</v>
      </c>
      <c r="H53" s="133">
        <f t="shared" si="25"/>
        <v>1</v>
      </c>
      <c r="I53" s="134">
        <f t="shared" si="26"/>
        <v>2985.8319999999999</v>
      </c>
      <c r="J53" s="135">
        <f t="shared" si="27"/>
        <v>8.2656497766802027E-3</v>
      </c>
      <c r="K53" s="135">
        <f t="shared" si="28"/>
        <v>0.32323344667212023</v>
      </c>
      <c r="L53" s="135">
        <f t="shared" si="29"/>
        <v>0.15339108161477272</v>
      </c>
      <c r="M53" s="136">
        <f t="shared" si="30"/>
        <v>17.172999999999998</v>
      </c>
      <c r="N53" s="137">
        <f t="shared" si="31"/>
        <v>0</v>
      </c>
      <c r="O53" s="137">
        <f t="shared" si="32"/>
        <v>1.8420326394787114</v>
      </c>
      <c r="P53" s="232">
        <f t="shared" si="33"/>
        <v>34</v>
      </c>
      <c r="Q53" s="233">
        <f t="shared" si="34"/>
        <v>0</v>
      </c>
      <c r="R53" s="233">
        <f t="shared" si="35"/>
        <v>55</v>
      </c>
      <c r="T53">
        <v>501</v>
      </c>
      <c r="U53">
        <v>2096</v>
      </c>
      <c r="V53" t="s">
        <v>822</v>
      </c>
      <c r="W53">
        <v>2985.8319999999999</v>
      </c>
      <c r="X53">
        <v>956.23500000000001</v>
      </c>
      <c r="Y53">
        <v>3.1219999999999999</v>
      </c>
      <c r="Z53">
        <v>17.172999999999998</v>
      </c>
      <c r="AA53">
        <v>99.406098999999998</v>
      </c>
      <c r="AB53">
        <v>0.82165600000000005</v>
      </c>
      <c r="AC53">
        <v>32.131376000000003</v>
      </c>
      <c r="AD53" s="1">
        <v>458</v>
      </c>
      <c r="AE53">
        <v>0</v>
      </c>
      <c r="AF53">
        <v>55</v>
      </c>
      <c r="AG53">
        <v>90</v>
      </c>
      <c r="AH53">
        <v>30.036708000000001</v>
      </c>
      <c r="AI53">
        <v>39669.4</v>
      </c>
      <c r="AJ53">
        <v>4216.8999999999996</v>
      </c>
      <c r="AK53">
        <v>34</v>
      </c>
      <c r="AL53">
        <v>23390</v>
      </c>
      <c r="AM53" t="s">
        <v>823</v>
      </c>
      <c r="AN53" t="s">
        <v>1350</v>
      </c>
      <c r="AO53">
        <v>2985.8319999999999</v>
      </c>
      <c r="AR53" t="s">
        <v>63</v>
      </c>
      <c r="AS53" t="s">
        <v>163</v>
      </c>
      <c r="AT53" t="s">
        <v>745</v>
      </c>
      <c r="AU53" t="s">
        <v>822</v>
      </c>
      <c r="AV53" t="s">
        <v>49</v>
      </c>
      <c r="AW53">
        <v>1</v>
      </c>
      <c r="BB53">
        <v>0.84378378378378371</v>
      </c>
      <c r="BC53" t="s">
        <v>136</v>
      </c>
      <c r="BF53" t="s">
        <v>63</v>
      </c>
      <c r="BG53" t="s">
        <v>163</v>
      </c>
      <c r="BH53" t="s">
        <v>822</v>
      </c>
      <c r="BI53">
        <v>2096</v>
      </c>
      <c r="BJ53">
        <v>1</v>
      </c>
      <c r="BK53" t="s">
        <v>745</v>
      </c>
      <c r="BL53" t="s">
        <v>977</v>
      </c>
      <c r="BM53">
        <v>0.84189189189189195</v>
      </c>
      <c r="BN53" t="s">
        <v>136</v>
      </c>
      <c r="BO53" t="s">
        <v>982</v>
      </c>
      <c r="BP53">
        <v>2985.8319999999999</v>
      </c>
    </row>
    <row r="54" spans="1:68" ht="16.5">
      <c r="A54" s="111" t="str">
        <f t="shared" si="18"/>
        <v>강인교통</v>
      </c>
      <c r="B54" s="112" t="str">
        <f t="shared" si="19"/>
        <v>박순지</v>
      </c>
      <c r="C54" s="113" t="str">
        <f t="shared" si="20"/>
        <v>B</v>
      </c>
      <c r="D54" s="114">
        <f t="shared" si="21"/>
        <v>0.9075757575757577</v>
      </c>
      <c r="E54" s="115">
        <f t="shared" si="22"/>
        <v>6677</v>
      </c>
      <c r="F54" s="311">
        <f t="shared" si="23"/>
        <v>302</v>
      </c>
      <c r="G54" s="116" t="str">
        <f t="shared" si="24"/>
        <v>72바1866</v>
      </c>
      <c r="H54" s="117">
        <f t="shared" si="25"/>
        <v>1</v>
      </c>
      <c r="I54" s="118">
        <f t="shared" si="26"/>
        <v>3597.7629999999999</v>
      </c>
      <c r="J54" s="119">
        <f t="shared" si="27"/>
        <v>1.316852437204406E-2</v>
      </c>
      <c r="K54" s="119">
        <f t="shared" si="28"/>
        <v>0.31798857332253344</v>
      </c>
      <c r="L54" s="119">
        <f t="shared" si="29"/>
        <v>0.17205135524491191</v>
      </c>
      <c r="M54" s="120">
        <f t="shared" si="30"/>
        <v>17.678000000000001</v>
      </c>
      <c r="N54" s="121">
        <f t="shared" si="31"/>
        <v>0</v>
      </c>
      <c r="O54" s="121">
        <f t="shared" si="32"/>
        <v>8.6442603362144759</v>
      </c>
      <c r="P54" s="234">
        <f t="shared" si="33"/>
        <v>5</v>
      </c>
      <c r="Q54" s="235">
        <f t="shared" si="34"/>
        <v>0</v>
      </c>
      <c r="R54" s="235">
        <f t="shared" si="35"/>
        <v>311</v>
      </c>
      <c r="T54">
        <v>501</v>
      </c>
      <c r="U54">
        <v>6677</v>
      </c>
      <c r="V54" t="s">
        <v>98</v>
      </c>
      <c r="W54">
        <v>3597.7629999999999</v>
      </c>
      <c r="X54">
        <v>1193.624</v>
      </c>
      <c r="Y54">
        <v>3.0139999999999998</v>
      </c>
      <c r="Z54">
        <v>17.678000000000001</v>
      </c>
      <c r="AA54">
        <v>134.514692</v>
      </c>
      <c r="AB54">
        <v>1.77136</v>
      </c>
      <c r="AC54">
        <v>42.774135000000001</v>
      </c>
      <c r="AD54" s="1">
        <v>619</v>
      </c>
      <c r="AE54">
        <v>0</v>
      </c>
      <c r="AF54">
        <v>311</v>
      </c>
      <c r="AG54">
        <v>91</v>
      </c>
      <c r="AH54">
        <v>26.746244999999998</v>
      </c>
      <c r="AI54">
        <v>20795.900000000001</v>
      </c>
      <c r="AJ54">
        <v>12413.2</v>
      </c>
      <c r="AK54">
        <v>5</v>
      </c>
      <c r="AL54">
        <v>889</v>
      </c>
      <c r="AM54" t="s">
        <v>824</v>
      </c>
      <c r="AN54" t="s">
        <v>1351</v>
      </c>
      <c r="AO54">
        <v>3597.7629999999999</v>
      </c>
      <c r="AR54" t="s">
        <v>63</v>
      </c>
      <c r="AS54">
        <v>302</v>
      </c>
      <c r="AT54" t="s">
        <v>721</v>
      </c>
      <c r="AU54" t="s">
        <v>98</v>
      </c>
      <c r="AV54" t="s">
        <v>49</v>
      </c>
      <c r="AW54">
        <v>1</v>
      </c>
      <c r="BB54">
        <v>0.91333333333333333</v>
      </c>
      <c r="BC54" t="s">
        <v>137</v>
      </c>
      <c r="BF54" t="s">
        <v>63</v>
      </c>
      <c r="BG54">
        <v>302</v>
      </c>
      <c r="BH54" t="s">
        <v>98</v>
      </c>
      <c r="BI54">
        <v>6677</v>
      </c>
      <c r="BJ54">
        <v>1</v>
      </c>
      <c r="BK54" t="s">
        <v>721</v>
      </c>
      <c r="BL54" t="s">
        <v>977</v>
      </c>
      <c r="BM54">
        <v>0.9075757575757577</v>
      </c>
      <c r="BN54" t="s">
        <v>137</v>
      </c>
      <c r="BO54" t="s">
        <v>978</v>
      </c>
      <c r="BP54">
        <v>3597.7629999999999</v>
      </c>
    </row>
    <row r="55" spans="1:68" ht="16.5">
      <c r="A55" s="127" t="str">
        <f t="shared" si="18"/>
        <v>강인교통</v>
      </c>
      <c r="B55" s="128" t="str">
        <f t="shared" si="19"/>
        <v>박용춘</v>
      </c>
      <c r="C55" s="129" t="str">
        <f t="shared" si="20"/>
        <v>F</v>
      </c>
      <c r="D55" s="130">
        <f t="shared" si="21"/>
        <v>0.79708901646503394</v>
      </c>
      <c r="E55" s="131">
        <f t="shared" si="22"/>
        <v>6911</v>
      </c>
      <c r="F55" s="310" t="str">
        <f t="shared" si="23"/>
        <v>303-1</v>
      </c>
      <c r="G55" s="132" t="str">
        <f t="shared" si="24"/>
        <v>70바5916</v>
      </c>
      <c r="H55" s="133">
        <f t="shared" si="25"/>
        <v>12</v>
      </c>
      <c r="I55" s="134">
        <f t="shared" si="26"/>
        <v>4920.4530000000004</v>
      </c>
      <c r="J55" s="135">
        <f t="shared" si="27"/>
        <v>3.4401695465924489E-2</v>
      </c>
      <c r="K55" s="135">
        <f t="shared" si="28"/>
        <v>0.27830094096391134</v>
      </c>
      <c r="L55" s="135">
        <f t="shared" si="29"/>
        <v>0.12763052507563835</v>
      </c>
      <c r="M55" s="136">
        <f t="shared" si="30"/>
        <v>18.823</v>
      </c>
      <c r="N55" s="137">
        <f t="shared" si="31"/>
        <v>0.10161666009206875</v>
      </c>
      <c r="O55" s="137">
        <f t="shared" si="32"/>
        <v>4.3695163839589561</v>
      </c>
      <c r="P55" s="232">
        <f t="shared" si="33"/>
        <v>6</v>
      </c>
      <c r="Q55" s="233">
        <f t="shared" si="34"/>
        <v>5</v>
      </c>
      <c r="R55" s="233">
        <f t="shared" si="35"/>
        <v>215</v>
      </c>
      <c r="T55">
        <v>501</v>
      </c>
      <c r="U55">
        <v>6911</v>
      </c>
      <c r="V55" t="s">
        <v>963</v>
      </c>
      <c r="W55">
        <v>4920.4530000000004</v>
      </c>
      <c r="X55">
        <v>1825.046</v>
      </c>
      <c r="Y55">
        <v>2.6960000000000002</v>
      </c>
      <c r="Z55">
        <v>18.823</v>
      </c>
      <c r="AA55">
        <v>161.40884700000001</v>
      </c>
      <c r="AB55">
        <v>5.5527379999999997</v>
      </c>
      <c r="AC55">
        <v>44.920234000000001</v>
      </c>
      <c r="AD55" s="1">
        <v>628</v>
      </c>
      <c r="AE55">
        <v>5</v>
      </c>
      <c r="AF55">
        <v>215</v>
      </c>
      <c r="AG55">
        <v>94</v>
      </c>
      <c r="AH55">
        <v>30.484407000000001</v>
      </c>
      <c r="AI55">
        <v>45417.599999999999</v>
      </c>
      <c r="AJ55">
        <v>20646.7</v>
      </c>
      <c r="AK55">
        <v>6</v>
      </c>
      <c r="AL55">
        <v>1793</v>
      </c>
      <c r="AM55" t="s">
        <v>993</v>
      </c>
      <c r="AN55" t="s">
        <v>1352</v>
      </c>
      <c r="AO55">
        <v>1288.8979999999999</v>
      </c>
      <c r="AR55" t="s">
        <v>63</v>
      </c>
      <c r="AS55" t="s">
        <v>163</v>
      </c>
      <c r="AT55" t="s">
        <v>742</v>
      </c>
      <c r="AU55" t="s">
        <v>963</v>
      </c>
      <c r="AV55" t="s">
        <v>49</v>
      </c>
      <c r="AW55">
        <v>12</v>
      </c>
      <c r="BB55">
        <v>0.8029789855056696</v>
      </c>
      <c r="BC55" t="s">
        <v>136</v>
      </c>
      <c r="BF55" t="s">
        <v>63</v>
      </c>
      <c r="BG55" t="s">
        <v>163</v>
      </c>
      <c r="BH55" t="s">
        <v>963</v>
      </c>
      <c r="BI55">
        <v>6911</v>
      </c>
      <c r="BJ55">
        <v>12</v>
      </c>
      <c r="BK55" t="s">
        <v>742</v>
      </c>
      <c r="BL55" t="s">
        <v>730</v>
      </c>
      <c r="BM55">
        <v>0.79708901646503394</v>
      </c>
      <c r="BN55" t="s">
        <v>139</v>
      </c>
      <c r="BO55" t="s">
        <v>982</v>
      </c>
      <c r="BP55">
        <v>4920.4530000000004</v>
      </c>
    </row>
    <row r="56" spans="1:68" ht="16.5">
      <c r="A56" s="111" t="str">
        <f t="shared" si="18"/>
        <v>강인교통</v>
      </c>
      <c r="B56" s="112" t="str">
        <f t="shared" si="19"/>
        <v>박종관</v>
      </c>
      <c r="C56" s="113" t="str">
        <f t="shared" si="20"/>
        <v>B</v>
      </c>
      <c r="D56" s="114">
        <f t="shared" si="21"/>
        <v>0.94836447207749763</v>
      </c>
      <c r="E56" s="115">
        <f t="shared" si="22"/>
        <v>157</v>
      </c>
      <c r="F56" s="311">
        <f t="shared" si="23"/>
        <v>302</v>
      </c>
      <c r="G56" s="116" t="str">
        <f t="shared" si="24"/>
        <v>70바5918</v>
      </c>
      <c r="H56" s="117">
        <f t="shared" si="25"/>
        <v>2</v>
      </c>
      <c r="I56" s="118">
        <f t="shared" si="26"/>
        <v>3687.4300000000003</v>
      </c>
      <c r="J56" s="119">
        <f t="shared" si="27"/>
        <v>1.6021703806413494E-3</v>
      </c>
      <c r="K56" s="119">
        <f t="shared" si="28"/>
        <v>0.3056284597099409</v>
      </c>
      <c r="L56" s="119">
        <f t="shared" si="29"/>
        <v>0.16271495323301052</v>
      </c>
      <c r="M56" s="120">
        <f t="shared" si="30"/>
        <v>16.279</v>
      </c>
      <c r="N56" s="121">
        <f t="shared" si="31"/>
        <v>2.7119158872168422E-2</v>
      </c>
      <c r="O56" s="121">
        <f t="shared" si="32"/>
        <v>4.6102570082686318</v>
      </c>
      <c r="P56" s="234">
        <f t="shared" si="33"/>
        <v>8</v>
      </c>
      <c r="Q56" s="235">
        <f t="shared" si="34"/>
        <v>1</v>
      </c>
      <c r="R56" s="235">
        <f t="shared" si="35"/>
        <v>170</v>
      </c>
      <c r="T56">
        <v>501</v>
      </c>
      <c r="U56">
        <v>157</v>
      </c>
      <c r="V56" t="s">
        <v>104</v>
      </c>
      <c r="W56">
        <v>3687.43</v>
      </c>
      <c r="X56">
        <v>1184.8610000000001</v>
      </c>
      <c r="Y56">
        <v>3.1120000000000001</v>
      </c>
      <c r="Z56">
        <v>16.279</v>
      </c>
      <c r="AA56">
        <v>135.74024499999999</v>
      </c>
      <c r="AB56">
        <v>0.21747900000000001</v>
      </c>
      <c r="AC56">
        <v>41.486082000000003</v>
      </c>
      <c r="AD56" s="1">
        <v>600</v>
      </c>
      <c r="AE56">
        <v>1</v>
      </c>
      <c r="AF56">
        <v>170</v>
      </c>
      <c r="AG56">
        <v>91</v>
      </c>
      <c r="AH56">
        <v>27.16534</v>
      </c>
      <c r="AI56">
        <v>29641</v>
      </c>
      <c r="AJ56">
        <v>8460.1</v>
      </c>
      <c r="AK56">
        <v>8</v>
      </c>
      <c r="AL56">
        <v>988</v>
      </c>
      <c r="AM56" t="s">
        <v>825</v>
      </c>
      <c r="AN56" t="s">
        <v>1353</v>
      </c>
      <c r="AO56">
        <v>3476.4490000000001</v>
      </c>
      <c r="AR56" t="s">
        <v>63</v>
      </c>
      <c r="AS56">
        <v>302</v>
      </c>
      <c r="AT56" t="s">
        <v>74</v>
      </c>
      <c r="AU56" t="s">
        <v>104</v>
      </c>
      <c r="AV56" t="s">
        <v>49</v>
      </c>
      <c r="AW56">
        <v>2</v>
      </c>
      <c r="BB56">
        <v>0.94836447207749763</v>
      </c>
      <c r="BC56" t="s">
        <v>137</v>
      </c>
      <c r="BF56" t="s">
        <v>63</v>
      </c>
      <c r="BG56">
        <v>302</v>
      </c>
      <c r="BH56" t="s">
        <v>104</v>
      </c>
      <c r="BI56">
        <v>157</v>
      </c>
      <c r="BJ56">
        <v>2</v>
      </c>
      <c r="BK56" t="s">
        <v>74</v>
      </c>
      <c r="BL56" t="s">
        <v>81</v>
      </c>
      <c r="BM56">
        <v>0.94836447207749763</v>
      </c>
      <c r="BN56" t="s">
        <v>137</v>
      </c>
      <c r="BO56" t="s">
        <v>978</v>
      </c>
      <c r="BP56">
        <v>3687.4300000000003</v>
      </c>
    </row>
    <row r="57" spans="1:68" ht="16.5">
      <c r="A57" s="127" t="str">
        <f t="shared" si="18"/>
        <v>강인교통</v>
      </c>
      <c r="B57" s="128" t="str">
        <f t="shared" si="19"/>
        <v>박진</v>
      </c>
      <c r="C57" s="129" t="str">
        <f t="shared" si="20"/>
        <v>C</v>
      </c>
      <c r="D57" s="130">
        <f t="shared" si="21"/>
        <v>0.86935483870967734</v>
      </c>
      <c r="E57" s="131">
        <f t="shared" si="22"/>
        <v>2141</v>
      </c>
      <c r="F57" s="310">
        <f t="shared" si="23"/>
        <v>303</v>
      </c>
      <c r="G57" s="132" t="str">
        <f t="shared" si="24"/>
        <v>72바1614</v>
      </c>
      <c r="H57" s="133">
        <f t="shared" si="25"/>
        <v>1</v>
      </c>
      <c r="I57" s="134">
        <f t="shared" si="26"/>
        <v>4198.884</v>
      </c>
      <c r="J57" s="135">
        <f t="shared" si="27"/>
        <v>1.776946918598973E-2</v>
      </c>
      <c r="K57" s="135">
        <f t="shared" si="28"/>
        <v>0.3160535690516576</v>
      </c>
      <c r="L57" s="135">
        <f t="shared" si="29"/>
        <v>0.11336345562297029</v>
      </c>
      <c r="M57" s="136">
        <f t="shared" si="30"/>
        <v>18.858000000000001</v>
      </c>
      <c r="N57" s="137">
        <f t="shared" si="31"/>
        <v>2.3815852021632413E-2</v>
      </c>
      <c r="O57" s="137">
        <f t="shared" si="32"/>
        <v>3.7629046194179216</v>
      </c>
      <c r="P57" s="232">
        <f t="shared" si="33"/>
        <v>20</v>
      </c>
      <c r="Q57" s="233">
        <f t="shared" si="34"/>
        <v>1</v>
      </c>
      <c r="R57" s="233">
        <f t="shared" si="35"/>
        <v>158</v>
      </c>
      <c r="T57">
        <v>501</v>
      </c>
      <c r="U57">
        <v>2141</v>
      </c>
      <c r="V57" t="s">
        <v>826</v>
      </c>
      <c r="W57">
        <v>4198.884</v>
      </c>
      <c r="X57">
        <v>1554.114</v>
      </c>
      <c r="Y57">
        <v>2.702</v>
      </c>
      <c r="Z57">
        <v>18.858000000000001</v>
      </c>
      <c r="AA57">
        <v>143.44080700000001</v>
      </c>
      <c r="AB57">
        <v>2.548867</v>
      </c>
      <c r="AC57">
        <v>45.334978999999997</v>
      </c>
      <c r="AD57" s="1">
        <v>476</v>
      </c>
      <c r="AE57">
        <v>1</v>
      </c>
      <c r="AF57">
        <v>158</v>
      </c>
      <c r="AG57">
        <v>97</v>
      </c>
      <c r="AH57">
        <v>29.272590000000001</v>
      </c>
      <c r="AI57">
        <v>37579.300000000003</v>
      </c>
      <c r="AJ57">
        <v>25613.599999999999</v>
      </c>
      <c r="AK57">
        <v>20</v>
      </c>
      <c r="AL57">
        <v>3738</v>
      </c>
      <c r="AM57" t="s">
        <v>827</v>
      </c>
      <c r="AN57" t="s">
        <v>1354</v>
      </c>
      <c r="AO57">
        <v>4198.884</v>
      </c>
      <c r="AR57" t="s">
        <v>63</v>
      </c>
      <c r="AS57">
        <v>303</v>
      </c>
      <c r="AT57" t="s">
        <v>732</v>
      </c>
      <c r="AU57" t="s">
        <v>826</v>
      </c>
      <c r="AV57" t="s">
        <v>49</v>
      </c>
      <c r="AW57">
        <v>1</v>
      </c>
      <c r="BB57">
        <v>0.87161290322580642</v>
      </c>
      <c r="BC57" t="s">
        <v>138</v>
      </c>
      <c r="BF57" t="s">
        <v>63</v>
      </c>
      <c r="BG57">
        <v>303</v>
      </c>
      <c r="BH57" t="s">
        <v>826</v>
      </c>
      <c r="BI57">
        <v>2141</v>
      </c>
      <c r="BJ57">
        <v>1</v>
      </c>
      <c r="BK57" t="s">
        <v>732</v>
      </c>
      <c r="BL57" t="s">
        <v>977</v>
      </c>
      <c r="BM57">
        <v>0.86935483870967734</v>
      </c>
      <c r="BN57" t="s">
        <v>138</v>
      </c>
      <c r="BO57" t="s">
        <v>980</v>
      </c>
      <c r="BP57">
        <v>4198.884</v>
      </c>
    </row>
    <row r="58" spans="1:68" ht="16.5">
      <c r="A58" s="111" t="str">
        <f t="shared" si="18"/>
        <v>강인교통</v>
      </c>
      <c r="B58" s="112" t="str">
        <f t="shared" si="19"/>
        <v>박철홍</v>
      </c>
      <c r="C58" s="113" t="str">
        <f t="shared" si="20"/>
        <v>B</v>
      </c>
      <c r="D58" s="114">
        <f t="shared" si="21"/>
        <v>0.91290322580645156</v>
      </c>
      <c r="E58" s="115">
        <f t="shared" si="22"/>
        <v>6925</v>
      </c>
      <c r="F58" s="311">
        <f t="shared" si="23"/>
        <v>303</v>
      </c>
      <c r="G58" s="116" t="str">
        <f t="shared" si="24"/>
        <v>72바1613</v>
      </c>
      <c r="H58" s="117">
        <f t="shared" si="25"/>
        <v>1</v>
      </c>
      <c r="I58" s="118">
        <f t="shared" si="26"/>
        <v>4952.5020000000004</v>
      </c>
      <c r="J58" s="119">
        <f t="shared" si="27"/>
        <v>1.0178563927867685E-2</v>
      </c>
      <c r="K58" s="119">
        <f t="shared" si="28"/>
        <v>0.28059894161678217</v>
      </c>
      <c r="L58" s="119">
        <f t="shared" si="29"/>
        <v>0.10883387831039744</v>
      </c>
      <c r="M58" s="120">
        <f t="shared" si="30"/>
        <v>17.138999999999999</v>
      </c>
      <c r="N58" s="121">
        <f t="shared" si="31"/>
        <v>0</v>
      </c>
      <c r="O58" s="121">
        <f t="shared" si="32"/>
        <v>5.8152424774386757</v>
      </c>
      <c r="P58" s="234">
        <f t="shared" si="33"/>
        <v>27</v>
      </c>
      <c r="Q58" s="235">
        <f t="shared" si="34"/>
        <v>0</v>
      </c>
      <c r="R58" s="235">
        <f t="shared" si="35"/>
        <v>288</v>
      </c>
      <c r="T58">
        <v>501</v>
      </c>
      <c r="U58">
        <v>6925</v>
      </c>
      <c r="V58" t="s">
        <v>828</v>
      </c>
      <c r="W58">
        <v>4952.5020000000004</v>
      </c>
      <c r="X58">
        <v>1743.3409999999999</v>
      </c>
      <c r="Y58">
        <v>2.8410000000000002</v>
      </c>
      <c r="Z58">
        <v>17.138999999999999</v>
      </c>
      <c r="AA58">
        <v>161.937186</v>
      </c>
      <c r="AB58">
        <v>1.648288</v>
      </c>
      <c r="AC58">
        <v>45.439402999999999</v>
      </c>
      <c r="AD58" s="1">
        <v>539</v>
      </c>
      <c r="AE58">
        <v>0</v>
      </c>
      <c r="AF58">
        <v>288</v>
      </c>
      <c r="AG58">
        <v>94</v>
      </c>
      <c r="AH58">
        <v>30.582858000000002</v>
      </c>
      <c r="AI58">
        <v>42683.4</v>
      </c>
      <c r="AJ58">
        <v>15389.4</v>
      </c>
      <c r="AK58">
        <v>27</v>
      </c>
      <c r="AL58">
        <v>3882</v>
      </c>
      <c r="AM58" t="s">
        <v>829</v>
      </c>
      <c r="AN58" t="s">
        <v>1355</v>
      </c>
      <c r="AO58">
        <v>4952.5020000000004</v>
      </c>
      <c r="AR58" t="s">
        <v>63</v>
      </c>
      <c r="AS58">
        <v>303</v>
      </c>
      <c r="AT58" t="s">
        <v>731</v>
      </c>
      <c r="AU58" t="s">
        <v>828</v>
      </c>
      <c r="AV58" t="s">
        <v>49</v>
      </c>
      <c r="AW58">
        <v>1</v>
      </c>
      <c r="BB58">
        <v>0.91645161290322585</v>
      </c>
      <c r="BC58" t="s">
        <v>137</v>
      </c>
      <c r="BF58" t="s">
        <v>63</v>
      </c>
      <c r="BG58">
        <v>303</v>
      </c>
      <c r="BH58" t="s">
        <v>828</v>
      </c>
      <c r="BI58">
        <v>6925</v>
      </c>
      <c r="BJ58">
        <v>1</v>
      </c>
      <c r="BK58" t="s">
        <v>731</v>
      </c>
      <c r="BL58" t="s">
        <v>977</v>
      </c>
      <c r="BM58">
        <v>0.91290322580645156</v>
      </c>
      <c r="BN58" t="s">
        <v>137</v>
      </c>
      <c r="BO58" t="s">
        <v>978</v>
      </c>
      <c r="BP58">
        <v>4952.5020000000004</v>
      </c>
    </row>
    <row r="59" spans="1:68" ht="16.5">
      <c r="A59" s="127" t="str">
        <f t="shared" si="18"/>
        <v>강인교통</v>
      </c>
      <c r="B59" s="128" t="str">
        <f t="shared" si="19"/>
        <v>방현선</v>
      </c>
      <c r="C59" s="129" t="str">
        <f t="shared" si="20"/>
        <v>D</v>
      </c>
      <c r="D59" s="130">
        <f t="shared" si="21"/>
        <v>0.80848186741876205</v>
      </c>
      <c r="E59" s="131">
        <f t="shared" si="22"/>
        <v>8452</v>
      </c>
      <c r="F59" s="310">
        <f t="shared" si="23"/>
        <v>302</v>
      </c>
      <c r="G59" s="132" t="str">
        <f t="shared" si="24"/>
        <v>70바5007</v>
      </c>
      <c r="H59" s="133">
        <f t="shared" si="25"/>
        <v>4</v>
      </c>
      <c r="I59" s="134">
        <f t="shared" si="26"/>
        <v>3773.2130000000002</v>
      </c>
      <c r="J59" s="135">
        <f t="shared" si="27"/>
        <v>4.7665494699712388E-2</v>
      </c>
      <c r="K59" s="135">
        <f t="shared" si="28"/>
        <v>0.34607889803565961</v>
      </c>
      <c r="L59" s="135">
        <f t="shared" si="29"/>
        <v>0.29258883609274111</v>
      </c>
      <c r="M59" s="136">
        <f t="shared" si="30"/>
        <v>19.652999999999999</v>
      </c>
      <c r="N59" s="137">
        <f t="shared" si="31"/>
        <v>0</v>
      </c>
      <c r="O59" s="137">
        <f t="shared" si="32"/>
        <v>8.7458619484243272</v>
      </c>
      <c r="P59" s="232">
        <f t="shared" si="33"/>
        <v>36</v>
      </c>
      <c r="Q59" s="233">
        <f t="shared" si="34"/>
        <v>0</v>
      </c>
      <c r="R59" s="233">
        <f t="shared" si="35"/>
        <v>330</v>
      </c>
      <c r="T59">
        <v>501</v>
      </c>
      <c r="U59">
        <v>8452</v>
      </c>
      <c r="V59" t="s">
        <v>964</v>
      </c>
      <c r="W59">
        <v>3773.2130000000002</v>
      </c>
      <c r="X59">
        <v>1411.39</v>
      </c>
      <c r="Y59">
        <v>2.673</v>
      </c>
      <c r="Z59">
        <v>19.652999999999999</v>
      </c>
      <c r="AA59">
        <v>154.25747799999999</v>
      </c>
      <c r="AB59">
        <v>7.3527589999999998</v>
      </c>
      <c r="AC59">
        <v>53.385258</v>
      </c>
      <c r="AD59" s="1">
        <v>1104</v>
      </c>
      <c r="AE59">
        <v>0</v>
      </c>
      <c r="AF59">
        <v>330</v>
      </c>
      <c r="AG59">
        <v>100</v>
      </c>
      <c r="AH59">
        <v>24.460486</v>
      </c>
      <c r="AI59">
        <v>41963.3</v>
      </c>
      <c r="AJ59">
        <v>27042.5</v>
      </c>
      <c r="AK59">
        <v>36</v>
      </c>
      <c r="AL59">
        <v>17925</v>
      </c>
      <c r="AM59" t="s">
        <v>994</v>
      </c>
      <c r="AN59" t="s">
        <v>1356</v>
      </c>
      <c r="AO59">
        <v>3221.364</v>
      </c>
      <c r="AR59" t="s">
        <v>63</v>
      </c>
      <c r="AS59">
        <v>302</v>
      </c>
      <c r="AT59" t="s">
        <v>65</v>
      </c>
      <c r="AU59" t="s">
        <v>964</v>
      </c>
      <c r="AV59" t="s">
        <v>49</v>
      </c>
      <c r="AW59">
        <v>4</v>
      </c>
      <c r="BB59">
        <v>0.81603029246967296</v>
      </c>
      <c r="BC59" t="s">
        <v>136</v>
      </c>
      <c r="BF59" t="s">
        <v>63</v>
      </c>
      <c r="BG59">
        <v>302</v>
      </c>
      <c r="BH59" t="s">
        <v>964</v>
      </c>
      <c r="BI59">
        <v>8452</v>
      </c>
      <c r="BJ59">
        <v>4</v>
      </c>
      <c r="BK59" t="s">
        <v>65</v>
      </c>
      <c r="BL59" t="s">
        <v>79</v>
      </c>
      <c r="BM59">
        <v>0.80848186741876205</v>
      </c>
      <c r="BN59" t="s">
        <v>136</v>
      </c>
      <c r="BO59" t="s">
        <v>982</v>
      </c>
      <c r="BP59">
        <v>3773.2130000000002</v>
      </c>
    </row>
    <row r="60" spans="1:68" ht="16.5">
      <c r="A60" s="111" t="str">
        <f t="shared" si="18"/>
        <v>강인교통</v>
      </c>
      <c r="B60" s="112" t="str">
        <f t="shared" si="19"/>
        <v>배선</v>
      </c>
      <c r="C60" s="113" t="str">
        <f t="shared" si="20"/>
        <v>B</v>
      </c>
      <c r="D60" s="114">
        <f t="shared" si="21"/>
        <v>0.92212121212121223</v>
      </c>
      <c r="E60" s="115">
        <f t="shared" si="22"/>
        <v>5687</v>
      </c>
      <c r="F60" s="311">
        <f t="shared" si="23"/>
        <v>302</v>
      </c>
      <c r="G60" s="116" t="str">
        <f t="shared" si="24"/>
        <v>70바6059</v>
      </c>
      <c r="H60" s="117">
        <f t="shared" si="25"/>
        <v>1</v>
      </c>
      <c r="I60" s="118">
        <f t="shared" si="26"/>
        <v>3368.2280000000001</v>
      </c>
      <c r="J60" s="119">
        <f t="shared" si="27"/>
        <v>8.1956234179392413E-3</v>
      </c>
      <c r="K60" s="119">
        <f t="shared" si="28"/>
        <v>0.36379662049563116</v>
      </c>
      <c r="L60" s="119">
        <f t="shared" si="29"/>
        <v>0.18763575387414391</v>
      </c>
      <c r="M60" s="120">
        <f t="shared" si="30"/>
        <v>17.041</v>
      </c>
      <c r="N60" s="121">
        <f t="shared" si="31"/>
        <v>8.9067604687093627E-2</v>
      </c>
      <c r="O60" s="121">
        <f t="shared" si="32"/>
        <v>6.47224594059547</v>
      </c>
      <c r="P60" s="234">
        <f t="shared" si="33"/>
        <v>37</v>
      </c>
      <c r="Q60" s="235">
        <f t="shared" si="34"/>
        <v>3</v>
      </c>
      <c r="R60" s="235">
        <f t="shared" si="35"/>
        <v>218</v>
      </c>
      <c r="T60">
        <v>501</v>
      </c>
      <c r="U60">
        <v>5687</v>
      </c>
      <c r="V60" t="s">
        <v>965</v>
      </c>
      <c r="W60">
        <v>3368.2280000000001</v>
      </c>
      <c r="X60">
        <v>1095.8309999999999</v>
      </c>
      <c r="Y60">
        <v>3.0739999999999998</v>
      </c>
      <c r="Z60">
        <v>17.041</v>
      </c>
      <c r="AA60">
        <v>128.48748000000001</v>
      </c>
      <c r="AB60">
        <v>1.0530349999999999</v>
      </c>
      <c r="AC60">
        <v>46.743310999999999</v>
      </c>
      <c r="AD60" s="1">
        <v>632</v>
      </c>
      <c r="AE60">
        <v>3</v>
      </c>
      <c r="AF60">
        <v>218</v>
      </c>
      <c r="AG60">
        <v>91</v>
      </c>
      <c r="AH60">
        <v>26.214445000000001</v>
      </c>
      <c r="AI60">
        <v>39480.199999999997</v>
      </c>
      <c r="AJ60">
        <v>24772.2</v>
      </c>
      <c r="AK60">
        <v>37</v>
      </c>
      <c r="AL60">
        <v>12002</v>
      </c>
      <c r="AM60" t="s">
        <v>995</v>
      </c>
      <c r="AN60" t="s">
        <v>1357</v>
      </c>
      <c r="AO60">
        <v>3368.2280000000001</v>
      </c>
      <c r="AR60" t="s">
        <v>63</v>
      </c>
      <c r="AS60">
        <v>302</v>
      </c>
      <c r="AT60" t="s">
        <v>83</v>
      </c>
      <c r="AU60" t="s">
        <v>965</v>
      </c>
      <c r="AV60" t="s">
        <v>49</v>
      </c>
      <c r="AW60">
        <v>1</v>
      </c>
      <c r="BB60">
        <v>0.93151515151515152</v>
      </c>
      <c r="BC60" t="s">
        <v>137</v>
      </c>
      <c r="BF60" t="s">
        <v>63</v>
      </c>
      <c r="BG60">
        <v>302</v>
      </c>
      <c r="BH60" t="s">
        <v>965</v>
      </c>
      <c r="BI60">
        <v>5687</v>
      </c>
      <c r="BJ60">
        <v>1</v>
      </c>
      <c r="BK60" t="s">
        <v>83</v>
      </c>
      <c r="BL60" t="s">
        <v>977</v>
      </c>
      <c r="BM60">
        <v>0.92212121212121223</v>
      </c>
      <c r="BN60" t="s">
        <v>137</v>
      </c>
      <c r="BO60" t="s">
        <v>978</v>
      </c>
      <c r="BP60">
        <v>3368.2280000000001</v>
      </c>
    </row>
    <row r="61" spans="1:68" ht="16.5">
      <c r="A61" s="127" t="str">
        <f t="shared" si="18"/>
        <v>강인교통</v>
      </c>
      <c r="B61" s="128" t="str">
        <f t="shared" si="19"/>
        <v>백윤종</v>
      </c>
      <c r="C61" s="129" t="str">
        <f t="shared" si="20"/>
        <v>F</v>
      </c>
      <c r="D61" s="130">
        <f t="shared" si="21"/>
        <v>0.75709677419354837</v>
      </c>
      <c r="E61" s="131">
        <f t="shared" si="22"/>
        <v>9237</v>
      </c>
      <c r="F61" s="310">
        <f t="shared" si="23"/>
        <v>303</v>
      </c>
      <c r="G61" s="132" t="str">
        <f t="shared" si="24"/>
        <v>72바1569</v>
      </c>
      <c r="H61" s="133">
        <f t="shared" si="25"/>
        <v>1</v>
      </c>
      <c r="I61" s="134">
        <f t="shared" si="26"/>
        <v>4634.0860000000002</v>
      </c>
      <c r="J61" s="135">
        <f t="shared" si="27"/>
        <v>3.0682724931249093E-2</v>
      </c>
      <c r="K61" s="135">
        <f t="shared" si="28"/>
        <v>0.32764249362063425</v>
      </c>
      <c r="L61" s="135">
        <f t="shared" si="29"/>
        <v>0.17241803453798654</v>
      </c>
      <c r="M61" s="136">
        <f t="shared" si="30"/>
        <v>23.952000000000002</v>
      </c>
      <c r="N61" s="137">
        <f t="shared" si="31"/>
        <v>0.62579762222798629</v>
      </c>
      <c r="O61" s="137">
        <f t="shared" si="32"/>
        <v>44.000046611133243</v>
      </c>
      <c r="P61" s="232">
        <f t="shared" si="33"/>
        <v>45</v>
      </c>
      <c r="Q61" s="233">
        <f t="shared" si="34"/>
        <v>29</v>
      </c>
      <c r="R61" s="233">
        <f t="shared" si="35"/>
        <v>2039</v>
      </c>
      <c r="T61">
        <v>501</v>
      </c>
      <c r="U61">
        <v>9237</v>
      </c>
      <c r="V61" t="s">
        <v>830</v>
      </c>
      <c r="W61">
        <v>4634.0860000000002</v>
      </c>
      <c r="X61">
        <v>1968.9559999999999</v>
      </c>
      <c r="Y61">
        <v>2.3540000000000001</v>
      </c>
      <c r="Z61">
        <v>23.952000000000002</v>
      </c>
      <c r="AA61">
        <v>151.67691300000001</v>
      </c>
      <c r="AB61">
        <v>4.653861</v>
      </c>
      <c r="AC61">
        <v>49.695802</v>
      </c>
      <c r="AD61" s="1">
        <v>799</v>
      </c>
      <c r="AE61">
        <v>29</v>
      </c>
      <c r="AF61">
        <v>2039</v>
      </c>
      <c r="AG61">
        <v>96</v>
      </c>
      <c r="AH61">
        <v>30.552349</v>
      </c>
      <c r="AI61">
        <v>55458.3</v>
      </c>
      <c r="AJ61">
        <v>38955.800000000003</v>
      </c>
      <c r="AK61">
        <v>45</v>
      </c>
      <c r="AL61">
        <v>13557</v>
      </c>
      <c r="AM61" t="s">
        <v>831</v>
      </c>
      <c r="AN61" t="s">
        <v>1358</v>
      </c>
      <c r="AO61">
        <v>4634.0860000000002</v>
      </c>
      <c r="AR61" t="s">
        <v>63</v>
      </c>
      <c r="AS61">
        <v>303</v>
      </c>
      <c r="AT61" t="s">
        <v>727</v>
      </c>
      <c r="AU61" t="s">
        <v>830</v>
      </c>
      <c r="AV61" t="s">
        <v>49</v>
      </c>
      <c r="AW61">
        <v>1</v>
      </c>
      <c r="BB61">
        <v>0.75935483870967746</v>
      </c>
      <c r="BC61" t="s">
        <v>139</v>
      </c>
      <c r="BF61" t="s">
        <v>63</v>
      </c>
      <c r="BG61">
        <v>303</v>
      </c>
      <c r="BH61" t="s">
        <v>830</v>
      </c>
      <c r="BI61">
        <v>9237</v>
      </c>
      <c r="BJ61">
        <v>1</v>
      </c>
      <c r="BK61" t="s">
        <v>727</v>
      </c>
      <c r="BL61" t="s">
        <v>977</v>
      </c>
      <c r="BM61">
        <v>0.75709677419354837</v>
      </c>
      <c r="BN61" t="s">
        <v>139</v>
      </c>
      <c r="BO61" t="s">
        <v>1060</v>
      </c>
      <c r="BP61">
        <v>4634.0860000000002</v>
      </c>
    </row>
    <row r="62" spans="1:68" ht="16.5">
      <c r="A62" s="111" t="str">
        <f t="shared" si="18"/>
        <v>강인교통</v>
      </c>
      <c r="B62" s="112" t="str">
        <f t="shared" si="19"/>
        <v>서동은</v>
      </c>
      <c r="C62" s="113" t="str">
        <f t="shared" si="20"/>
        <v>B</v>
      </c>
      <c r="D62" s="114">
        <f t="shared" si="21"/>
        <v>0.94659377967103608</v>
      </c>
      <c r="E62" s="115">
        <f t="shared" si="22"/>
        <v>5777</v>
      </c>
      <c r="F62" s="311">
        <f t="shared" si="23"/>
        <v>304</v>
      </c>
      <c r="G62" s="116" t="str">
        <f t="shared" si="24"/>
        <v>70바5034</v>
      </c>
      <c r="H62" s="117">
        <f t="shared" si="25"/>
        <v>2</v>
      </c>
      <c r="I62" s="118">
        <f t="shared" si="26"/>
        <v>2505.788</v>
      </c>
      <c r="J62" s="119">
        <f t="shared" si="27"/>
        <v>6.8100487059969562E-3</v>
      </c>
      <c r="K62" s="119">
        <f t="shared" si="28"/>
        <v>0.30831386855638693</v>
      </c>
      <c r="L62" s="119">
        <f t="shared" si="29"/>
        <v>0.23226226640082881</v>
      </c>
      <c r="M62" s="120">
        <f t="shared" si="30"/>
        <v>15.242000000000001</v>
      </c>
      <c r="N62" s="121">
        <f t="shared" si="31"/>
        <v>0.11972281773238598</v>
      </c>
      <c r="O62" s="121">
        <f t="shared" si="32"/>
        <v>4.9485431329386209</v>
      </c>
      <c r="P62" s="234">
        <f t="shared" si="33"/>
        <v>16</v>
      </c>
      <c r="Q62" s="235">
        <f t="shared" si="34"/>
        <v>3</v>
      </c>
      <c r="R62" s="235">
        <f t="shared" si="35"/>
        <v>124</v>
      </c>
      <c r="T62">
        <v>501</v>
      </c>
      <c r="U62">
        <v>5777</v>
      </c>
      <c r="V62" t="s">
        <v>966</v>
      </c>
      <c r="W62">
        <v>2505.788</v>
      </c>
      <c r="X62">
        <v>896.57399999999996</v>
      </c>
      <c r="Y62">
        <v>2.7949999999999999</v>
      </c>
      <c r="Z62">
        <v>15.242000000000001</v>
      </c>
      <c r="AA62">
        <v>89.774981999999994</v>
      </c>
      <c r="AB62">
        <v>0.61137200000000003</v>
      </c>
      <c r="AC62">
        <v>27.678871999999998</v>
      </c>
      <c r="AD62" s="1">
        <v>582</v>
      </c>
      <c r="AE62">
        <v>3</v>
      </c>
      <c r="AF62">
        <v>124</v>
      </c>
      <c r="AG62">
        <v>91</v>
      </c>
      <c r="AH62">
        <v>27.911874000000001</v>
      </c>
      <c r="AI62">
        <v>20641.900000000001</v>
      </c>
      <c r="AJ62">
        <v>14143.3</v>
      </c>
      <c r="AK62">
        <v>16</v>
      </c>
      <c r="AL62">
        <v>760</v>
      </c>
      <c r="AM62" t="s">
        <v>996</v>
      </c>
      <c r="AN62" t="s">
        <v>1359</v>
      </c>
      <c r="AO62">
        <v>2086.1370000000002</v>
      </c>
      <c r="AR62" t="s">
        <v>63</v>
      </c>
      <c r="AS62">
        <v>304</v>
      </c>
      <c r="AT62" t="s">
        <v>751</v>
      </c>
      <c r="AU62" t="s">
        <v>966</v>
      </c>
      <c r="AV62" t="s">
        <v>49</v>
      </c>
      <c r="AW62">
        <v>2</v>
      </c>
      <c r="BB62">
        <v>0.95853228584032824</v>
      </c>
      <c r="BC62" t="s">
        <v>135</v>
      </c>
      <c r="BF62" t="s">
        <v>63</v>
      </c>
      <c r="BG62">
        <v>304</v>
      </c>
      <c r="BH62" t="s">
        <v>966</v>
      </c>
      <c r="BI62">
        <v>5777</v>
      </c>
      <c r="BJ62">
        <v>2</v>
      </c>
      <c r="BK62" t="s">
        <v>751</v>
      </c>
      <c r="BL62" t="s">
        <v>1298</v>
      </c>
      <c r="BM62">
        <v>0.94659377967103608</v>
      </c>
      <c r="BN62" t="s">
        <v>137</v>
      </c>
      <c r="BO62" t="s">
        <v>981</v>
      </c>
      <c r="BP62">
        <v>2505.788</v>
      </c>
    </row>
    <row r="63" spans="1:68" ht="16.5">
      <c r="A63" s="127" t="str">
        <f t="shared" si="18"/>
        <v>강인교통</v>
      </c>
      <c r="B63" s="128" t="str">
        <f t="shared" si="19"/>
        <v>서동훈</v>
      </c>
      <c r="C63" s="129" t="str">
        <f t="shared" si="20"/>
        <v>D</v>
      </c>
      <c r="D63" s="130">
        <f t="shared" si="21"/>
        <v>0.84061568982557278</v>
      </c>
      <c r="E63" s="131">
        <f t="shared" si="22"/>
        <v>1580</v>
      </c>
      <c r="F63" s="310">
        <f t="shared" si="23"/>
        <v>302</v>
      </c>
      <c r="G63" s="132" t="str">
        <f t="shared" si="24"/>
        <v>70바6047</v>
      </c>
      <c r="H63" s="133">
        <f t="shared" si="25"/>
        <v>14</v>
      </c>
      <c r="I63" s="134">
        <f t="shared" si="26"/>
        <v>3464.9359999999997</v>
      </c>
      <c r="J63" s="135">
        <f t="shared" si="27"/>
        <v>1.129437091805675E-2</v>
      </c>
      <c r="K63" s="135">
        <f t="shared" si="28"/>
        <v>0.37399527091561768</v>
      </c>
      <c r="L63" s="135">
        <f t="shared" si="29"/>
        <v>0.19019110309685375</v>
      </c>
      <c r="M63" s="136">
        <f t="shared" si="30"/>
        <v>19.593</v>
      </c>
      <c r="N63" s="137">
        <f t="shared" si="31"/>
        <v>2.8860561926684937E-2</v>
      </c>
      <c r="O63" s="137">
        <f t="shared" si="32"/>
        <v>9.264240378465864</v>
      </c>
      <c r="P63" s="232">
        <f t="shared" si="33"/>
        <v>39</v>
      </c>
      <c r="Q63" s="233">
        <f t="shared" si="34"/>
        <v>1</v>
      </c>
      <c r="R63" s="233">
        <f t="shared" si="35"/>
        <v>321</v>
      </c>
      <c r="T63">
        <v>501</v>
      </c>
      <c r="U63">
        <v>1580</v>
      </c>
      <c r="V63" t="s">
        <v>967</v>
      </c>
      <c r="W63">
        <v>3464.9360000000001</v>
      </c>
      <c r="X63">
        <v>1272.0070000000001</v>
      </c>
      <c r="Y63">
        <v>2.7240000000000002</v>
      </c>
      <c r="Z63">
        <v>19.593</v>
      </c>
      <c r="AA63">
        <v>135.58692300000001</v>
      </c>
      <c r="AB63">
        <v>1.531369</v>
      </c>
      <c r="AC63">
        <v>50.708868000000002</v>
      </c>
      <c r="AD63" s="1">
        <v>659</v>
      </c>
      <c r="AE63">
        <v>1</v>
      </c>
      <c r="AF63">
        <v>321</v>
      </c>
      <c r="AG63">
        <v>95</v>
      </c>
      <c r="AH63">
        <v>25.555088999999999</v>
      </c>
      <c r="AI63">
        <v>31466</v>
      </c>
      <c r="AJ63">
        <v>18667.400000000001</v>
      </c>
      <c r="AK63">
        <v>39</v>
      </c>
      <c r="AL63">
        <v>13341</v>
      </c>
      <c r="AM63" t="s">
        <v>997</v>
      </c>
      <c r="AN63" t="s">
        <v>1360</v>
      </c>
      <c r="AO63">
        <v>416.51499999999999</v>
      </c>
      <c r="AR63" t="s">
        <v>63</v>
      </c>
      <c r="AS63">
        <v>302</v>
      </c>
      <c r="AT63" t="s">
        <v>82</v>
      </c>
      <c r="AU63" t="s">
        <v>967</v>
      </c>
      <c r="AV63" t="s">
        <v>49</v>
      </c>
      <c r="AW63">
        <v>14</v>
      </c>
      <c r="BB63">
        <v>0.8536191695619143</v>
      </c>
      <c r="BC63" t="s">
        <v>138</v>
      </c>
      <c r="BF63" t="s">
        <v>63</v>
      </c>
      <c r="BG63">
        <v>302</v>
      </c>
      <c r="BH63" t="s">
        <v>967</v>
      </c>
      <c r="BI63">
        <v>1580</v>
      </c>
      <c r="BJ63">
        <v>14</v>
      </c>
      <c r="BK63" t="s">
        <v>82</v>
      </c>
      <c r="BL63" t="s">
        <v>67</v>
      </c>
      <c r="BM63">
        <v>0.84061568982557278</v>
      </c>
      <c r="BN63" t="s">
        <v>136</v>
      </c>
      <c r="BO63" t="s">
        <v>980</v>
      </c>
      <c r="BP63">
        <v>3464.9359999999997</v>
      </c>
    </row>
    <row r="64" spans="1:68" ht="16.5">
      <c r="A64" s="111" t="str">
        <f t="shared" si="18"/>
        <v>강인교통</v>
      </c>
      <c r="B64" s="112" t="str">
        <f t="shared" si="19"/>
        <v>서준철</v>
      </c>
      <c r="C64" s="113" t="str">
        <f t="shared" si="20"/>
        <v>D</v>
      </c>
      <c r="D64" s="114">
        <f t="shared" si="21"/>
        <v>0.83752715292655122</v>
      </c>
      <c r="E64" s="115">
        <f t="shared" si="22"/>
        <v>3278</v>
      </c>
      <c r="F64" s="311">
        <f t="shared" si="23"/>
        <v>302</v>
      </c>
      <c r="G64" s="116" t="str">
        <f t="shared" si="24"/>
        <v>70바5009</v>
      </c>
      <c r="H64" s="117">
        <f t="shared" si="25"/>
        <v>4</v>
      </c>
      <c r="I64" s="118">
        <f t="shared" si="26"/>
        <v>3582.3580000000002</v>
      </c>
      <c r="J64" s="119">
        <f t="shared" si="27"/>
        <v>1.8530416470990213E-2</v>
      </c>
      <c r="K64" s="119">
        <f t="shared" si="28"/>
        <v>0.35056190105898083</v>
      </c>
      <c r="L64" s="119">
        <f t="shared" si="29"/>
        <v>0.21326735072262459</v>
      </c>
      <c r="M64" s="120">
        <f t="shared" si="30"/>
        <v>20.558</v>
      </c>
      <c r="N64" s="121">
        <f t="shared" si="31"/>
        <v>0.13957287350957107</v>
      </c>
      <c r="O64" s="121">
        <f t="shared" si="32"/>
        <v>28.305378747741013</v>
      </c>
      <c r="P64" s="234">
        <f t="shared" si="33"/>
        <v>10</v>
      </c>
      <c r="Q64" s="235">
        <f t="shared" si="34"/>
        <v>5</v>
      </c>
      <c r="R64" s="235">
        <f t="shared" si="35"/>
        <v>1014</v>
      </c>
      <c r="T64">
        <v>501</v>
      </c>
      <c r="U64">
        <v>3278</v>
      </c>
      <c r="V64" t="s">
        <v>94</v>
      </c>
      <c r="W64">
        <v>3582.3580000000002</v>
      </c>
      <c r="X64">
        <v>1284.4459999999999</v>
      </c>
      <c r="Y64">
        <v>2.7890000000000001</v>
      </c>
      <c r="Z64">
        <v>20.558</v>
      </c>
      <c r="AA64">
        <v>130.86440899999999</v>
      </c>
      <c r="AB64">
        <v>2.4249719999999999</v>
      </c>
      <c r="AC64">
        <v>45.876075999999998</v>
      </c>
      <c r="AD64" s="1">
        <v>764</v>
      </c>
      <c r="AE64">
        <v>5</v>
      </c>
      <c r="AF64">
        <v>1014</v>
      </c>
      <c r="AG64">
        <v>93</v>
      </c>
      <c r="AH64">
        <v>27.374578</v>
      </c>
      <c r="AI64">
        <v>24585.1</v>
      </c>
      <c r="AJ64">
        <v>15860.5</v>
      </c>
      <c r="AK64">
        <v>10</v>
      </c>
      <c r="AL64">
        <v>6419</v>
      </c>
      <c r="AM64" t="s">
        <v>832</v>
      </c>
      <c r="AN64" t="s">
        <v>1361</v>
      </c>
      <c r="AO64">
        <v>3126.4029999999998</v>
      </c>
      <c r="AR64" t="s">
        <v>63</v>
      </c>
      <c r="AS64">
        <v>302</v>
      </c>
      <c r="AT64" t="s">
        <v>66</v>
      </c>
      <c r="AU64" t="s">
        <v>94</v>
      </c>
      <c r="AV64" t="s">
        <v>49</v>
      </c>
      <c r="AW64">
        <v>4</v>
      </c>
      <c r="BB64">
        <v>0.84774067771207473</v>
      </c>
      <c r="BC64" t="s">
        <v>136</v>
      </c>
      <c r="BF64" t="s">
        <v>63</v>
      </c>
      <c r="BG64">
        <v>302</v>
      </c>
      <c r="BH64" t="s">
        <v>94</v>
      </c>
      <c r="BI64">
        <v>3278</v>
      </c>
      <c r="BJ64">
        <v>4</v>
      </c>
      <c r="BK64" t="s">
        <v>66</v>
      </c>
      <c r="BL64" t="s">
        <v>718</v>
      </c>
      <c r="BM64">
        <v>0.83752715292655122</v>
      </c>
      <c r="BN64" t="s">
        <v>136</v>
      </c>
      <c r="BO64" t="s">
        <v>982</v>
      </c>
      <c r="BP64">
        <v>3582.3580000000002</v>
      </c>
    </row>
    <row r="65" spans="1:68" ht="16.5">
      <c r="A65" s="127" t="str">
        <f t="shared" si="18"/>
        <v>강인교통</v>
      </c>
      <c r="B65" s="128" t="str">
        <f t="shared" si="19"/>
        <v>서준호</v>
      </c>
      <c r="C65" s="129" t="str">
        <f t="shared" si="20"/>
        <v>B</v>
      </c>
      <c r="D65" s="130">
        <f t="shared" si="21"/>
        <v>0.92563009145207553</v>
      </c>
      <c r="E65" s="131">
        <f t="shared" si="22"/>
        <v>8689</v>
      </c>
      <c r="F65" s="310">
        <f t="shared" si="23"/>
        <v>302</v>
      </c>
      <c r="G65" s="132" t="str">
        <f t="shared" si="24"/>
        <v>70바6028</v>
      </c>
      <c r="H65" s="133">
        <f t="shared" si="25"/>
        <v>2</v>
      </c>
      <c r="I65" s="134">
        <f t="shared" si="26"/>
        <v>3507.1730000000002</v>
      </c>
      <c r="J65" s="135">
        <f t="shared" si="27"/>
        <v>2.8574143435252295E-3</v>
      </c>
      <c r="K65" s="135">
        <f t="shared" si="28"/>
        <v>0.30413979676567793</v>
      </c>
      <c r="L65" s="135">
        <f t="shared" si="29"/>
        <v>0.23950914311897359</v>
      </c>
      <c r="M65" s="136">
        <f t="shared" si="30"/>
        <v>15.345000000000001</v>
      </c>
      <c r="N65" s="137">
        <f t="shared" si="31"/>
        <v>5.7025986456898478E-2</v>
      </c>
      <c r="O65" s="137">
        <f t="shared" si="32"/>
        <v>5.7025986456898483</v>
      </c>
      <c r="P65" s="232">
        <f t="shared" si="33"/>
        <v>7</v>
      </c>
      <c r="Q65" s="233">
        <f t="shared" si="34"/>
        <v>2</v>
      </c>
      <c r="R65" s="233">
        <f t="shared" si="35"/>
        <v>200</v>
      </c>
      <c r="T65">
        <v>501</v>
      </c>
      <c r="U65">
        <v>8689</v>
      </c>
      <c r="V65" t="s">
        <v>123</v>
      </c>
      <c r="W65">
        <v>3507.1729999999998</v>
      </c>
      <c r="X65">
        <v>1146.4780000000001</v>
      </c>
      <c r="Y65">
        <v>3.0590000000000002</v>
      </c>
      <c r="Z65">
        <v>15.345000000000001</v>
      </c>
      <c r="AA65">
        <v>131.03524899999999</v>
      </c>
      <c r="AB65">
        <v>0.37442199999999998</v>
      </c>
      <c r="AC65">
        <v>39.853034000000001</v>
      </c>
      <c r="AD65" s="1">
        <v>840</v>
      </c>
      <c r="AE65">
        <v>2</v>
      </c>
      <c r="AF65">
        <v>200</v>
      </c>
      <c r="AG65">
        <v>94</v>
      </c>
      <c r="AH65">
        <v>26.765111000000001</v>
      </c>
      <c r="AI65">
        <v>31556.3</v>
      </c>
      <c r="AJ65">
        <v>11313.9</v>
      </c>
      <c r="AK65">
        <v>7</v>
      </c>
      <c r="AL65">
        <v>1399</v>
      </c>
      <c r="AM65" t="s">
        <v>833</v>
      </c>
      <c r="AN65" t="s">
        <v>1362</v>
      </c>
      <c r="AO65">
        <v>3297.38</v>
      </c>
      <c r="AR65" t="s">
        <v>63</v>
      </c>
      <c r="AS65">
        <v>302</v>
      </c>
      <c r="AT65" t="s">
        <v>79</v>
      </c>
      <c r="AU65" t="s">
        <v>123</v>
      </c>
      <c r="AV65" t="s">
        <v>49</v>
      </c>
      <c r="AW65">
        <v>2</v>
      </c>
      <c r="BB65">
        <v>0.92705482354781654</v>
      </c>
      <c r="BC65" t="s">
        <v>137</v>
      </c>
      <c r="BF65" t="s">
        <v>63</v>
      </c>
      <c r="BG65">
        <v>302</v>
      </c>
      <c r="BH65" t="s">
        <v>123</v>
      </c>
      <c r="BI65">
        <v>8689</v>
      </c>
      <c r="BJ65">
        <v>2</v>
      </c>
      <c r="BK65" t="s">
        <v>79</v>
      </c>
      <c r="BL65" t="s">
        <v>66</v>
      </c>
      <c r="BM65">
        <v>0.92563009145207553</v>
      </c>
      <c r="BN65" t="s">
        <v>137</v>
      </c>
      <c r="BO65" t="s">
        <v>978</v>
      </c>
      <c r="BP65">
        <v>3507.1730000000002</v>
      </c>
    </row>
    <row r="66" spans="1:68" ht="16.5">
      <c r="A66" s="111" t="str">
        <f t="shared" si="18"/>
        <v>강인교통</v>
      </c>
      <c r="B66" s="112" t="str">
        <f t="shared" si="19"/>
        <v>서중교</v>
      </c>
      <c r="C66" s="113" t="str">
        <f t="shared" si="20"/>
        <v>A</v>
      </c>
      <c r="D66" s="114">
        <f t="shared" si="21"/>
        <v>0.97580672212897746</v>
      </c>
      <c r="E66" s="115">
        <f t="shared" si="22"/>
        <v>6921</v>
      </c>
      <c r="F66" s="311">
        <f t="shared" si="23"/>
        <v>302</v>
      </c>
      <c r="G66" s="116" t="str">
        <f t="shared" si="24"/>
        <v>70바5035</v>
      </c>
      <c r="H66" s="117">
        <f t="shared" si="25"/>
        <v>2</v>
      </c>
      <c r="I66" s="118">
        <f t="shared" si="26"/>
        <v>3934.6990000000001</v>
      </c>
      <c r="J66" s="119">
        <f t="shared" si="27"/>
        <v>2.5997389464314587E-3</v>
      </c>
      <c r="K66" s="119">
        <f t="shared" si="28"/>
        <v>0.32354251210185014</v>
      </c>
      <c r="L66" s="119">
        <f t="shared" si="29"/>
        <v>0.10623430153107009</v>
      </c>
      <c r="M66" s="120">
        <f t="shared" si="30"/>
        <v>14.663</v>
      </c>
      <c r="N66" s="121">
        <f t="shared" si="31"/>
        <v>0</v>
      </c>
      <c r="O66" s="121">
        <f t="shared" si="32"/>
        <v>1.4994793756777838</v>
      </c>
      <c r="P66" s="234">
        <f t="shared" si="33"/>
        <v>17</v>
      </c>
      <c r="Q66" s="235">
        <f t="shared" si="34"/>
        <v>0</v>
      </c>
      <c r="R66" s="235">
        <f t="shared" si="35"/>
        <v>59</v>
      </c>
      <c r="T66">
        <v>501</v>
      </c>
      <c r="U66">
        <v>6921</v>
      </c>
      <c r="V66" t="s">
        <v>113</v>
      </c>
      <c r="W66">
        <v>3934.6990000000001</v>
      </c>
      <c r="X66">
        <v>1207.47</v>
      </c>
      <c r="Y66">
        <v>3.2589999999999999</v>
      </c>
      <c r="Z66">
        <v>14.663</v>
      </c>
      <c r="AA66">
        <v>146.803586</v>
      </c>
      <c r="AB66">
        <v>0.38165100000000002</v>
      </c>
      <c r="AC66">
        <v>47.497200999999997</v>
      </c>
      <c r="AD66" s="1">
        <v>418</v>
      </c>
      <c r="AE66">
        <v>0</v>
      </c>
      <c r="AF66">
        <v>59</v>
      </c>
      <c r="AG66">
        <v>91</v>
      </c>
      <c r="AH66">
        <v>26.802471000000001</v>
      </c>
      <c r="AI66">
        <v>42118.1</v>
      </c>
      <c r="AJ66">
        <v>21027.7</v>
      </c>
      <c r="AK66">
        <v>17</v>
      </c>
      <c r="AL66">
        <v>3160</v>
      </c>
      <c r="AM66" t="s">
        <v>834</v>
      </c>
      <c r="AN66" t="s">
        <v>1363</v>
      </c>
      <c r="AO66">
        <v>3727.2559999999999</v>
      </c>
      <c r="AR66" t="s">
        <v>63</v>
      </c>
      <c r="AS66">
        <v>302</v>
      </c>
      <c r="AT66" t="s">
        <v>67</v>
      </c>
      <c r="AU66" t="s">
        <v>113</v>
      </c>
      <c r="AV66" t="s">
        <v>49</v>
      </c>
      <c r="AW66">
        <v>2</v>
      </c>
      <c r="BB66">
        <v>0.98735312562933175</v>
      </c>
      <c r="BC66" t="s">
        <v>135</v>
      </c>
      <c r="BF66" t="s">
        <v>63</v>
      </c>
      <c r="BG66">
        <v>302</v>
      </c>
      <c r="BH66" t="s">
        <v>113</v>
      </c>
      <c r="BI66">
        <v>6921</v>
      </c>
      <c r="BJ66">
        <v>2</v>
      </c>
      <c r="BK66" t="s">
        <v>67</v>
      </c>
      <c r="BL66" t="s">
        <v>716</v>
      </c>
      <c r="BM66">
        <v>0.97580672212897746</v>
      </c>
      <c r="BN66" t="s">
        <v>135</v>
      </c>
      <c r="BO66" t="s">
        <v>981</v>
      </c>
      <c r="BP66">
        <v>3934.6990000000001</v>
      </c>
    </row>
    <row r="67" spans="1:68" ht="16.5">
      <c r="A67" s="127" t="str">
        <f t="shared" si="18"/>
        <v>강인교통</v>
      </c>
      <c r="B67" s="128" t="str">
        <f t="shared" si="19"/>
        <v>서환수</v>
      </c>
      <c r="C67" s="129" t="str">
        <f t="shared" si="20"/>
        <v>C</v>
      </c>
      <c r="D67" s="130">
        <f t="shared" si="21"/>
        <v>0.87926132904132226</v>
      </c>
      <c r="E67" s="131">
        <f t="shared" si="22"/>
        <v>1149</v>
      </c>
      <c r="F67" s="310" t="str">
        <f t="shared" si="23"/>
        <v>303-1</v>
      </c>
      <c r="G67" s="132" t="str">
        <f t="shared" si="24"/>
        <v>72바1930</v>
      </c>
      <c r="H67" s="133">
        <f t="shared" si="25"/>
        <v>2</v>
      </c>
      <c r="I67" s="134">
        <f t="shared" si="26"/>
        <v>4504.2629999999999</v>
      </c>
      <c r="J67" s="135">
        <f t="shared" si="27"/>
        <v>1.285503256310612E-2</v>
      </c>
      <c r="K67" s="135">
        <f t="shared" si="28"/>
        <v>0.25774119003492008</v>
      </c>
      <c r="L67" s="135">
        <f t="shared" si="29"/>
        <v>0.12055246329976736</v>
      </c>
      <c r="M67" s="136">
        <f t="shared" si="30"/>
        <v>18.071999999999999</v>
      </c>
      <c r="N67" s="137">
        <f t="shared" si="31"/>
        <v>0.22201190294616455</v>
      </c>
      <c r="O67" s="137">
        <f t="shared" si="32"/>
        <v>3.1303678315409202</v>
      </c>
      <c r="P67" s="232">
        <f t="shared" si="33"/>
        <v>7</v>
      </c>
      <c r="Q67" s="233">
        <f t="shared" si="34"/>
        <v>10</v>
      </c>
      <c r="R67" s="233">
        <f t="shared" si="35"/>
        <v>141</v>
      </c>
      <c r="T67">
        <v>501</v>
      </c>
      <c r="U67">
        <v>1149</v>
      </c>
      <c r="V67" t="s">
        <v>835</v>
      </c>
      <c r="W67">
        <v>4504.2629999999999</v>
      </c>
      <c r="X67">
        <v>1473.16</v>
      </c>
      <c r="Y67">
        <v>3.0579999999999998</v>
      </c>
      <c r="Z67">
        <v>18.071999999999999</v>
      </c>
      <c r="AA67">
        <v>126.12663499999999</v>
      </c>
      <c r="AB67">
        <v>1.621362</v>
      </c>
      <c r="AC67">
        <v>32.508029000000001</v>
      </c>
      <c r="AD67" s="1">
        <v>543</v>
      </c>
      <c r="AE67">
        <v>10</v>
      </c>
      <c r="AF67">
        <v>141</v>
      </c>
      <c r="AG67">
        <v>92</v>
      </c>
      <c r="AH67">
        <v>35.712226000000001</v>
      </c>
      <c r="AI67">
        <v>36293.1</v>
      </c>
      <c r="AJ67">
        <v>14971.1</v>
      </c>
      <c r="AK67">
        <v>7</v>
      </c>
      <c r="AL67">
        <v>790</v>
      </c>
      <c r="AM67" t="s">
        <v>836</v>
      </c>
      <c r="AN67" t="s">
        <v>1364</v>
      </c>
      <c r="AO67">
        <v>4217.0550000000003</v>
      </c>
      <c r="AR67" t="s">
        <v>63</v>
      </c>
      <c r="AS67" t="s">
        <v>163</v>
      </c>
      <c r="AT67" t="s">
        <v>747</v>
      </c>
      <c r="AU67" t="s">
        <v>835</v>
      </c>
      <c r="AV67" t="s">
        <v>49</v>
      </c>
      <c r="AW67">
        <v>2</v>
      </c>
      <c r="BB67">
        <v>0.88280455990881779</v>
      </c>
      <c r="BC67" t="s">
        <v>138</v>
      </c>
      <c r="BF67" t="s">
        <v>63</v>
      </c>
      <c r="BG67" t="s">
        <v>163</v>
      </c>
      <c r="BH67" t="s">
        <v>835</v>
      </c>
      <c r="BI67">
        <v>1149</v>
      </c>
      <c r="BJ67">
        <v>2</v>
      </c>
      <c r="BK67" t="s">
        <v>747</v>
      </c>
      <c r="BL67" t="s">
        <v>1056</v>
      </c>
      <c r="BM67">
        <v>0.87926132904132226</v>
      </c>
      <c r="BN67" t="s">
        <v>138</v>
      </c>
      <c r="BO67" t="s">
        <v>980</v>
      </c>
      <c r="BP67">
        <v>4504.2629999999999</v>
      </c>
    </row>
    <row r="68" spans="1:68" ht="16.5">
      <c r="A68" s="111" t="str">
        <f t="shared" si="18"/>
        <v>강인교통</v>
      </c>
      <c r="B68" s="112" t="str">
        <f t="shared" si="19"/>
        <v>손득원</v>
      </c>
      <c r="C68" s="113" t="str">
        <f t="shared" si="20"/>
        <v>A</v>
      </c>
      <c r="D68" s="114">
        <f t="shared" si="21"/>
        <v>0.99136976749610728</v>
      </c>
      <c r="E68" s="115">
        <f t="shared" si="22"/>
        <v>3503</v>
      </c>
      <c r="F68" s="311">
        <f t="shared" si="23"/>
        <v>302</v>
      </c>
      <c r="G68" s="116" t="str">
        <f t="shared" si="24"/>
        <v>70바6047</v>
      </c>
      <c r="H68" s="117">
        <f t="shared" si="25"/>
        <v>2</v>
      </c>
      <c r="I68" s="118">
        <f t="shared" si="26"/>
        <v>3703.5129999999999</v>
      </c>
      <c r="J68" s="119">
        <f t="shared" si="27"/>
        <v>7.4311899080917671E-3</v>
      </c>
      <c r="K68" s="119">
        <f t="shared" si="28"/>
        <v>0.29650911444663053</v>
      </c>
      <c r="L68" s="119">
        <f t="shared" si="29"/>
        <v>9.9635130212854667E-2</v>
      </c>
      <c r="M68" s="120">
        <f t="shared" si="30"/>
        <v>14.513</v>
      </c>
      <c r="N68" s="121">
        <f t="shared" si="31"/>
        <v>5.4002780603173262E-2</v>
      </c>
      <c r="O68" s="121">
        <f t="shared" si="32"/>
        <v>2.5111292980475564</v>
      </c>
      <c r="P68" s="234">
        <f t="shared" si="33"/>
        <v>2</v>
      </c>
      <c r="Q68" s="235">
        <f t="shared" si="34"/>
        <v>2</v>
      </c>
      <c r="R68" s="235">
        <f t="shared" si="35"/>
        <v>93</v>
      </c>
      <c r="T68">
        <v>501</v>
      </c>
      <c r="U68">
        <v>3503</v>
      </c>
      <c r="V68" t="s">
        <v>127</v>
      </c>
      <c r="W68">
        <v>3703.5129999999999</v>
      </c>
      <c r="X68">
        <v>1197.7760000000001</v>
      </c>
      <c r="Y68">
        <v>3.0920000000000001</v>
      </c>
      <c r="Z68">
        <v>14.513</v>
      </c>
      <c r="AA68">
        <v>134.825245</v>
      </c>
      <c r="AB68">
        <v>1.0019119999999999</v>
      </c>
      <c r="AC68">
        <v>39.976914000000001</v>
      </c>
      <c r="AD68" s="1">
        <v>369</v>
      </c>
      <c r="AE68">
        <v>2</v>
      </c>
      <c r="AF68">
        <v>93</v>
      </c>
      <c r="AG68">
        <v>93</v>
      </c>
      <c r="AH68">
        <v>27.468986999999998</v>
      </c>
      <c r="AI68">
        <v>25131.7</v>
      </c>
      <c r="AJ68">
        <v>9447.2999999999993</v>
      </c>
      <c r="AK68">
        <v>2</v>
      </c>
      <c r="AL68">
        <v>246</v>
      </c>
      <c r="AM68" t="s">
        <v>837</v>
      </c>
      <c r="AN68" t="s">
        <v>1365</v>
      </c>
      <c r="AO68">
        <v>3496.3890000000001</v>
      </c>
      <c r="AR68" t="s">
        <v>63</v>
      </c>
      <c r="AS68">
        <v>302</v>
      </c>
      <c r="AT68" t="s">
        <v>82</v>
      </c>
      <c r="AU68" t="s">
        <v>127</v>
      </c>
      <c r="AV68" t="s">
        <v>49</v>
      </c>
      <c r="AW68">
        <v>2</v>
      </c>
      <c r="BB68">
        <v>0.99781357809855575</v>
      </c>
      <c r="BC68" t="s">
        <v>135</v>
      </c>
      <c r="BF68" t="s">
        <v>63</v>
      </c>
      <c r="BG68">
        <v>302</v>
      </c>
      <c r="BH68" t="s">
        <v>127</v>
      </c>
      <c r="BI68">
        <v>3503</v>
      </c>
      <c r="BJ68">
        <v>2</v>
      </c>
      <c r="BK68" t="s">
        <v>82</v>
      </c>
      <c r="BL68" t="s">
        <v>75</v>
      </c>
      <c r="BM68">
        <v>0.99136976749610728</v>
      </c>
      <c r="BN68" t="s">
        <v>135</v>
      </c>
      <c r="BO68" t="s">
        <v>981</v>
      </c>
      <c r="BP68">
        <v>3703.5129999999999</v>
      </c>
    </row>
    <row r="69" spans="1:68" ht="16.5">
      <c r="A69" s="127" t="str">
        <f t="shared" si="18"/>
        <v>강인교통</v>
      </c>
      <c r="B69" s="128" t="str">
        <f t="shared" si="19"/>
        <v>신길동</v>
      </c>
      <c r="C69" s="129" t="str">
        <f t="shared" si="20"/>
        <v>D</v>
      </c>
      <c r="D69" s="130">
        <f t="shared" si="21"/>
        <v>0.83232333043351803</v>
      </c>
      <c r="E69" s="131">
        <f t="shared" si="22"/>
        <v>2459</v>
      </c>
      <c r="F69" s="310">
        <f t="shared" si="23"/>
        <v>303</v>
      </c>
      <c r="G69" s="132" t="str">
        <f t="shared" si="24"/>
        <v>72바1613</v>
      </c>
      <c r="H69" s="133">
        <f t="shared" si="25"/>
        <v>14</v>
      </c>
      <c r="I69" s="134">
        <f t="shared" si="26"/>
        <v>5281.6040000000003</v>
      </c>
      <c r="J69" s="135">
        <f t="shared" si="27"/>
        <v>5.4520772803508472E-3</v>
      </c>
      <c r="K69" s="135">
        <f t="shared" si="28"/>
        <v>0.31527095891832929</v>
      </c>
      <c r="L69" s="135">
        <f t="shared" si="29"/>
        <v>0.17740822674323936</v>
      </c>
      <c r="M69" s="136">
        <f t="shared" si="30"/>
        <v>19.21</v>
      </c>
      <c r="N69" s="137">
        <f t="shared" si="31"/>
        <v>0.20827006341255422</v>
      </c>
      <c r="O69" s="137">
        <f t="shared" si="32"/>
        <v>16.491202293848609</v>
      </c>
      <c r="P69" s="232">
        <f t="shared" si="33"/>
        <v>30</v>
      </c>
      <c r="Q69" s="233">
        <f t="shared" si="34"/>
        <v>11</v>
      </c>
      <c r="R69" s="233">
        <f t="shared" si="35"/>
        <v>871</v>
      </c>
      <c r="T69">
        <v>501</v>
      </c>
      <c r="U69">
        <v>2459</v>
      </c>
      <c r="V69" t="s">
        <v>1065</v>
      </c>
      <c r="W69">
        <v>5281.6040000000003</v>
      </c>
      <c r="X69">
        <v>1997.5740000000001</v>
      </c>
      <c r="Y69">
        <v>2.6440000000000001</v>
      </c>
      <c r="Z69">
        <v>19.21</v>
      </c>
      <c r="AA69">
        <v>180.455806</v>
      </c>
      <c r="AB69">
        <v>0.98385900000000004</v>
      </c>
      <c r="AC69">
        <v>56.892474999999997</v>
      </c>
      <c r="AD69" s="1">
        <v>937</v>
      </c>
      <c r="AE69">
        <v>11</v>
      </c>
      <c r="AF69">
        <v>871</v>
      </c>
      <c r="AG69">
        <v>95</v>
      </c>
      <c r="AH69">
        <v>29.268129999999999</v>
      </c>
      <c r="AI69">
        <v>48530.3</v>
      </c>
      <c r="AJ69">
        <v>25261.1</v>
      </c>
      <c r="AK69">
        <v>30</v>
      </c>
      <c r="AL69">
        <v>13867</v>
      </c>
      <c r="AM69" t="s">
        <v>1066</v>
      </c>
      <c r="AN69" t="s">
        <v>1366</v>
      </c>
      <c r="AO69">
        <v>689.65599999999995</v>
      </c>
      <c r="AR69" t="s">
        <v>63</v>
      </c>
      <c r="AS69">
        <v>303</v>
      </c>
      <c r="AT69" t="s">
        <v>731</v>
      </c>
      <c r="AU69" t="s">
        <v>1065</v>
      </c>
      <c r="AV69" t="s">
        <v>49</v>
      </c>
      <c r="AW69">
        <v>14</v>
      </c>
      <c r="BB69">
        <v>0.83403588238929904</v>
      </c>
      <c r="BC69" t="s">
        <v>136</v>
      </c>
      <c r="BF69" t="s">
        <v>63</v>
      </c>
      <c r="BG69">
        <v>303</v>
      </c>
      <c r="BH69" t="s">
        <v>1065</v>
      </c>
      <c r="BI69">
        <v>2459</v>
      </c>
      <c r="BJ69">
        <v>14</v>
      </c>
      <c r="BK69" t="s">
        <v>731</v>
      </c>
      <c r="BL69" t="s">
        <v>732</v>
      </c>
      <c r="BM69">
        <v>0.83232333043351803</v>
      </c>
      <c r="BN69" t="s">
        <v>136</v>
      </c>
      <c r="BO69" t="s">
        <v>982</v>
      </c>
      <c r="BP69">
        <v>5281.6040000000003</v>
      </c>
    </row>
    <row r="70" spans="1:68" ht="16.5">
      <c r="A70" s="111" t="str">
        <f t="shared" si="18"/>
        <v>강인교통</v>
      </c>
      <c r="B70" s="112" t="str">
        <f t="shared" si="19"/>
        <v>신상필</v>
      </c>
      <c r="C70" s="113" t="str">
        <f t="shared" si="20"/>
        <v>F</v>
      </c>
      <c r="D70" s="114">
        <f t="shared" si="21"/>
        <v>0.74605162420769233</v>
      </c>
      <c r="E70" s="115">
        <f t="shared" si="22"/>
        <v>3060</v>
      </c>
      <c r="F70" s="311">
        <f t="shared" si="23"/>
        <v>303</v>
      </c>
      <c r="G70" s="116" t="str">
        <f t="shared" si="24"/>
        <v>72바1733</v>
      </c>
      <c r="H70" s="117">
        <f t="shared" si="25"/>
        <v>2</v>
      </c>
      <c r="I70" s="118">
        <f t="shared" si="26"/>
        <v>5150.3720000000003</v>
      </c>
      <c r="J70" s="119">
        <f t="shared" si="27"/>
        <v>2.2049065878231019E-2</v>
      </c>
      <c r="K70" s="119">
        <f t="shared" si="28"/>
        <v>0.33424868932952512</v>
      </c>
      <c r="L70" s="119">
        <f t="shared" si="29"/>
        <v>0.14406726349087018</v>
      </c>
      <c r="M70" s="120">
        <f t="shared" si="30"/>
        <v>26.533000000000001</v>
      </c>
      <c r="N70" s="121">
        <f t="shared" si="31"/>
        <v>0.34948931844146403</v>
      </c>
      <c r="O70" s="121">
        <f t="shared" si="32"/>
        <v>15.591106817138645</v>
      </c>
      <c r="P70" s="234">
        <f t="shared" si="33"/>
        <v>49</v>
      </c>
      <c r="Q70" s="235">
        <f t="shared" si="34"/>
        <v>18</v>
      </c>
      <c r="R70" s="235">
        <f t="shared" si="35"/>
        <v>803</v>
      </c>
      <c r="T70">
        <v>501</v>
      </c>
      <c r="U70">
        <v>3060</v>
      </c>
      <c r="V70" t="s">
        <v>838</v>
      </c>
      <c r="W70">
        <v>5150.3720000000003</v>
      </c>
      <c r="X70">
        <v>2194.37</v>
      </c>
      <c r="Y70">
        <v>2.347</v>
      </c>
      <c r="Z70">
        <v>26.533000000000001</v>
      </c>
      <c r="AA70">
        <v>175.57941099999999</v>
      </c>
      <c r="AB70">
        <v>3.871362</v>
      </c>
      <c r="AC70">
        <v>58.687187999999999</v>
      </c>
      <c r="AD70" s="1">
        <v>742</v>
      </c>
      <c r="AE70">
        <v>18</v>
      </c>
      <c r="AF70">
        <v>803</v>
      </c>
      <c r="AG70">
        <v>113</v>
      </c>
      <c r="AH70">
        <v>29.333576000000001</v>
      </c>
      <c r="AI70">
        <v>52276.1</v>
      </c>
      <c r="AJ70">
        <v>39335.5</v>
      </c>
      <c r="AK70">
        <v>49</v>
      </c>
      <c r="AL70">
        <v>13856</v>
      </c>
      <c r="AM70" t="s">
        <v>839</v>
      </c>
      <c r="AN70" t="s">
        <v>1367</v>
      </c>
      <c r="AO70">
        <v>4404.59</v>
      </c>
      <c r="AR70" t="s">
        <v>63</v>
      </c>
      <c r="AS70">
        <v>303</v>
      </c>
      <c r="AT70" t="s">
        <v>738</v>
      </c>
      <c r="AU70" t="s">
        <v>838</v>
      </c>
      <c r="AV70" t="s">
        <v>49</v>
      </c>
      <c r="AW70">
        <v>2</v>
      </c>
      <c r="BB70">
        <v>0.76084053310975375</v>
      </c>
      <c r="BC70" t="s">
        <v>139</v>
      </c>
      <c r="BF70" t="s">
        <v>63</v>
      </c>
      <c r="BG70">
        <v>303</v>
      </c>
      <c r="BH70" t="s">
        <v>838</v>
      </c>
      <c r="BI70">
        <v>3060</v>
      </c>
      <c r="BJ70">
        <v>2</v>
      </c>
      <c r="BK70" t="s">
        <v>738</v>
      </c>
      <c r="BL70" t="s">
        <v>1055</v>
      </c>
      <c r="BM70">
        <v>0.74605162420769233</v>
      </c>
      <c r="BN70" t="s">
        <v>139</v>
      </c>
      <c r="BO70" t="s">
        <v>1060</v>
      </c>
      <c r="BP70">
        <v>5150.3720000000003</v>
      </c>
    </row>
    <row r="71" spans="1:68" ht="16.5">
      <c r="A71" s="127" t="str">
        <f t="shared" si="18"/>
        <v>강인교통</v>
      </c>
      <c r="B71" s="128" t="str">
        <f t="shared" si="19"/>
        <v>신재천</v>
      </c>
      <c r="C71" s="129" t="str">
        <f t="shared" si="20"/>
        <v>D</v>
      </c>
      <c r="D71" s="130">
        <f t="shared" si="21"/>
        <v>0.80688755656938738</v>
      </c>
      <c r="E71" s="131">
        <f t="shared" si="22"/>
        <v>255</v>
      </c>
      <c r="F71" s="310">
        <f t="shared" si="23"/>
        <v>304</v>
      </c>
      <c r="G71" s="132" t="str">
        <f t="shared" si="24"/>
        <v>70바5004</v>
      </c>
      <c r="H71" s="133">
        <f t="shared" si="25"/>
        <v>11</v>
      </c>
      <c r="I71" s="134">
        <f t="shared" si="26"/>
        <v>4341.4139999999989</v>
      </c>
      <c r="J71" s="135">
        <f t="shared" si="27"/>
        <v>1.0921802674310661E-2</v>
      </c>
      <c r="K71" s="135">
        <f t="shared" si="28"/>
        <v>0.31520395726767636</v>
      </c>
      <c r="L71" s="135">
        <f t="shared" si="29"/>
        <v>0.20615403184308159</v>
      </c>
      <c r="M71" s="136">
        <f t="shared" si="30"/>
        <v>20.736999999999998</v>
      </c>
      <c r="N71" s="137">
        <f t="shared" si="31"/>
        <v>0.62191719103499465</v>
      </c>
      <c r="O71" s="137">
        <f t="shared" si="32"/>
        <v>37.453235282329679</v>
      </c>
      <c r="P71" s="232">
        <f t="shared" si="33"/>
        <v>12</v>
      </c>
      <c r="Q71" s="233">
        <f t="shared" si="34"/>
        <v>27</v>
      </c>
      <c r="R71" s="233">
        <f t="shared" si="35"/>
        <v>1626</v>
      </c>
      <c r="T71">
        <v>501</v>
      </c>
      <c r="U71">
        <v>255</v>
      </c>
      <c r="V71" t="s">
        <v>1368</v>
      </c>
      <c r="W71">
        <v>4341.4139999999998</v>
      </c>
      <c r="X71">
        <v>1813.0219999999999</v>
      </c>
      <c r="Y71">
        <v>2.395</v>
      </c>
      <c r="Z71">
        <v>20.736999999999998</v>
      </c>
      <c r="AA71">
        <v>152.49552199999999</v>
      </c>
      <c r="AB71">
        <v>1.6655260000000001</v>
      </c>
      <c r="AC71">
        <v>48.067191999999999</v>
      </c>
      <c r="AD71" s="1">
        <v>895</v>
      </c>
      <c r="AE71">
        <v>27</v>
      </c>
      <c r="AF71">
        <v>1626</v>
      </c>
      <c r="AG71">
        <v>107</v>
      </c>
      <c r="AH71">
        <v>28.469124000000001</v>
      </c>
      <c r="AI71">
        <v>40758.199999999997</v>
      </c>
      <c r="AJ71">
        <v>24465.599999999999</v>
      </c>
      <c r="AK71">
        <v>12</v>
      </c>
      <c r="AL71">
        <v>2366</v>
      </c>
      <c r="AM71" t="s">
        <v>1369</v>
      </c>
      <c r="AN71" t="s">
        <v>1370</v>
      </c>
      <c r="AO71">
        <v>1258.74</v>
      </c>
      <c r="AR71" t="s">
        <v>63</v>
      </c>
      <c r="AS71">
        <v>304</v>
      </c>
      <c r="AT71" t="s">
        <v>749</v>
      </c>
      <c r="AU71" t="s">
        <v>1368</v>
      </c>
      <c r="AV71" t="s">
        <v>49</v>
      </c>
      <c r="AW71">
        <v>11</v>
      </c>
      <c r="BB71">
        <v>0.80688755656938738</v>
      </c>
      <c r="BC71" t="s">
        <v>136</v>
      </c>
      <c r="BF71" t="s">
        <v>63</v>
      </c>
      <c r="BG71">
        <v>304</v>
      </c>
      <c r="BH71" t="s">
        <v>1368</v>
      </c>
      <c r="BI71">
        <v>255</v>
      </c>
      <c r="BJ71">
        <v>11</v>
      </c>
      <c r="BK71" t="s">
        <v>749</v>
      </c>
      <c r="BL71" t="s">
        <v>751</v>
      </c>
      <c r="BM71">
        <v>0.80688755656938738</v>
      </c>
      <c r="BN71" t="s">
        <v>136</v>
      </c>
      <c r="BO71" t="s">
        <v>982</v>
      </c>
      <c r="BP71">
        <v>4341.4139999999989</v>
      </c>
    </row>
    <row r="72" spans="1:68" ht="16.5">
      <c r="A72" s="111" t="str">
        <f t="shared" ref="A72:A131" si="36">BF72</f>
        <v>강인교통</v>
      </c>
      <c r="B72" s="112" t="str">
        <f t="shared" ref="B72:B131" si="37">BH72</f>
        <v>심현보</v>
      </c>
      <c r="C72" s="113" t="str">
        <f t="shared" ref="C72:C131" si="38">BN72</f>
        <v>D</v>
      </c>
      <c r="D72" s="114">
        <f t="shared" ref="D72:D131" si="39">BM72</f>
        <v>0.82485714285714284</v>
      </c>
      <c r="E72" s="115">
        <f t="shared" ref="E72:E131" si="40">U72</f>
        <v>1465</v>
      </c>
      <c r="F72" s="311" t="str">
        <f t="shared" ref="F72:F131" si="41">BG72</f>
        <v>303-1</v>
      </c>
      <c r="G72" s="116" t="str">
        <f t="shared" ref="G72:G131" si="42">BK72</f>
        <v>72바1931</v>
      </c>
      <c r="H72" s="117">
        <f t="shared" ref="H72:H131" si="43">BJ72</f>
        <v>1</v>
      </c>
      <c r="I72" s="118">
        <f t="shared" ref="I72:I131" si="44">BP72</f>
        <v>3702.36</v>
      </c>
      <c r="J72" s="119">
        <f t="shared" ref="J72:J131" si="45">AB72/AA72</f>
        <v>2.0457190410502076E-3</v>
      </c>
      <c r="K72" s="119">
        <f t="shared" ref="K72:K131" si="46">AC72/AA72</f>
        <v>0.23566556629196364</v>
      </c>
      <c r="L72" s="119">
        <f t="shared" ref="L72:L131" si="47">AD72/I72</f>
        <v>0.11938331226568999</v>
      </c>
      <c r="M72" s="120">
        <f t="shared" ref="M72:M131" si="48">Z72</f>
        <v>17.189</v>
      </c>
      <c r="N72" s="121">
        <f t="shared" ref="N72:N131" si="49">AE72*100/W72</f>
        <v>5.401959831026696E-2</v>
      </c>
      <c r="O72" s="121">
        <f t="shared" ref="O72:O131" si="50">AF72*100/W72</f>
        <v>2.4578917231171467</v>
      </c>
      <c r="P72" s="234">
        <f t="shared" ref="P72:P131" si="51">AK72</f>
        <v>3</v>
      </c>
      <c r="Q72" s="235">
        <f t="shared" ref="Q72:Q131" si="52">AE72</f>
        <v>2</v>
      </c>
      <c r="R72" s="235">
        <f t="shared" ref="R72:R131" si="53">AF72</f>
        <v>91</v>
      </c>
      <c r="T72">
        <v>501</v>
      </c>
      <c r="U72">
        <v>1465</v>
      </c>
      <c r="V72" t="s">
        <v>840</v>
      </c>
      <c r="W72">
        <v>3702.36</v>
      </c>
      <c r="X72">
        <v>1276.2529999999999</v>
      </c>
      <c r="Y72">
        <v>2.9009999999999998</v>
      </c>
      <c r="Z72">
        <v>17.189</v>
      </c>
      <c r="AA72">
        <v>105.89968399999999</v>
      </c>
      <c r="AB72">
        <v>0.216641</v>
      </c>
      <c r="AC72">
        <v>24.956909</v>
      </c>
      <c r="AD72" s="1">
        <v>442</v>
      </c>
      <c r="AE72">
        <v>2</v>
      </c>
      <c r="AF72">
        <v>91</v>
      </c>
      <c r="AG72">
        <v>104</v>
      </c>
      <c r="AH72">
        <v>34.961010000000002</v>
      </c>
      <c r="AI72">
        <v>33447</v>
      </c>
      <c r="AJ72">
        <v>12140.9</v>
      </c>
      <c r="AK72">
        <v>3</v>
      </c>
      <c r="AL72">
        <v>624</v>
      </c>
      <c r="AM72" t="s">
        <v>841</v>
      </c>
      <c r="AN72" t="s">
        <v>1371</v>
      </c>
      <c r="AO72">
        <v>3702.36</v>
      </c>
      <c r="AR72" t="s">
        <v>63</v>
      </c>
      <c r="AS72" t="s">
        <v>163</v>
      </c>
      <c r="AT72" t="s">
        <v>748</v>
      </c>
      <c r="AU72" t="s">
        <v>840</v>
      </c>
      <c r="AV72" t="s">
        <v>49</v>
      </c>
      <c r="AW72">
        <v>1</v>
      </c>
      <c r="BB72">
        <v>0.82885714285714285</v>
      </c>
      <c r="BC72" t="s">
        <v>136</v>
      </c>
      <c r="BF72" t="s">
        <v>63</v>
      </c>
      <c r="BG72" t="s">
        <v>163</v>
      </c>
      <c r="BH72" t="s">
        <v>840</v>
      </c>
      <c r="BI72">
        <v>1465</v>
      </c>
      <c r="BJ72">
        <v>1</v>
      </c>
      <c r="BK72" t="s">
        <v>748</v>
      </c>
      <c r="BL72" t="s">
        <v>977</v>
      </c>
      <c r="BM72">
        <v>0.82485714285714284</v>
      </c>
      <c r="BN72" t="s">
        <v>136</v>
      </c>
      <c r="BO72" t="s">
        <v>982</v>
      </c>
      <c r="BP72">
        <v>3702.36</v>
      </c>
    </row>
    <row r="73" spans="1:68" ht="16.5">
      <c r="A73" s="127" t="str">
        <f t="shared" si="36"/>
        <v>강인교통</v>
      </c>
      <c r="B73" s="128" t="str">
        <f t="shared" si="37"/>
        <v>안상만</v>
      </c>
      <c r="C73" s="129" t="str">
        <f t="shared" si="38"/>
        <v>C</v>
      </c>
      <c r="D73" s="130">
        <f t="shared" si="39"/>
        <v>0.88926088720716479</v>
      </c>
      <c r="E73" s="131">
        <f t="shared" si="40"/>
        <v>9959</v>
      </c>
      <c r="F73" s="310">
        <f t="shared" si="41"/>
        <v>302</v>
      </c>
      <c r="G73" s="132" t="str">
        <f t="shared" si="42"/>
        <v>70바5952</v>
      </c>
      <c r="H73" s="133">
        <f t="shared" si="43"/>
        <v>3</v>
      </c>
      <c r="I73" s="134">
        <f t="shared" si="44"/>
        <v>3542.3530000000001</v>
      </c>
      <c r="J73" s="135">
        <f t="shared" si="45"/>
        <v>4.0159602257334318E-3</v>
      </c>
      <c r="K73" s="135">
        <f t="shared" si="46"/>
        <v>0.3328588778615833</v>
      </c>
      <c r="L73" s="135">
        <f t="shared" si="47"/>
        <v>0.20466622044725638</v>
      </c>
      <c r="M73" s="136">
        <f t="shared" si="48"/>
        <v>17.928000000000001</v>
      </c>
      <c r="N73" s="137">
        <f t="shared" si="49"/>
        <v>2.8229823509966397E-2</v>
      </c>
      <c r="O73" s="137">
        <f t="shared" si="50"/>
        <v>2.9641314685464719</v>
      </c>
      <c r="P73" s="232">
        <f t="shared" si="51"/>
        <v>8</v>
      </c>
      <c r="Q73" s="233">
        <f t="shared" si="52"/>
        <v>1</v>
      </c>
      <c r="R73" s="233">
        <f t="shared" si="53"/>
        <v>105</v>
      </c>
      <c r="T73">
        <v>501</v>
      </c>
      <c r="U73">
        <v>9959</v>
      </c>
      <c r="V73" t="s">
        <v>108</v>
      </c>
      <c r="W73">
        <v>3542.3530000000001</v>
      </c>
      <c r="X73">
        <v>1259.809</v>
      </c>
      <c r="Y73">
        <v>2.8119999999999998</v>
      </c>
      <c r="Z73">
        <v>17.928000000000001</v>
      </c>
      <c r="AA73">
        <v>134.111637</v>
      </c>
      <c r="AB73">
        <v>0.53858700000000004</v>
      </c>
      <c r="AC73">
        <v>44.640248999999997</v>
      </c>
      <c r="AD73" s="1">
        <v>725</v>
      </c>
      <c r="AE73">
        <v>1</v>
      </c>
      <c r="AF73">
        <v>105</v>
      </c>
      <c r="AG73">
        <v>91</v>
      </c>
      <c r="AH73">
        <v>26.413464000000001</v>
      </c>
      <c r="AI73">
        <v>25487.5</v>
      </c>
      <c r="AJ73">
        <v>9658.1</v>
      </c>
      <c r="AK73">
        <v>8</v>
      </c>
      <c r="AL73">
        <v>2283</v>
      </c>
      <c r="AM73" t="s">
        <v>842</v>
      </c>
      <c r="AN73" t="s">
        <v>1372</v>
      </c>
      <c r="AO73">
        <v>3227.7269999999999</v>
      </c>
      <c r="AR73" t="s">
        <v>63</v>
      </c>
      <c r="AS73">
        <v>302</v>
      </c>
      <c r="AT73" t="s">
        <v>76</v>
      </c>
      <c r="AU73" t="s">
        <v>108</v>
      </c>
      <c r="AV73" t="s">
        <v>49</v>
      </c>
      <c r="AW73">
        <v>3</v>
      </c>
      <c r="BB73">
        <v>0.90984192212205794</v>
      </c>
      <c r="BC73" t="s">
        <v>137</v>
      </c>
      <c r="BF73" t="s">
        <v>63</v>
      </c>
      <c r="BG73">
        <v>302</v>
      </c>
      <c r="BH73" t="s">
        <v>108</v>
      </c>
      <c r="BI73">
        <v>9959</v>
      </c>
      <c r="BJ73">
        <v>3</v>
      </c>
      <c r="BK73" t="s">
        <v>76</v>
      </c>
      <c r="BL73" t="s">
        <v>1055</v>
      </c>
      <c r="BM73">
        <v>0.88926088720716479</v>
      </c>
      <c r="BN73" t="s">
        <v>138</v>
      </c>
      <c r="BO73" t="s">
        <v>978</v>
      </c>
      <c r="BP73">
        <v>3542.3530000000001</v>
      </c>
    </row>
    <row r="74" spans="1:68" ht="16.5">
      <c r="A74" s="111" t="str">
        <f t="shared" si="36"/>
        <v>강인교통</v>
      </c>
      <c r="B74" s="112" t="str">
        <f t="shared" si="37"/>
        <v>안휘억</v>
      </c>
      <c r="C74" s="113" t="str">
        <f t="shared" si="38"/>
        <v>C</v>
      </c>
      <c r="D74" s="114">
        <f t="shared" si="39"/>
        <v>0.87326639036048626</v>
      </c>
      <c r="E74" s="115">
        <f t="shared" si="40"/>
        <v>8955</v>
      </c>
      <c r="F74" s="311">
        <f t="shared" si="41"/>
        <v>304</v>
      </c>
      <c r="G74" s="116" t="str">
        <f t="shared" si="42"/>
        <v>70바5034</v>
      </c>
      <c r="H74" s="117">
        <f t="shared" si="43"/>
        <v>3</v>
      </c>
      <c r="I74" s="118">
        <f t="shared" si="44"/>
        <v>4016.0450000000001</v>
      </c>
      <c r="J74" s="119">
        <f t="shared" si="45"/>
        <v>2.964170860419751E-3</v>
      </c>
      <c r="K74" s="119">
        <f t="shared" si="46"/>
        <v>0.31701350994915489</v>
      </c>
      <c r="L74" s="119">
        <f t="shared" si="47"/>
        <v>0.16384278562615706</v>
      </c>
      <c r="M74" s="120">
        <f t="shared" si="48"/>
        <v>17.991</v>
      </c>
      <c r="N74" s="121">
        <f t="shared" si="49"/>
        <v>4.9800238792145006E-2</v>
      </c>
      <c r="O74" s="121">
        <f t="shared" si="50"/>
        <v>4.4322212525009057</v>
      </c>
      <c r="P74" s="234">
        <f t="shared" si="51"/>
        <v>14</v>
      </c>
      <c r="Q74" s="235">
        <f t="shared" si="52"/>
        <v>2</v>
      </c>
      <c r="R74" s="235">
        <f t="shared" si="53"/>
        <v>178</v>
      </c>
      <c r="T74">
        <v>501</v>
      </c>
      <c r="U74">
        <v>8955</v>
      </c>
      <c r="V74" t="s">
        <v>843</v>
      </c>
      <c r="W74">
        <v>4016.0450000000001</v>
      </c>
      <c r="X74">
        <v>1562.915</v>
      </c>
      <c r="Y74">
        <v>2.57</v>
      </c>
      <c r="Z74">
        <v>17.991</v>
      </c>
      <c r="AA74">
        <v>140.37247500000001</v>
      </c>
      <c r="AB74">
        <v>0.41608800000000001</v>
      </c>
      <c r="AC74">
        <v>44.499971000000002</v>
      </c>
      <c r="AD74" s="1">
        <v>658</v>
      </c>
      <c r="AE74">
        <v>2</v>
      </c>
      <c r="AF74">
        <v>178</v>
      </c>
      <c r="AG74">
        <v>93</v>
      </c>
      <c r="AH74">
        <v>28.609918</v>
      </c>
      <c r="AI74">
        <v>31362.5</v>
      </c>
      <c r="AJ74">
        <v>23322.400000000001</v>
      </c>
      <c r="AK74">
        <v>14</v>
      </c>
      <c r="AL74">
        <v>452</v>
      </c>
      <c r="AM74" t="s">
        <v>844</v>
      </c>
      <c r="AN74" t="s">
        <v>1373</v>
      </c>
      <c r="AO74">
        <v>3175.7930000000001</v>
      </c>
      <c r="AR74" t="s">
        <v>63</v>
      </c>
      <c r="AS74">
        <v>304</v>
      </c>
      <c r="AT74" t="s">
        <v>751</v>
      </c>
      <c r="AU74" t="s">
        <v>843</v>
      </c>
      <c r="AV74" t="s">
        <v>49</v>
      </c>
      <c r="AW74">
        <v>3</v>
      </c>
      <c r="BB74">
        <v>0.88215397845163701</v>
      </c>
      <c r="BC74" t="s">
        <v>138</v>
      </c>
      <c r="BF74" t="s">
        <v>63</v>
      </c>
      <c r="BG74">
        <v>304</v>
      </c>
      <c r="BH74" t="s">
        <v>843</v>
      </c>
      <c r="BI74">
        <v>8955</v>
      </c>
      <c r="BJ74">
        <v>3</v>
      </c>
      <c r="BK74" t="s">
        <v>751</v>
      </c>
      <c r="BL74" t="s">
        <v>1298</v>
      </c>
      <c r="BM74">
        <v>0.87326639036048626</v>
      </c>
      <c r="BN74" t="s">
        <v>138</v>
      </c>
      <c r="BO74" t="s">
        <v>980</v>
      </c>
      <c r="BP74">
        <v>4016.0450000000001</v>
      </c>
    </row>
    <row r="75" spans="1:68" ht="16.5">
      <c r="A75" s="127" t="str">
        <f t="shared" si="36"/>
        <v>강인교통</v>
      </c>
      <c r="B75" s="128" t="str">
        <f t="shared" si="37"/>
        <v>양왕주</v>
      </c>
      <c r="C75" s="129" t="str">
        <f t="shared" si="38"/>
        <v>C</v>
      </c>
      <c r="D75" s="130">
        <f t="shared" si="39"/>
        <v>0.87255963467522279</v>
      </c>
      <c r="E75" s="131">
        <f t="shared" si="40"/>
        <v>2791</v>
      </c>
      <c r="F75" s="310">
        <f t="shared" si="41"/>
        <v>302</v>
      </c>
      <c r="G75" s="132" t="str">
        <f t="shared" si="42"/>
        <v>70바5009</v>
      </c>
      <c r="H75" s="133">
        <f t="shared" si="43"/>
        <v>14</v>
      </c>
      <c r="I75" s="134">
        <f t="shared" si="44"/>
        <v>3900.81</v>
      </c>
      <c r="J75" s="135">
        <f t="shared" si="45"/>
        <v>1.2072322568857399E-2</v>
      </c>
      <c r="K75" s="135">
        <f t="shared" si="46"/>
        <v>0.33228029886273336</v>
      </c>
      <c r="L75" s="135">
        <f t="shared" si="47"/>
        <v>0.16714477249596879</v>
      </c>
      <c r="M75" s="136">
        <f t="shared" si="48"/>
        <v>18.734000000000002</v>
      </c>
      <c r="N75" s="137">
        <f t="shared" si="49"/>
        <v>7.6285932899401998E-2</v>
      </c>
      <c r="O75" s="137">
        <f t="shared" si="50"/>
        <v>8.6203104176324263</v>
      </c>
      <c r="P75" s="232">
        <f t="shared" si="51"/>
        <v>9</v>
      </c>
      <c r="Q75" s="233">
        <f t="shared" si="52"/>
        <v>3</v>
      </c>
      <c r="R75" s="233">
        <f t="shared" si="53"/>
        <v>339</v>
      </c>
      <c r="T75">
        <v>501</v>
      </c>
      <c r="U75">
        <v>2791</v>
      </c>
      <c r="V75" t="s">
        <v>968</v>
      </c>
      <c r="W75">
        <v>3932.5729999999999</v>
      </c>
      <c r="X75">
        <v>1386.3610000000001</v>
      </c>
      <c r="Y75">
        <v>2.8370000000000002</v>
      </c>
      <c r="Z75">
        <v>18.734000000000002</v>
      </c>
      <c r="AA75">
        <v>146.866354</v>
      </c>
      <c r="AB75">
        <v>1.773018</v>
      </c>
      <c r="AC75">
        <v>48.800795999999998</v>
      </c>
      <c r="AD75" s="1">
        <v>652</v>
      </c>
      <c r="AE75">
        <v>3</v>
      </c>
      <c r="AF75">
        <v>339</v>
      </c>
      <c r="AG75">
        <v>92</v>
      </c>
      <c r="AH75">
        <v>26.776541000000002</v>
      </c>
      <c r="AI75">
        <v>24689.3</v>
      </c>
      <c r="AJ75">
        <v>11516.5</v>
      </c>
      <c r="AK75">
        <v>9</v>
      </c>
      <c r="AL75">
        <v>7176</v>
      </c>
      <c r="AM75" t="s">
        <v>998</v>
      </c>
      <c r="AN75" t="s">
        <v>1374</v>
      </c>
      <c r="AO75">
        <v>464.36599999999999</v>
      </c>
      <c r="AR75" t="s">
        <v>63</v>
      </c>
      <c r="AS75">
        <v>302</v>
      </c>
      <c r="AT75" t="s">
        <v>66</v>
      </c>
      <c r="AU75" t="s">
        <v>968</v>
      </c>
      <c r="AV75" t="s">
        <v>49</v>
      </c>
      <c r="AW75">
        <v>14</v>
      </c>
      <c r="BB75">
        <v>0.8772061392978906</v>
      </c>
      <c r="BC75" t="s">
        <v>138</v>
      </c>
      <c r="BF75" t="s">
        <v>63</v>
      </c>
      <c r="BG75">
        <v>302</v>
      </c>
      <c r="BH75" t="s">
        <v>968</v>
      </c>
      <c r="BI75">
        <v>2791</v>
      </c>
      <c r="BJ75">
        <v>14</v>
      </c>
      <c r="BK75" t="s">
        <v>66</v>
      </c>
      <c r="BL75" t="s">
        <v>83</v>
      </c>
      <c r="BM75">
        <v>0.87255963467522279</v>
      </c>
      <c r="BN75" t="s">
        <v>138</v>
      </c>
      <c r="BO75" t="s">
        <v>980</v>
      </c>
      <c r="BP75">
        <v>3900.81</v>
      </c>
    </row>
    <row r="76" spans="1:68" ht="16.5">
      <c r="A76" s="111" t="str">
        <f t="shared" si="36"/>
        <v>강인교통</v>
      </c>
      <c r="B76" s="112" t="str">
        <f t="shared" si="37"/>
        <v>오규석</v>
      </c>
      <c r="C76" s="113" t="str">
        <f t="shared" si="38"/>
        <v>C</v>
      </c>
      <c r="D76" s="114">
        <f t="shared" si="39"/>
        <v>0.85736277134167715</v>
      </c>
      <c r="E76" s="115">
        <f t="shared" si="40"/>
        <v>3001</v>
      </c>
      <c r="F76" s="311" t="str">
        <f t="shared" si="41"/>
        <v>303-1</v>
      </c>
      <c r="G76" s="116" t="str">
        <f t="shared" si="42"/>
        <v>72바1931</v>
      </c>
      <c r="H76" s="117">
        <f t="shared" si="43"/>
        <v>15</v>
      </c>
      <c r="I76" s="118">
        <f t="shared" si="44"/>
        <v>4845.4350000000004</v>
      </c>
      <c r="J76" s="119">
        <f t="shared" si="45"/>
        <v>2.2592259777463299E-2</v>
      </c>
      <c r="K76" s="119">
        <f t="shared" si="46"/>
        <v>0.26621928898671587</v>
      </c>
      <c r="L76" s="119">
        <f t="shared" si="47"/>
        <v>0.15973798018134594</v>
      </c>
      <c r="M76" s="120">
        <f t="shared" si="48"/>
        <v>18.425000000000001</v>
      </c>
      <c r="N76" s="121">
        <f t="shared" si="49"/>
        <v>0.10318990967787205</v>
      </c>
      <c r="O76" s="121">
        <f t="shared" si="50"/>
        <v>10.442818859400651</v>
      </c>
      <c r="P76" s="234">
        <f t="shared" si="51"/>
        <v>7</v>
      </c>
      <c r="Q76" s="235">
        <f t="shared" si="52"/>
        <v>5</v>
      </c>
      <c r="R76" s="235">
        <f t="shared" si="53"/>
        <v>506</v>
      </c>
      <c r="T76">
        <v>501</v>
      </c>
      <c r="U76">
        <v>3001</v>
      </c>
      <c r="V76" t="s">
        <v>969</v>
      </c>
      <c r="W76">
        <v>4845.4350000000004</v>
      </c>
      <c r="X76">
        <v>1724.9069999999999</v>
      </c>
      <c r="Y76">
        <v>2.8090000000000002</v>
      </c>
      <c r="Z76">
        <v>18.425000000000001</v>
      </c>
      <c r="AA76">
        <v>154.70940200000001</v>
      </c>
      <c r="AB76">
        <v>3.4952350000000001</v>
      </c>
      <c r="AC76">
        <v>41.186627000000001</v>
      </c>
      <c r="AD76" s="1">
        <v>774</v>
      </c>
      <c r="AE76">
        <v>5</v>
      </c>
      <c r="AF76">
        <v>506</v>
      </c>
      <c r="AG76">
        <v>96</v>
      </c>
      <c r="AH76">
        <v>31.319589000000001</v>
      </c>
      <c r="AI76">
        <v>40038.699999999997</v>
      </c>
      <c r="AJ76">
        <v>16714.900000000001</v>
      </c>
      <c r="AK76">
        <v>7</v>
      </c>
      <c r="AL76">
        <v>1788</v>
      </c>
      <c r="AM76" t="s">
        <v>999</v>
      </c>
      <c r="AN76" t="s">
        <v>1375</v>
      </c>
      <c r="AO76">
        <v>567.68899999999996</v>
      </c>
      <c r="AR76" t="s">
        <v>63</v>
      </c>
      <c r="AS76" t="s">
        <v>163</v>
      </c>
      <c r="AT76" t="s">
        <v>748</v>
      </c>
      <c r="AU76" t="s">
        <v>969</v>
      </c>
      <c r="AV76" t="s">
        <v>49</v>
      </c>
      <c r="AW76">
        <v>15</v>
      </c>
      <c r="BB76">
        <v>0.86092457562633995</v>
      </c>
      <c r="BC76" t="s">
        <v>138</v>
      </c>
      <c r="BF76" t="s">
        <v>63</v>
      </c>
      <c r="BG76" t="s">
        <v>163</v>
      </c>
      <c r="BH76" t="s">
        <v>969</v>
      </c>
      <c r="BI76">
        <v>3001</v>
      </c>
      <c r="BJ76">
        <v>15</v>
      </c>
      <c r="BK76" t="s">
        <v>748</v>
      </c>
      <c r="BL76" t="s">
        <v>733</v>
      </c>
      <c r="BM76">
        <v>0.85736277134167715</v>
      </c>
      <c r="BN76" t="s">
        <v>138</v>
      </c>
      <c r="BO76" t="s">
        <v>980</v>
      </c>
      <c r="BP76">
        <v>4845.4350000000004</v>
      </c>
    </row>
    <row r="77" spans="1:68" ht="16.5">
      <c r="A77" s="127" t="str">
        <f t="shared" si="36"/>
        <v>강인교통</v>
      </c>
      <c r="B77" s="128" t="str">
        <f t="shared" si="37"/>
        <v>오종근</v>
      </c>
      <c r="C77" s="129" t="str">
        <f t="shared" si="38"/>
        <v>D</v>
      </c>
      <c r="D77" s="130">
        <f t="shared" si="39"/>
        <v>0.81485714285714284</v>
      </c>
      <c r="E77" s="131">
        <f t="shared" si="40"/>
        <v>5997</v>
      </c>
      <c r="F77" s="310" t="str">
        <f t="shared" si="41"/>
        <v>303-1</v>
      </c>
      <c r="G77" s="132" t="str">
        <f t="shared" si="42"/>
        <v>70바5901</v>
      </c>
      <c r="H77" s="133">
        <f t="shared" si="43"/>
        <v>1</v>
      </c>
      <c r="I77" s="134">
        <f t="shared" si="44"/>
        <v>4357.1409999999996</v>
      </c>
      <c r="J77" s="135">
        <f t="shared" si="45"/>
        <v>1.3450894441484165E-2</v>
      </c>
      <c r="K77" s="135">
        <f t="shared" si="46"/>
        <v>0.3267024763720377</v>
      </c>
      <c r="L77" s="135">
        <f t="shared" si="47"/>
        <v>0.10557381549047874</v>
      </c>
      <c r="M77" s="136">
        <f t="shared" si="48"/>
        <v>19.350999999999999</v>
      </c>
      <c r="N77" s="137">
        <f t="shared" si="49"/>
        <v>0</v>
      </c>
      <c r="O77" s="137">
        <f t="shared" si="50"/>
        <v>3.6262310538034002</v>
      </c>
      <c r="P77" s="232">
        <f t="shared" si="51"/>
        <v>40</v>
      </c>
      <c r="Q77" s="233">
        <f t="shared" si="52"/>
        <v>0</v>
      </c>
      <c r="R77" s="233">
        <f t="shared" si="53"/>
        <v>158</v>
      </c>
      <c r="T77">
        <v>501</v>
      </c>
      <c r="U77">
        <v>5997</v>
      </c>
      <c r="V77" t="s">
        <v>970</v>
      </c>
      <c r="W77">
        <v>4357.1409999999996</v>
      </c>
      <c r="X77">
        <v>1518.028</v>
      </c>
      <c r="Y77">
        <v>2.87</v>
      </c>
      <c r="Z77">
        <v>19.350999999999999</v>
      </c>
      <c r="AA77">
        <v>146.66415000000001</v>
      </c>
      <c r="AB77">
        <v>1.972764</v>
      </c>
      <c r="AC77">
        <v>47.915540999999997</v>
      </c>
      <c r="AD77" s="1">
        <v>460</v>
      </c>
      <c r="AE77">
        <v>0</v>
      </c>
      <c r="AF77">
        <v>158</v>
      </c>
      <c r="AG77">
        <v>94</v>
      </c>
      <c r="AH77">
        <v>29.708289000000001</v>
      </c>
      <c r="AI77">
        <v>54807</v>
      </c>
      <c r="AJ77">
        <v>30732.5</v>
      </c>
      <c r="AK77">
        <v>40</v>
      </c>
      <c r="AL77">
        <v>42528</v>
      </c>
      <c r="AM77" t="s">
        <v>1000</v>
      </c>
      <c r="AN77" t="s">
        <v>1376</v>
      </c>
      <c r="AO77">
        <v>4357.1409999999996</v>
      </c>
      <c r="AR77" t="s">
        <v>63</v>
      </c>
      <c r="AS77" t="s">
        <v>163</v>
      </c>
      <c r="AT77" t="s">
        <v>72</v>
      </c>
      <c r="AU77" t="s">
        <v>970</v>
      </c>
      <c r="AV77" t="s">
        <v>49</v>
      </c>
      <c r="AW77">
        <v>1</v>
      </c>
      <c r="BB77">
        <v>0.82000000000000006</v>
      </c>
      <c r="BC77" t="s">
        <v>136</v>
      </c>
      <c r="BF77" t="s">
        <v>63</v>
      </c>
      <c r="BG77" t="s">
        <v>163</v>
      </c>
      <c r="BH77" t="s">
        <v>970</v>
      </c>
      <c r="BI77">
        <v>5997</v>
      </c>
      <c r="BJ77">
        <v>1</v>
      </c>
      <c r="BK77" t="s">
        <v>72</v>
      </c>
      <c r="BL77" t="s">
        <v>977</v>
      </c>
      <c r="BM77">
        <v>0.81485714285714284</v>
      </c>
      <c r="BN77" t="s">
        <v>136</v>
      </c>
      <c r="BO77" t="s">
        <v>982</v>
      </c>
      <c r="BP77">
        <v>4357.1409999999996</v>
      </c>
    </row>
    <row r="78" spans="1:68" ht="16.5">
      <c r="A78" s="111" t="str">
        <f t="shared" si="36"/>
        <v>강인교통</v>
      </c>
      <c r="B78" s="112" t="str">
        <f t="shared" si="37"/>
        <v>우완수</v>
      </c>
      <c r="C78" s="113" t="str">
        <f t="shared" si="38"/>
        <v>D</v>
      </c>
      <c r="D78" s="114">
        <f t="shared" si="39"/>
        <v>0.82589412668237072</v>
      </c>
      <c r="E78" s="115">
        <f t="shared" si="40"/>
        <v>2199</v>
      </c>
      <c r="F78" s="311">
        <f t="shared" si="41"/>
        <v>302</v>
      </c>
      <c r="G78" s="116" t="str">
        <f t="shared" si="42"/>
        <v>72바1868</v>
      </c>
      <c r="H78" s="117">
        <f t="shared" si="43"/>
        <v>12</v>
      </c>
      <c r="I78" s="118">
        <f t="shared" si="44"/>
        <v>3703.61</v>
      </c>
      <c r="J78" s="119">
        <f t="shared" si="45"/>
        <v>3.0598920057205319E-2</v>
      </c>
      <c r="K78" s="119">
        <f t="shared" si="46"/>
        <v>0.34392922691758693</v>
      </c>
      <c r="L78" s="119">
        <f t="shared" si="47"/>
        <v>0.14958378446974707</v>
      </c>
      <c r="M78" s="120">
        <f t="shared" si="48"/>
        <v>20.344000000000001</v>
      </c>
      <c r="N78" s="121">
        <f t="shared" si="49"/>
        <v>0.1620040987036972</v>
      </c>
      <c r="O78" s="121">
        <f t="shared" si="50"/>
        <v>9.6932452391045487</v>
      </c>
      <c r="P78" s="234">
        <f t="shared" si="51"/>
        <v>29</v>
      </c>
      <c r="Q78" s="235">
        <f t="shared" si="52"/>
        <v>6</v>
      </c>
      <c r="R78" s="235">
        <f t="shared" si="53"/>
        <v>359</v>
      </c>
      <c r="T78">
        <v>501</v>
      </c>
      <c r="U78">
        <v>2199</v>
      </c>
      <c r="V78" t="s">
        <v>971</v>
      </c>
      <c r="W78">
        <v>3703.61</v>
      </c>
      <c r="X78">
        <v>1394.569</v>
      </c>
      <c r="Y78">
        <v>2.6560000000000001</v>
      </c>
      <c r="Z78">
        <v>20.344000000000001</v>
      </c>
      <c r="AA78">
        <v>142.97831400000001</v>
      </c>
      <c r="AB78">
        <v>4.3749820000000001</v>
      </c>
      <c r="AC78">
        <v>49.174421000000002</v>
      </c>
      <c r="AD78" s="1">
        <v>554</v>
      </c>
      <c r="AE78">
        <v>6</v>
      </c>
      <c r="AF78">
        <v>359</v>
      </c>
      <c r="AG78">
        <v>93</v>
      </c>
      <c r="AH78">
        <v>25.903297999999999</v>
      </c>
      <c r="AI78">
        <v>40253.4</v>
      </c>
      <c r="AJ78">
        <v>22351</v>
      </c>
      <c r="AK78">
        <v>29</v>
      </c>
      <c r="AL78">
        <v>9791</v>
      </c>
      <c r="AM78" t="s">
        <v>1001</v>
      </c>
      <c r="AN78" t="s">
        <v>1377</v>
      </c>
      <c r="AO78">
        <v>658.67899999999997</v>
      </c>
      <c r="AR78" t="s">
        <v>63</v>
      </c>
      <c r="AS78">
        <v>302</v>
      </c>
      <c r="AT78" t="s">
        <v>723</v>
      </c>
      <c r="AU78" t="s">
        <v>971</v>
      </c>
      <c r="AV78" t="s">
        <v>49</v>
      </c>
      <c r="AW78">
        <v>12</v>
      </c>
      <c r="BB78">
        <v>0.82858670040522109</v>
      </c>
      <c r="BC78" t="s">
        <v>136</v>
      </c>
      <c r="BF78" t="s">
        <v>63</v>
      </c>
      <c r="BG78">
        <v>302</v>
      </c>
      <c r="BH78" t="s">
        <v>971</v>
      </c>
      <c r="BI78">
        <v>2199</v>
      </c>
      <c r="BJ78">
        <v>12</v>
      </c>
      <c r="BK78" t="s">
        <v>723</v>
      </c>
      <c r="BL78" t="s">
        <v>718</v>
      </c>
      <c r="BM78">
        <v>0.82589412668237072</v>
      </c>
      <c r="BN78" t="s">
        <v>136</v>
      </c>
      <c r="BO78" t="s">
        <v>982</v>
      </c>
      <c r="BP78">
        <v>3703.61</v>
      </c>
    </row>
    <row r="79" spans="1:68" ht="16.5">
      <c r="A79" s="127" t="str">
        <f t="shared" si="36"/>
        <v>강인교통</v>
      </c>
      <c r="B79" s="128" t="str">
        <f t="shared" si="37"/>
        <v>유승오</v>
      </c>
      <c r="C79" s="129" t="str">
        <f t="shared" si="38"/>
        <v>F</v>
      </c>
      <c r="D79" s="130">
        <f t="shared" si="39"/>
        <v>0.77190766777127651</v>
      </c>
      <c r="E79" s="131">
        <f t="shared" si="40"/>
        <v>7502</v>
      </c>
      <c r="F79" s="310">
        <f t="shared" si="41"/>
        <v>303</v>
      </c>
      <c r="G79" s="132" t="str">
        <f t="shared" si="42"/>
        <v>72바1693</v>
      </c>
      <c r="H79" s="133">
        <f t="shared" si="43"/>
        <v>4</v>
      </c>
      <c r="I79" s="134">
        <f t="shared" si="44"/>
        <v>4377.7999999999993</v>
      </c>
      <c r="J79" s="135">
        <f t="shared" si="45"/>
        <v>6.6835863116499489E-3</v>
      </c>
      <c r="K79" s="135">
        <f t="shared" si="46"/>
        <v>0.30175435224735508</v>
      </c>
      <c r="L79" s="135">
        <f t="shared" si="47"/>
        <v>0.12129380053908358</v>
      </c>
      <c r="M79" s="136">
        <f t="shared" si="48"/>
        <v>23.547000000000001</v>
      </c>
      <c r="N79" s="137">
        <f t="shared" si="49"/>
        <v>4.5640395218438358E-2</v>
      </c>
      <c r="O79" s="137">
        <f t="shared" si="50"/>
        <v>7.348103630168576</v>
      </c>
      <c r="P79" s="232">
        <f t="shared" si="51"/>
        <v>10</v>
      </c>
      <c r="Q79" s="233">
        <f t="shared" si="52"/>
        <v>2</v>
      </c>
      <c r="R79" s="233">
        <f t="shared" si="53"/>
        <v>322</v>
      </c>
      <c r="T79">
        <v>501</v>
      </c>
      <c r="U79">
        <v>7502</v>
      </c>
      <c r="V79" t="s">
        <v>845</v>
      </c>
      <c r="W79">
        <v>4382.0829999999996</v>
      </c>
      <c r="X79">
        <v>1825.85</v>
      </c>
      <c r="Y79">
        <v>2.4</v>
      </c>
      <c r="Z79">
        <v>23.547000000000001</v>
      </c>
      <c r="AA79">
        <v>144.54440399999999</v>
      </c>
      <c r="AB79">
        <v>0.96607500000000002</v>
      </c>
      <c r="AC79">
        <v>43.616903000000001</v>
      </c>
      <c r="AD79" s="1">
        <v>531</v>
      </c>
      <c r="AE79">
        <v>2</v>
      </c>
      <c r="AF79">
        <v>322</v>
      </c>
      <c r="AG79">
        <v>99</v>
      </c>
      <c r="AH79">
        <v>30.316517000000001</v>
      </c>
      <c r="AI79">
        <v>34071.800000000003</v>
      </c>
      <c r="AJ79">
        <v>23134.400000000001</v>
      </c>
      <c r="AK79">
        <v>10</v>
      </c>
      <c r="AL79">
        <v>2880</v>
      </c>
      <c r="AM79" t="s">
        <v>846</v>
      </c>
      <c r="AN79" t="s">
        <v>1378</v>
      </c>
      <c r="AO79">
        <v>3074.2779999999998</v>
      </c>
      <c r="AR79" t="s">
        <v>63</v>
      </c>
      <c r="AS79">
        <v>303</v>
      </c>
      <c r="AT79" t="s">
        <v>735</v>
      </c>
      <c r="AU79" t="s">
        <v>845</v>
      </c>
      <c r="AV79" t="s">
        <v>49</v>
      </c>
      <c r="AW79">
        <v>4</v>
      </c>
      <c r="BB79">
        <v>0.78066130843203518</v>
      </c>
      <c r="BC79" t="s">
        <v>139</v>
      </c>
      <c r="BF79" t="s">
        <v>63</v>
      </c>
      <c r="BG79">
        <v>303</v>
      </c>
      <c r="BH79" t="s">
        <v>845</v>
      </c>
      <c r="BI79">
        <v>7502</v>
      </c>
      <c r="BJ79">
        <v>4</v>
      </c>
      <c r="BK79" t="s">
        <v>735</v>
      </c>
      <c r="BL79" t="s">
        <v>81</v>
      </c>
      <c r="BM79">
        <v>0.77190766777127651</v>
      </c>
      <c r="BN79" t="s">
        <v>139</v>
      </c>
      <c r="BO79" t="s">
        <v>1060</v>
      </c>
      <c r="BP79">
        <v>4377.7999999999993</v>
      </c>
    </row>
    <row r="80" spans="1:68" ht="16.5">
      <c r="A80" s="111" t="str">
        <f t="shared" si="36"/>
        <v>강인교통</v>
      </c>
      <c r="B80" s="112" t="str">
        <f t="shared" si="37"/>
        <v>유연명</v>
      </c>
      <c r="C80" s="113" t="str">
        <f t="shared" si="38"/>
        <v>B</v>
      </c>
      <c r="D80" s="114">
        <f t="shared" si="39"/>
        <v>0.94825948177460206</v>
      </c>
      <c r="E80" s="115">
        <f t="shared" si="40"/>
        <v>1936</v>
      </c>
      <c r="F80" s="311">
        <f t="shared" si="41"/>
        <v>302</v>
      </c>
      <c r="G80" s="116" t="str">
        <f t="shared" si="42"/>
        <v>72바1868</v>
      </c>
      <c r="H80" s="117">
        <f t="shared" si="43"/>
        <v>2</v>
      </c>
      <c r="I80" s="118">
        <f t="shared" si="44"/>
        <v>3721.9630000000002</v>
      </c>
      <c r="J80" s="119">
        <f t="shared" si="45"/>
        <v>6.2275363000514521E-3</v>
      </c>
      <c r="K80" s="119">
        <f t="shared" si="46"/>
        <v>0.31660020949577045</v>
      </c>
      <c r="L80" s="119">
        <f t="shared" si="47"/>
        <v>3.8957936981103787E-2</v>
      </c>
      <c r="M80" s="120">
        <f t="shared" si="48"/>
        <v>15.055</v>
      </c>
      <c r="N80" s="121">
        <f t="shared" si="49"/>
        <v>2.6867542745588818E-2</v>
      </c>
      <c r="O80" s="121">
        <f t="shared" si="50"/>
        <v>40.27444657563764</v>
      </c>
      <c r="P80" s="234">
        <f t="shared" si="51"/>
        <v>15</v>
      </c>
      <c r="Q80" s="235">
        <f t="shared" si="52"/>
        <v>1</v>
      </c>
      <c r="R80" s="235">
        <f t="shared" si="53"/>
        <v>1499</v>
      </c>
      <c r="T80">
        <v>501</v>
      </c>
      <c r="U80">
        <v>1936</v>
      </c>
      <c r="V80" t="s">
        <v>126</v>
      </c>
      <c r="W80">
        <v>3721.9630000000002</v>
      </c>
      <c r="X80">
        <v>1182.5740000000001</v>
      </c>
      <c r="Y80">
        <v>3.1469999999999998</v>
      </c>
      <c r="Z80">
        <v>15.055</v>
      </c>
      <c r="AA80">
        <v>139.788025</v>
      </c>
      <c r="AB80">
        <v>0.87053499999999995</v>
      </c>
      <c r="AC80">
        <v>44.256917999999999</v>
      </c>
      <c r="AD80" s="1">
        <v>145</v>
      </c>
      <c r="AE80">
        <v>1</v>
      </c>
      <c r="AF80">
        <v>1499</v>
      </c>
      <c r="AG80">
        <v>91</v>
      </c>
      <c r="AH80">
        <v>26.625764</v>
      </c>
      <c r="AI80">
        <v>31253.7</v>
      </c>
      <c r="AJ80">
        <v>3752.2</v>
      </c>
      <c r="AK80">
        <v>15</v>
      </c>
      <c r="AL80">
        <v>2130</v>
      </c>
      <c r="AM80" t="s">
        <v>847</v>
      </c>
      <c r="AN80" t="s">
        <v>1379</v>
      </c>
      <c r="AO80">
        <v>3513.3870000000002</v>
      </c>
      <c r="AR80" t="s">
        <v>63</v>
      </c>
      <c r="AS80">
        <v>302</v>
      </c>
      <c r="AT80" t="s">
        <v>723</v>
      </c>
      <c r="AU80" t="s">
        <v>126</v>
      </c>
      <c r="AV80" t="s">
        <v>49</v>
      </c>
      <c r="AW80">
        <v>2</v>
      </c>
      <c r="BB80">
        <v>0.95776999962502851</v>
      </c>
      <c r="BC80" t="s">
        <v>135</v>
      </c>
      <c r="BF80" t="s">
        <v>63</v>
      </c>
      <c r="BG80">
        <v>302</v>
      </c>
      <c r="BH80" t="s">
        <v>126</v>
      </c>
      <c r="BI80">
        <v>1936</v>
      </c>
      <c r="BJ80">
        <v>2</v>
      </c>
      <c r="BK80" t="s">
        <v>723</v>
      </c>
      <c r="BL80" t="s">
        <v>85</v>
      </c>
      <c r="BM80">
        <v>0.94825948177460206</v>
      </c>
      <c r="BN80" t="s">
        <v>137</v>
      </c>
      <c r="BO80" t="s">
        <v>981</v>
      </c>
      <c r="BP80">
        <v>3721.9630000000002</v>
      </c>
    </row>
    <row r="81" spans="1:68" ht="16.5">
      <c r="A81" s="127" t="str">
        <f t="shared" si="36"/>
        <v>강인교통</v>
      </c>
      <c r="B81" s="128" t="str">
        <f t="shared" si="37"/>
        <v>유영태</v>
      </c>
      <c r="C81" s="129" t="str">
        <f t="shared" si="38"/>
        <v>C</v>
      </c>
      <c r="D81" s="130">
        <f t="shared" si="39"/>
        <v>0.88451612903225807</v>
      </c>
      <c r="E81" s="131">
        <f t="shared" si="40"/>
        <v>3884</v>
      </c>
      <c r="F81" s="310">
        <f t="shared" si="41"/>
        <v>303</v>
      </c>
      <c r="G81" s="132" t="str">
        <f t="shared" si="42"/>
        <v>72바1692</v>
      </c>
      <c r="H81" s="133">
        <f t="shared" si="43"/>
        <v>1</v>
      </c>
      <c r="I81" s="134">
        <f t="shared" si="44"/>
        <v>4469.2079999999996</v>
      </c>
      <c r="J81" s="135">
        <f t="shared" si="45"/>
        <v>2.8445484069279634E-2</v>
      </c>
      <c r="K81" s="135">
        <f t="shared" si="46"/>
        <v>0.33755854653604456</v>
      </c>
      <c r="L81" s="135">
        <f t="shared" si="47"/>
        <v>0.14230709333734301</v>
      </c>
      <c r="M81" s="136">
        <f t="shared" si="48"/>
        <v>21.292999999999999</v>
      </c>
      <c r="N81" s="137">
        <f t="shared" si="49"/>
        <v>0.38038059539855834</v>
      </c>
      <c r="O81" s="137">
        <f t="shared" si="50"/>
        <v>7.8761158576642671</v>
      </c>
      <c r="P81" s="232">
        <f t="shared" si="51"/>
        <v>58</v>
      </c>
      <c r="Q81" s="233">
        <f t="shared" si="52"/>
        <v>17</v>
      </c>
      <c r="R81" s="233">
        <f t="shared" si="53"/>
        <v>352</v>
      </c>
      <c r="T81">
        <v>501</v>
      </c>
      <c r="U81">
        <v>3884</v>
      </c>
      <c r="V81" t="s">
        <v>848</v>
      </c>
      <c r="W81">
        <v>4469.2079999999996</v>
      </c>
      <c r="X81">
        <v>1625.818</v>
      </c>
      <c r="Y81">
        <v>2.7490000000000001</v>
      </c>
      <c r="Z81">
        <v>21.292999999999999</v>
      </c>
      <c r="AA81">
        <v>152.278864</v>
      </c>
      <c r="AB81">
        <v>4.3316460000000001</v>
      </c>
      <c r="AC81">
        <v>51.403032000000003</v>
      </c>
      <c r="AD81" s="1">
        <v>636</v>
      </c>
      <c r="AE81">
        <v>17</v>
      </c>
      <c r="AF81">
        <v>352</v>
      </c>
      <c r="AG81">
        <v>95</v>
      </c>
      <c r="AH81">
        <v>29.348839000000002</v>
      </c>
      <c r="AI81">
        <v>49313.5</v>
      </c>
      <c r="AJ81">
        <v>37831.1</v>
      </c>
      <c r="AK81">
        <v>58</v>
      </c>
      <c r="AL81">
        <v>25660</v>
      </c>
      <c r="AM81" t="s">
        <v>849</v>
      </c>
      <c r="AN81" t="s">
        <v>1380</v>
      </c>
      <c r="AO81">
        <v>4469.2079999999996</v>
      </c>
      <c r="AR81" t="s">
        <v>63</v>
      </c>
      <c r="AS81">
        <v>303</v>
      </c>
      <c r="AT81" t="s">
        <v>734</v>
      </c>
      <c r="AU81" t="s">
        <v>848</v>
      </c>
      <c r="AV81" t="s">
        <v>49</v>
      </c>
      <c r="AW81">
        <v>1</v>
      </c>
      <c r="BB81">
        <v>0.88677419354838716</v>
      </c>
      <c r="BC81" t="s">
        <v>138</v>
      </c>
      <c r="BF81" t="s">
        <v>63</v>
      </c>
      <c r="BG81">
        <v>303</v>
      </c>
      <c r="BH81" t="s">
        <v>848</v>
      </c>
      <c r="BI81">
        <v>3884</v>
      </c>
      <c r="BJ81">
        <v>1</v>
      </c>
      <c r="BK81" t="s">
        <v>734</v>
      </c>
      <c r="BL81" t="s">
        <v>977</v>
      </c>
      <c r="BM81">
        <v>0.88451612903225807</v>
      </c>
      <c r="BN81" t="s">
        <v>138</v>
      </c>
      <c r="BO81" t="s">
        <v>980</v>
      </c>
      <c r="BP81">
        <v>4469.2079999999996</v>
      </c>
    </row>
    <row r="82" spans="1:68" ht="16.5">
      <c r="A82" s="111" t="str">
        <f t="shared" si="36"/>
        <v>강인교통</v>
      </c>
      <c r="B82" s="112" t="str">
        <f t="shared" si="37"/>
        <v>윤병국</v>
      </c>
      <c r="C82" s="113" t="str">
        <f t="shared" si="38"/>
        <v>A</v>
      </c>
      <c r="D82" s="114">
        <f t="shared" si="39"/>
        <v>0.96230703728099098</v>
      </c>
      <c r="E82" s="115">
        <f t="shared" si="40"/>
        <v>2645</v>
      </c>
      <c r="F82" s="311">
        <f t="shared" si="41"/>
        <v>302</v>
      </c>
      <c r="G82" s="116" t="str">
        <f t="shared" si="42"/>
        <v>70바5952</v>
      </c>
      <c r="H82" s="117">
        <f t="shared" si="43"/>
        <v>2</v>
      </c>
      <c r="I82" s="118">
        <f t="shared" si="44"/>
        <v>1582.3009999999999</v>
      </c>
      <c r="J82" s="119">
        <f t="shared" si="45"/>
        <v>2.5760667558865236E-2</v>
      </c>
      <c r="K82" s="119">
        <f t="shared" si="46"/>
        <v>0.30023333711664368</v>
      </c>
      <c r="L82" s="119">
        <f t="shared" si="47"/>
        <v>0.17506150852461069</v>
      </c>
      <c r="M82" s="120">
        <f t="shared" si="48"/>
        <v>16.599</v>
      </c>
      <c r="N82" s="121">
        <f t="shared" si="49"/>
        <v>0</v>
      </c>
      <c r="O82" s="121">
        <f t="shared" si="50"/>
        <v>20.16051307557791</v>
      </c>
      <c r="P82" s="234">
        <f t="shared" si="51"/>
        <v>1</v>
      </c>
      <c r="Q82" s="235">
        <f t="shared" si="52"/>
        <v>0</v>
      </c>
      <c r="R82" s="235">
        <f t="shared" si="53"/>
        <v>319</v>
      </c>
      <c r="T82">
        <v>501</v>
      </c>
      <c r="U82">
        <v>2645</v>
      </c>
      <c r="V82" t="s">
        <v>109</v>
      </c>
      <c r="W82">
        <v>1582.3009999999999</v>
      </c>
      <c r="X82">
        <v>524.029</v>
      </c>
      <c r="Y82">
        <v>3.0190000000000001</v>
      </c>
      <c r="Z82">
        <v>16.599</v>
      </c>
      <c r="AA82">
        <v>57.947488999999997</v>
      </c>
      <c r="AB82">
        <v>1.492766</v>
      </c>
      <c r="AC82">
        <v>17.397767999999999</v>
      </c>
      <c r="AD82" s="1">
        <v>277</v>
      </c>
      <c r="AE82">
        <v>0</v>
      </c>
      <c r="AF82">
        <v>319</v>
      </c>
      <c r="AG82">
        <v>90</v>
      </c>
      <c r="AH82">
        <v>27.305772999999999</v>
      </c>
      <c r="AI82">
        <v>12958.8</v>
      </c>
      <c r="AJ82">
        <v>482.6</v>
      </c>
      <c r="AK82">
        <v>1</v>
      </c>
      <c r="AL82">
        <v>28</v>
      </c>
      <c r="AM82" t="s">
        <v>850</v>
      </c>
      <c r="AN82" t="s">
        <v>1381</v>
      </c>
      <c r="AO82">
        <v>1455.768</v>
      </c>
      <c r="AR82" t="s">
        <v>63</v>
      </c>
      <c r="AS82">
        <v>302</v>
      </c>
      <c r="AT82" t="s">
        <v>76</v>
      </c>
      <c r="AU82" t="s">
        <v>109</v>
      </c>
      <c r="AV82" t="s">
        <v>49</v>
      </c>
      <c r="AW82">
        <v>2</v>
      </c>
      <c r="BB82">
        <v>0.97808647844846452</v>
      </c>
      <c r="BC82" t="s">
        <v>135</v>
      </c>
      <c r="BF82" t="s">
        <v>63</v>
      </c>
      <c r="BG82">
        <v>302</v>
      </c>
      <c r="BH82" t="s">
        <v>109</v>
      </c>
      <c r="BI82">
        <v>2645</v>
      </c>
      <c r="BJ82">
        <v>2</v>
      </c>
      <c r="BK82" t="s">
        <v>76</v>
      </c>
      <c r="BL82" t="s">
        <v>1055</v>
      </c>
      <c r="BM82">
        <v>0.96230703728099098</v>
      </c>
      <c r="BN82" t="s">
        <v>135</v>
      </c>
      <c r="BO82" t="s">
        <v>981</v>
      </c>
      <c r="BP82">
        <v>1582.3009999999999</v>
      </c>
    </row>
    <row r="83" spans="1:68" ht="16.5">
      <c r="A83" s="127" t="str">
        <f t="shared" si="36"/>
        <v>강인교통</v>
      </c>
      <c r="B83" s="128" t="str">
        <f t="shared" si="37"/>
        <v>윤병근</v>
      </c>
      <c r="C83" s="129" t="str">
        <f t="shared" si="38"/>
        <v>C</v>
      </c>
      <c r="D83" s="130">
        <f t="shared" si="39"/>
        <v>0.89</v>
      </c>
      <c r="E83" s="131">
        <f t="shared" si="40"/>
        <v>3577</v>
      </c>
      <c r="F83" s="310">
        <f t="shared" si="41"/>
        <v>304</v>
      </c>
      <c r="G83" s="132" t="str">
        <f t="shared" si="42"/>
        <v>70바5037</v>
      </c>
      <c r="H83" s="133">
        <f t="shared" si="43"/>
        <v>1</v>
      </c>
      <c r="I83" s="134">
        <f t="shared" si="44"/>
        <v>4711.2629999999999</v>
      </c>
      <c r="J83" s="135">
        <f t="shared" si="45"/>
        <v>1.2518678510866812E-2</v>
      </c>
      <c r="K83" s="135">
        <f t="shared" si="46"/>
        <v>0.32267973309226783</v>
      </c>
      <c r="L83" s="135">
        <f t="shared" si="47"/>
        <v>0.1574949222745578</v>
      </c>
      <c r="M83" s="136">
        <f t="shared" si="48"/>
        <v>17.838999999999999</v>
      </c>
      <c r="N83" s="137">
        <f t="shared" si="49"/>
        <v>0.16980584611812161</v>
      </c>
      <c r="O83" s="137">
        <f t="shared" si="50"/>
        <v>6.0493332679580822</v>
      </c>
      <c r="P83" s="232">
        <f t="shared" si="51"/>
        <v>21</v>
      </c>
      <c r="Q83" s="233">
        <f t="shared" si="52"/>
        <v>8</v>
      </c>
      <c r="R83" s="233">
        <f t="shared" si="53"/>
        <v>285</v>
      </c>
      <c r="T83">
        <v>501</v>
      </c>
      <c r="U83">
        <v>3577</v>
      </c>
      <c r="V83" t="s">
        <v>851</v>
      </c>
      <c r="W83">
        <v>4711.2629999999999</v>
      </c>
      <c r="X83">
        <v>1817.482</v>
      </c>
      <c r="Y83">
        <v>2.5920000000000001</v>
      </c>
      <c r="Z83">
        <v>17.838999999999999</v>
      </c>
      <c r="AA83">
        <v>171.69663700000001</v>
      </c>
      <c r="AB83">
        <v>2.1494149999999999</v>
      </c>
      <c r="AC83">
        <v>55.403025</v>
      </c>
      <c r="AD83" s="1">
        <v>742</v>
      </c>
      <c r="AE83">
        <v>8</v>
      </c>
      <c r="AF83">
        <v>285</v>
      </c>
      <c r="AG83">
        <v>93</v>
      </c>
      <c r="AH83">
        <v>27.439458999999999</v>
      </c>
      <c r="AI83">
        <v>48090.1</v>
      </c>
      <c r="AJ83">
        <v>26839.8</v>
      </c>
      <c r="AK83">
        <v>21</v>
      </c>
      <c r="AL83">
        <v>3927</v>
      </c>
      <c r="AM83" t="s">
        <v>852</v>
      </c>
      <c r="AN83" t="s">
        <v>1382</v>
      </c>
      <c r="AO83">
        <v>4711.2629999999999</v>
      </c>
      <c r="AR83" t="s">
        <v>63</v>
      </c>
      <c r="AS83">
        <v>304</v>
      </c>
      <c r="AT83" t="s">
        <v>752</v>
      </c>
      <c r="AU83" t="s">
        <v>851</v>
      </c>
      <c r="AV83" t="s">
        <v>49</v>
      </c>
      <c r="AW83">
        <v>1</v>
      </c>
      <c r="BB83">
        <v>0.89379310344827589</v>
      </c>
      <c r="BC83" t="s">
        <v>138</v>
      </c>
      <c r="BF83" t="s">
        <v>63</v>
      </c>
      <c r="BG83">
        <v>304</v>
      </c>
      <c r="BH83" t="s">
        <v>851</v>
      </c>
      <c r="BI83">
        <v>3577</v>
      </c>
      <c r="BJ83">
        <v>1</v>
      </c>
      <c r="BK83" t="s">
        <v>752</v>
      </c>
      <c r="BL83" t="s">
        <v>977</v>
      </c>
      <c r="BM83">
        <v>0.89</v>
      </c>
      <c r="BN83" t="s">
        <v>138</v>
      </c>
      <c r="BO83" t="s">
        <v>980</v>
      </c>
      <c r="BP83">
        <v>4711.2629999999999</v>
      </c>
    </row>
    <row r="84" spans="1:68" ht="16.5">
      <c r="A84" s="111" t="str">
        <f t="shared" si="36"/>
        <v>강인교통</v>
      </c>
      <c r="B84" s="112" t="str">
        <f t="shared" si="37"/>
        <v>윤상운</v>
      </c>
      <c r="C84" s="113" t="str">
        <f t="shared" si="38"/>
        <v>C</v>
      </c>
      <c r="D84" s="114">
        <f t="shared" si="39"/>
        <v>0.86772362320133511</v>
      </c>
      <c r="E84" s="115">
        <f t="shared" si="40"/>
        <v>2093</v>
      </c>
      <c r="F84" s="311">
        <f t="shared" si="41"/>
        <v>302</v>
      </c>
      <c r="G84" s="116" t="str">
        <f t="shared" si="42"/>
        <v>72바1863</v>
      </c>
      <c r="H84" s="117">
        <f t="shared" si="43"/>
        <v>3</v>
      </c>
      <c r="I84" s="118">
        <f t="shared" si="44"/>
        <v>3604.9229999999998</v>
      </c>
      <c r="J84" s="119">
        <f t="shared" si="45"/>
        <v>8.0996055599887127E-3</v>
      </c>
      <c r="K84" s="119">
        <f t="shared" si="46"/>
        <v>0.35264902108293639</v>
      </c>
      <c r="L84" s="119">
        <f t="shared" si="47"/>
        <v>0.14313759267534981</v>
      </c>
      <c r="M84" s="120">
        <f t="shared" si="48"/>
        <v>19.283000000000001</v>
      </c>
      <c r="N84" s="121">
        <f t="shared" si="49"/>
        <v>2.7739843541734456E-2</v>
      </c>
      <c r="O84" s="121">
        <f t="shared" si="50"/>
        <v>2.912683571882118</v>
      </c>
      <c r="P84" s="234">
        <f t="shared" si="51"/>
        <v>8</v>
      </c>
      <c r="Q84" s="235">
        <f t="shared" si="52"/>
        <v>1</v>
      </c>
      <c r="R84" s="235">
        <f t="shared" si="53"/>
        <v>105</v>
      </c>
      <c r="T84">
        <v>501</v>
      </c>
      <c r="U84">
        <v>2093</v>
      </c>
      <c r="V84" t="s">
        <v>91</v>
      </c>
      <c r="W84">
        <v>3604.9229999999998</v>
      </c>
      <c r="X84">
        <v>1268.8889999999999</v>
      </c>
      <c r="Y84">
        <v>2.8410000000000002</v>
      </c>
      <c r="Z84">
        <v>19.283000000000001</v>
      </c>
      <c r="AA84">
        <v>138.99553399999999</v>
      </c>
      <c r="AB84">
        <v>1.1258090000000001</v>
      </c>
      <c r="AC84">
        <v>49.016638999999998</v>
      </c>
      <c r="AD84" s="1">
        <v>516</v>
      </c>
      <c r="AE84">
        <v>1</v>
      </c>
      <c r="AF84">
        <v>105</v>
      </c>
      <c r="AG84">
        <v>91</v>
      </c>
      <c r="AH84">
        <v>25.935531000000001</v>
      </c>
      <c r="AI84">
        <v>28006.2</v>
      </c>
      <c r="AJ84">
        <v>10839.3</v>
      </c>
      <c r="AK84">
        <v>8</v>
      </c>
      <c r="AL84">
        <v>3742</v>
      </c>
      <c r="AM84" t="s">
        <v>853</v>
      </c>
      <c r="AN84" t="s">
        <v>1383</v>
      </c>
      <c r="AO84">
        <v>3290.2420000000002</v>
      </c>
      <c r="AR84" t="s">
        <v>63</v>
      </c>
      <c r="AS84">
        <v>302</v>
      </c>
      <c r="AT84" t="s">
        <v>716</v>
      </c>
      <c r="AU84" t="s">
        <v>91</v>
      </c>
      <c r="AV84" t="s">
        <v>49</v>
      </c>
      <c r="AW84">
        <v>3</v>
      </c>
      <c r="BB84">
        <v>0.86864414311577076</v>
      </c>
      <c r="BC84" t="s">
        <v>138</v>
      </c>
      <c r="BF84" t="s">
        <v>63</v>
      </c>
      <c r="BG84">
        <v>302</v>
      </c>
      <c r="BH84" t="s">
        <v>91</v>
      </c>
      <c r="BI84">
        <v>2093</v>
      </c>
      <c r="BJ84">
        <v>3</v>
      </c>
      <c r="BK84" t="s">
        <v>716</v>
      </c>
      <c r="BL84" t="s">
        <v>81</v>
      </c>
      <c r="BM84">
        <v>0.86772362320133511</v>
      </c>
      <c r="BN84" t="s">
        <v>138</v>
      </c>
      <c r="BO84" t="s">
        <v>980</v>
      </c>
      <c r="BP84">
        <v>3604.9229999999998</v>
      </c>
    </row>
    <row r="85" spans="1:68" ht="16.5">
      <c r="A85" s="127" t="str">
        <f t="shared" si="36"/>
        <v>강인교통</v>
      </c>
      <c r="B85" s="128" t="str">
        <f t="shared" si="37"/>
        <v>윤승현</v>
      </c>
      <c r="C85" s="129" t="str">
        <f t="shared" si="38"/>
        <v>C</v>
      </c>
      <c r="D85" s="130">
        <f t="shared" si="39"/>
        <v>0.8633333333333334</v>
      </c>
      <c r="E85" s="131">
        <f t="shared" si="40"/>
        <v>7173</v>
      </c>
      <c r="F85" s="310">
        <f t="shared" si="41"/>
        <v>302</v>
      </c>
      <c r="G85" s="132" t="str">
        <f t="shared" si="42"/>
        <v>72바1864</v>
      </c>
      <c r="H85" s="133">
        <f t="shared" si="43"/>
        <v>1</v>
      </c>
      <c r="I85" s="134">
        <f t="shared" si="44"/>
        <v>3740.9810000000002</v>
      </c>
      <c r="J85" s="135">
        <f t="shared" si="45"/>
        <v>3.0669805783106446E-3</v>
      </c>
      <c r="K85" s="135">
        <f t="shared" si="46"/>
        <v>0.32861066366829261</v>
      </c>
      <c r="L85" s="135">
        <f t="shared" si="47"/>
        <v>0.14301061673395293</v>
      </c>
      <c r="M85" s="136">
        <f t="shared" si="48"/>
        <v>19.231000000000002</v>
      </c>
      <c r="N85" s="137">
        <f t="shared" si="49"/>
        <v>0</v>
      </c>
      <c r="O85" s="137">
        <f t="shared" si="50"/>
        <v>8.7677536988292637</v>
      </c>
      <c r="P85" s="232">
        <f t="shared" si="51"/>
        <v>7</v>
      </c>
      <c r="Q85" s="233">
        <f t="shared" si="52"/>
        <v>0</v>
      </c>
      <c r="R85" s="233">
        <f t="shared" si="53"/>
        <v>328</v>
      </c>
      <c r="T85">
        <v>501</v>
      </c>
      <c r="U85">
        <v>7173</v>
      </c>
      <c r="V85" t="s">
        <v>112</v>
      </c>
      <c r="W85">
        <v>3740.9810000000002</v>
      </c>
      <c r="X85">
        <v>1308.5039999999999</v>
      </c>
      <c r="Y85">
        <v>2.859</v>
      </c>
      <c r="Z85">
        <v>19.231000000000002</v>
      </c>
      <c r="AA85">
        <v>138.83524499999999</v>
      </c>
      <c r="AB85">
        <v>0.42580499999999999</v>
      </c>
      <c r="AC85">
        <v>45.622742000000002</v>
      </c>
      <c r="AD85" s="1">
        <v>535</v>
      </c>
      <c r="AE85">
        <v>0</v>
      </c>
      <c r="AF85">
        <v>328</v>
      </c>
      <c r="AG85">
        <v>91</v>
      </c>
      <c r="AH85">
        <v>26.94547</v>
      </c>
      <c r="AI85">
        <v>26148.400000000001</v>
      </c>
      <c r="AJ85">
        <v>14158.9</v>
      </c>
      <c r="AK85">
        <v>7</v>
      </c>
      <c r="AL85">
        <v>3346</v>
      </c>
      <c r="AM85" t="s">
        <v>854</v>
      </c>
      <c r="AN85" t="s">
        <v>1384</v>
      </c>
      <c r="AO85">
        <v>3740.9810000000002</v>
      </c>
      <c r="AR85" t="s">
        <v>63</v>
      </c>
      <c r="AS85">
        <v>302</v>
      </c>
      <c r="AT85" t="s">
        <v>718</v>
      </c>
      <c r="AU85" t="s">
        <v>112</v>
      </c>
      <c r="AV85" t="s">
        <v>49</v>
      </c>
      <c r="AW85">
        <v>1</v>
      </c>
      <c r="BB85">
        <v>0.86636363636363645</v>
      </c>
      <c r="BC85" t="s">
        <v>138</v>
      </c>
      <c r="BF85" t="s">
        <v>63</v>
      </c>
      <c r="BG85">
        <v>302</v>
      </c>
      <c r="BH85" t="s">
        <v>112</v>
      </c>
      <c r="BI85">
        <v>7173</v>
      </c>
      <c r="BJ85">
        <v>1</v>
      </c>
      <c r="BK85" t="s">
        <v>718</v>
      </c>
      <c r="BL85" t="s">
        <v>977</v>
      </c>
      <c r="BM85">
        <v>0.8633333333333334</v>
      </c>
      <c r="BN85" t="s">
        <v>138</v>
      </c>
      <c r="BO85" t="s">
        <v>980</v>
      </c>
      <c r="BP85">
        <v>3740.9810000000002</v>
      </c>
    </row>
    <row r="86" spans="1:68" ht="16.5">
      <c r="A86" s="111" t="str">
        <f t="shared" si="36"/>
        <v>강인교통</v>
      </c>
      <c r="B86" s="112" t="str">
        <f t="shared" si="37"/>
        <v>윤용철</v>
      </c>
      <c r="C86" s="113" t="str">
        <f t="shared" si="38"/>
        <v>C</v>
      </c>
      <c r="D86" s="114">
        <f t="shared" si="39"/>
        <v>0.86242424242424254</v>
      </c>
      <c r="E86" s="115">
        <f t="shared" si="40"/>
        <v>4939</v>
      </c>
      <c r="F86" s="311">
        <f t="shared" si="41"/>
        <v>302</v>
      </c>
      <c r="G86" s="116" t="str">
        <f t="shared" si="42"/>
        <v>72바1864</v>
      </c>
      <c r="H86" s="117">
        <f t="shared" si="43"/>
        <v>1</v>
      </c>
      <c r="I86" s="118">
        <f t="shared" si="44"/>
        <v>2952.0320000000002</v>
      </c>
      <c r="J86" s="119">
        <f t="shared" si="45"/>
        <v>1.202843627058877E-2</v>
      </c>
      <c r="K86" s="119">
        <f t="shared" si="46"/>
        <v>0.35823753382036122</v>
      </c>
      <c r="L86" s="119">
        <f t="shared" si="47"/>
        <v>0.11517490325308126</v>
      </c>
      <c r="M86" s="120">
        <f t="shared" si="48"/>
        <v>19.526</v>
      </c>
      <c r="N86" s="121">
        <f t="shared" si="49"/>
        <v>0.1016249146350717</v>
      </c>
      <c r="O86" s="121">
        <f t="shared" si="50"/>
        <v>6.3007447073744451</v>
      </c>
      <c r="P86" s="234">
        <f t="shared" si="51"/>
        <v>33</v>
      </c>
      <c r="Q86" s="235">
        <f t="shared" si="52"/>
        <v>3</v>
      </c>
      <c r="R86" s="235">
        <f t="shared" si="53"/>
        <v>186</v>
      </c>
      <c r="T86">
        <v>501</v>
      </c>
      <c r="U86">
        <v>4939</v>
      </c>
      <c r="V86" t="s">
        <v>100</v>
      </c>
      <c r="W86">
        <v>2952.0320000000002</v>
      </c>
      <c r="X86">
        <v>1035.461</v>
      </c>
      <c r="Y86">
        <v>2.851</v>
      </c>
      <c r="Z86">
        <v>19.526</v>
      </c>
      <c r="AA86">
        <v>115.30443099999999</v>
      </c>
      <c r="AB86">
        <v>1.3869320000000001</v>
      </c>
      <c r="AC86">
        <v>41.306375000000003</v>
      </c>
      <c r="AD86" s="1">
        <v>340</v>
      </c>
      <c r="AE86">
        <v>3</v>
      </c>
      <c r="AF86">
        <v>186</v>
      </c>
      <c r="AG86">
        <v>93</v>
      </c>
      <c r="AH86">
        <v>25.602069</v>
      </c>
      <c r="AI86">
        <v>32981.9</v>
      </c>
      <c r="AJ86">
        <v>19889.3</v>
      </c>
      <c r="AK86">
        <v>33</v>
      </c>
      <c r="AL86">
        <v>20573</v>
      </c>
      <c r="AM86" t="s">
        <v>855</v>
      </c>
      <c r="AN86" t="s">
        <v>1385</v>
      </c>
      <c r="AO86">
        <v>2952.0320000000002</v>
      </c>
      <c r="AR86" t="s">
        <v>63</v>
      </c>
      <c r="AS86">
        <v>302</v>
      </c>
      <c r="AT86" t="s">
        <v>718</v>
      </c>
      <c r="AU86" t="s">
        <v>100</v>
      </c>
      <c r="AV86" t="s">
        <v>49</v>
      </c>
      <c r="AW86">
        <v>1</v>
      </c>
      <c r="BB86">
        <v>0.86393939393939401</v>
      </c>
      <c r="BC86" t="s">
        <v>138</v>
      </c>
      <c r="BF86" t="s">
        <v>63</v>
      </c>
      <c r="BG86">
        <v>302</v>
      </c>
      <c r="BH86" t="s">
        <v>100</v>
      </c>
      <c r="BI86">
        <v>4939</v>
      </c>
      <c r="BJ86">
        <v>1</v>
      </c>
      <c r="BK86" t="s">
        <v>718</v>
      </c>
      <c r="BL86" t="s">
        <v>977</v>
      </c>
      <c r="BM86">
        <v>0.86242424242424254</v>
      </c>
      <c r="BN86" t="s">
        <v>138</v>
      </c>
      <c r="BO86" t="s">
        <v>980</v>
      </c>
      <c r="BP86">
        <v>2952.0320000000002</v>
      </c>
    </row>
    <row r="87" spans="1:68" ht="16.5">
      <c r="A87" s="127" t="str">
        <f t="shared" si="36"/>
        <v>강인교통</v>
      </c>
      <c r="B87" s="128" t="str">
        <f t="shared" si="37"/>
        <v>윤이남</v>
      </c>
      <c r="C87" s="129" t="str">
        <f t="shared" si="38"/>
        <v>F</v>
      </c>
      <c r="D87" s="130">
        <f t="shared" si="39"/>
        <v>0.7842424242424243</v>
      </c>
      <c r="E87" s="131">
        <f t="shared" si="40"/>
        <v>9743</v>
      </c>
      <c r="F87" s="310">
        <f t="shared" si="41"/>
        <v>302</v>
      </c>
      <c r="G87" s="132" t="str">
        <f t="shared" si="42"/>
        <v>72바1863</v>
      </c>
      <c r="H87" s="133">
        <f t="shared" si="43"/>
        <v>1</v>
      </c>
      <c r="I87" s="134">
        <f t="shared" si="44"/>
        <v>3492.1529999999998</v>
      </c>
      <c r="J87" s="135">
        <f t="shared" si="45"/>
        <v>1.1339159208759065E-2</v>
      </c>
      <c r="K87" s="135">
        <f t="shared" si="46"/>
        <v>0.33100178733147151</v>
      </c>
      <c r="L87" s="135">
        <f t="shared" si="47"/>
        <v>0.1182651504673478</v>
      </c>
      <c r="M87" s="136">
        <f t="shared" si="48"/>
        <v>22.974</v>
      </c>
      <c r="N87" s="137">
        <f t="shared" si="49"/>
        <v>2.8635629653110849E-2</v>
      </c>
      <c r="O87" s="137">
        <f t="shared" si="50"/>
        <v>12.456498899103218</v>
      </c>
      <c r="P87" s="232">
        <f t="shared" si="51"/>
        <v>4</v>
      </c>
      <c r="Q87" s="233">
        <f t="shared" si="52"/>
        <v>1</v>
      </c>
      <c r="R87" s="233">
        <f t="shared" si="53"/>
        <v>435</v>
      </c>
      <c r="T87">
        <v>501</v>
      </c>
      <c r="U87">
        <v>9743</v>
      </c>
      <c r="V87" t="s">
        <v>92</v>
      </c>
      <c r="W87">
        <v>3492.1529999999998</v>
      </c>
      <c r="X87">
        <v>1334.789</v>
      </c>
      <c r="Y87">
        <v>2.6160000000000001</v>
      </c>
      <c r="Z87">
        <v>22.974</v>
      </c>
      <c r="AA87">
        <v>125.937468</v>
      </c>
      <c r="AB87">
        <v>1.4280250000000001</v>
      </c>
      <c r="AC87">
        <v>41.685527</v>
      </c>
      <c r="AD87" s="1">
        <v>413</v>
      </c>
      <c r="AE87">
        <v>1</v>
      </c>
      <c r="AF87">
        <v>435</v>
      </c>
      <c r="AG87">
        <v>96</v>
      </c>
      <c r="AH87">
        <v>27.729261000000001</v>
      </c>
      <c r="AI87">
        <v>34758.400000000001</v>
      </c>
      <c r="AJ87">
        <v>20537.099999999999</v>
      </c>
      <c r="AK87">
        <v>4</v>
      </c>
      <c r="AL87">
        <v>1404</v>
      </c>
      <c r="AM87" t="s">
        <v>856</v>
      </c>
      <c r="AN87" t="s">
        <v>1386</v>
      </c>
      <c r="AO87">
        <v>3492.1529999999998</v>
      </c>
      <c r="AR87" t="s">
        <v>63</v>
      </c>
      <c r="AS87">
        <v>302</v>
      </c>
      <c r="AT87" t="s">
        <v>716</v>
      </c>
      <c r="AU87" t="s">
        <v>92</v>
      </c>
      <c r="AV87" t="s">
        <v>49</v>
      </c>
      <c r="AW87">
        <v>1</v>
      </c>
      <c r="BB87">
        <v>0.79272727272727284</v>
      </c>
      <c r="BC87" t="s">
        <v>139</v>
      </c>
      <c r="BF87" t="s">
        <v>63</v>
      </c>
      <c r="BG87">
        <v>302</v>
      </c>
      <c r="BH87" t="s">
        <v>92</v>
      </c>
      <c r="BI87">
        <v>9743</v>
      </c>
      <c r="BJ87">
        <v>1</v>
      </c>
      <c r="BK87" t="s">
        <v>716</v>
      </c>
      <c r="BL87" t="s">
        <v>977</v>
      </c>
      <c r="BM87">
        <v>0.7842424242424243</v>
      </c>
      <c r="BN87" t="s">
        <v>139</v>
      </c>
      <c r="BO87" t="s">
        <v>1060</v>
      </c>
      <c r="BP87">
        <v>3492.1529999999998</v>
      </c>
    </row>
    <row r="88" spans="1:68" ht="16.5">
      <c r="A88" s="111" t="str">
        <f t="shared" si="36"/>
        <v>강인교통</v>
      </c>
      <c r="B88" s="112" t="str">
        <f t="shared" si="37"/>
        <v>이권승</v>
      </c>
      <c r="C88" s="113" t="str">
        <f t="shared" si="38"/>
        <v>B</v>
      </c>
      <c r="D88" s="114">
        <f t="shared" si="39"/>
        <v>0.9485034162850281</v>
      </c>
      <c r="E88" s="115">
        <f t="shared" si="40"/>
        <v>9356</v>
      </c>
      <c r="F88" s="311">
        <f t="shared" si="41"/>
        <v>302</v>
      </c>
      <c r="G88" s="116" t="str">
        <f t="shared" si="42"/>
        <v>70바5055</v>
      </c>
      <c r="H88" s="117">
        <f t="shared" si="43"/>
        <v>4</v>
      </c>
      <c r="I88" s="118">
        <f t="shared" si="44"/>
        <v>3528.172</v>
      </c>
      <c r="J88" s="119">
        <f t="shared" si="45"/>
        <v>8.1061203583967581E-3</v>
      </c>
      <c r="K88" s="119">
        <f t="shared" si="46"/>
        <v>0.30296554061507952</v>
      </c>
      <c r="L88" s="119">
        <f t="shared" si="47"/>
        <v>0.18338108232818581</v>
      </c>
      <c r="M88" s="120">
        <f t="shared" si="48"/>
        <v>15.784000000000001</v>
      </c>
      <c r="N88" s="121">
        <f t="shared" si="49"/>
        <v>0.17005973631671017</v>
      </c>
      <c r="O88" s="121">
        <f t="shared" si="50"/>
        <v>5.7536877453820274</v>
      </c>
      <c r="P88" s="234">
        <f t="shared" si="51"/>
        <v>1</v>
      </c>
      <c r="Q88" s="235">
        <f t="shared" si="52"/>
        <v>6</v>
      </c>
      <c r="R88" s="235">
        <f t="shared" si="53"/>
        <v>203</v>
      </c>
      <c r="T88">
        <v>501</v>
      </c>
      <c r="U88">
        <v>9356</v>
      </c>
      <c r="V88" t="s">
        <v>97</v>
      </c>
      <c r="W88">
        <v>3528.172</v>
      </c>
      <c r="X88">
        <v>1120.7349999999999</v>
      </c>
      <c r="Y88">
        <v>3.1480000000000001</v>
      </c>
      <c r="Z88">
        <v>15.784000000000001</v>
      </c>
      <c r="AA88">
        <v>125.038854</v>
      </c>
      <c r="AB88">
        <v>1.0135799999999999</v>
      </c>
      <c r="AC88">
        <v>37.882463999999999</v>
      </c>
      <c r="AD88" s="1">
        <v>647</v>
      </c>
      <c r="AE88">
        <v>6</v>
      </c>
      <c r="AF88">
        <v>203</v>
      </c>
      <c r="AG88">
        <v>91</v>
      </c>
      <c r="AH88">
        <v>28.216605000000001</v>
      </c>
      <c r="AI88">
        <v>27541.4</v>
      </c>
      <c r="AJ88">
        <v>12522.5</v>
      </c>
      <c r="AK88">
        <v>1</v>
      </c>
      <c r="AL88">
        <v>46</v>
      </c>
      <c r="AM88" t="s">
        <v>857</v>
      </c>
      <c r="AN88" t="s">
        <v>1387</v>
      </c>
      <c r="AO88">
        <v>2892.28</v>
      </c>
      <c r="AR88" t="s">
        <v>63</v>
      </c>
      <c r="AS88">
        <v>302</v>
      </c>
      <c r="AT88" t="s">
        <v>70</v>
      </c>
      <c r="AU88" t="s">
        <v>97</v>
      </c>
      <c r="AV88" t="s">
        <v>49</v>
      </c>
      <c r="AW88">
        <v>4</v>
      </c>
      <c r="BB88">
        <v>0.95821579582899141</v>
      </c>
      <c r="BC88" t="s">
        <v>135</v>
      </c>
      <c r="BF88" t="s">
        <v>63</v>
      </c>
      <c r="BG88">
        <v>302</v>
      </c>
      <c r="BH88" t="s">
        <v>97</v>
      </c>
      <c r="BI88">
        <v>9356</v>
      </c>
      <c r="BJ88">
        <v>4</v>
      </c>
      <c r="BK88" t="s">
        <v>70</v>
      </c>
      <c r="BL88" t="s">
        <v>75</v>
      </c>
      <c r="BM88">
        <v>0.9485034162850281</v>
      </c>
      <c r="BN88" t="s">
        <v>137</v>
      </c>
      <c r="BO88" t="s">
        <v>981</v>
      </c>
      <c r="BP88">
        <v>3528.172</v>
      </c>
    </row>
    <row r="89" spans="1:68" ht="16.5">
      <c r="A89" s="127" t="str">
        <f t="shared" si="36"/>
        <v>강인교통</v>
      </c>
      <c r="B89" s="128" t="str">
        <f t="shared" si="37"/>
        <v>이동근</v>
      </c>
      <c r="C89" s="129" t="str">
        <f t="shared" si="38"/>
        <v>S</v>
      </c>
      <c r="D89" s="130">
        <f t="shared" si="39"/>
        <v>1.184848484848485</v>
      </c>
      <c r="E89" s="131">
        <f t="shared" si="40"/>
        <v>6217</v>
      </c>
      <c r="F89" s="310">
        <f t="shared" si="41"/>
        <v>302</v>
      </c>
      <c r="G89" s="132" t="str">
        <f t="shared" si="42"/>
        <v>70바5099</v>
      </c>
      <c r="H89" s="133">
        <f t="shared" si="43"/>
        <v>1</v>
      </c>
      <c r="I89" s="134">
        <f t="shared" si="44"/>
        <v>3348.1590000000001</v>
      </c>
      <c r="J89" s="135">
        <f t="shared" si="45"/>
        <v>5.7722341204257061E-4</v>
      </c>
      <c r="K89" s="135">
        <f t="shared" si="46"/>
        <v>0.29613026088707239</v>
      </c>
      <c r="L89" s="135">
        <f t="shared" si="47"/>
        <v>0.1606853199026689</v>
      </c>
      <c r="M89" s="136">
        <f t="shared" si="48"/>
        <v>10.856</v>
      </c>
      <c r="N89" s="137">
        <f t="shared" si="49"/>
        <v>2.9867159833209832E-2</v>
      </c>
      <c r="O89" s="137">
        <f t="shared" si="50"/>
        <v>3.6437934996515993</v>
      </c>
      <c r="P89" s="232">
        <f t="shared" si="51"/>
        <v>0</v>
      </c>
      <c r="Q89" s="233">
        <f t="shared" si="52"/>
        <v>1</v>
      </c>
      <c r="R89" s="233">
        <f t="shared" si="53"/>
        <v>122</v>
      </c>
      <c r="T89">
        <v>501</v>
      </c>
      <c r="U89">
        <v>6217</v>
      </c>
      <c r="V89" t="s">
        <v>99</v>
      </c>
      <c r="W89">
        <v>3348.1590000000001</v>
      </c>
      <c r="X89">
        <v>853.22799999999995</v>
      </c>
      <c r="Y89">
        <v>3.9239999999999999</v>
      </c>
      <c r="Z89">
        <v>10.856</v>
      </c>
      <c r="AA89">
        <v>120.268857</v>
      </c>
      <c r="AB89">
        <v>6.9421999999999998E-2</v>
      </c>
      <c r="AC89">
        <v>35.615248000000001</v>
      </c>
      <c r="AD89" s="1">
        <v>538</v>
      </c>
      <c r="AE89">
        <v>1</v>
      </c>
      <c r="AF89">
        <v>122</v>
      </c>
      <c r="AG89">
        <v>96</v>
      </c>
      <c r="AH89">
        <v>27.838951999999999</v>
      </c>
      <c r="AI89">
        <v>21862.400000000001</v>
      </c>
      <c r="AJ89">
        <v>5211.8</v>
      </c>
      <c r="AK89">
        <v>0</v>
      </c>
      <c r="AL89">
        <v>0</v>
      </c>
      <c r="AM89" t="s">
        <v>858</v>
      </c>
      <c r="AN89" t="s">
        <v>1388</v>
      </c>
      <c r="AO89">
        <v>3348.1590000000001</v>
      </c>
      <c r="AR89" t="s">
        <v>63</v>
      </c>
      <c r="AS89">
        <v>302</v>
      </c>
      <c r="AT89" t="s">
        <v>71</v>
      </c>
      <c r="AU89" t="s">
        <v>99</v>
      </c>
      <c r="AV89" t="s">
        <v>49</v>
      </c>
      <c r="AW89">
        <v>1</v>
      </c>
      <c r="BB89">
        <v>1.1890909090909092</v>
      </c>
      <c r="BC89" t="s">
        <v>140</v>
      </c>
      <c r="BF89" t="s">
        <v>63</v>
      </c>
      <c r="BG89">
        <v>302</v>
      </c>
      <c r="BH89" t="s">
        <v>99</v>
      </c>
      <c r="BI89">
        <v>6217</v>
      </c>
      <c r="BJ89">
        <v>1</v>
      </c>
      <c r="BK89" t="s">
        <v>71</v>
      </c>
      <c r="BL89" t="s">
        <v>977</v>
      </c>
      <c r="BM89">
        <v>1.184848484848485</v>
      </c>
      <c r="BN89" t="s">
        <v>140</v>
      </c>
      <c r="BO89" t="s">
        <v>979</v>
      </c>
      <c r="BP89">
        <v>3348.1590000000001</v>
      </c>
    </row>
    <row r="90" spans="1:68" ht="16.5">
      <c r="A90" s="111" t="str">
        <f t="shared" si="36"/>
        <v>강인교통</v>
      </c>
      <c r="B90" s="112" t="str">
        <f t="shared" si="37"/>
        <v>이동민</v>
      </c>
      <c r="C90" s="113" t="str">
        <f t="shared" si="38"/>
        <v>C</v>
      </c>
      <c r="D90" s="114">
        <f t="shared" si="39"/>
        <v>0.85200000000000009</v>
      </c>
      <c r="E90" s="115">
        <f t="shared" si="40"/>
        <v>855</v>
      </c>
      <c r="F90" s="311" t="str">
        <f t="shared" si="41"/>
        <v>303-1</v>
      </c>
      <c r="G90" s="116" t="str">
        <f t="shared" si="42"/>
        <v>70바5916</v>
      </c>
      <c r="H90" s="117">
        <f t="shared" si="43"/>
        <v>1</v>
      </c>
      <c r="I90" s="118">
        <f t="shared" si="44"/>
        <v>560.16700000000003</v>
      </c>
      <c r="J90" s="119">
        <f t="shared" si="45"/>
        <v>7.5101517970415661E-3</v>
      </c>
      <c r="K90" s="119">
        <f t="shared" si="46"/>
        <v>0.26066041581736649</v>
      </c>
      <c r="L90" s="119">
        <f t="shared" si="47"/>
        <v>0.13031828008433199</v>
      </c>
      <c r="M90" s="120">
        <f t="shared" si="48"/>
        <v>16.132999999999999</v>
      </c>
      <c r="N90" s="121">
        <f t="shared" si="49"/>
        <v>0</v>
      </c>
      <c r="O90" s="121">
        <f t="shared" si="50"/>
        <v>1.0711091513780711</v>
      </c>
      <c r="P90" s="234">
        <f t="shared" si="51"/>
        <v>0</v>
      </c>
      <c r="Q90" s="235">
        <f t="shared" si="52"/>
        <v>0</v>
      </c>
      <c r="R90" s="235">
        <f t="shared" si="53"/>
        <v>6</v>
      </c>
      <c r="T90">
        <v>501</v>
      </c>
      <c r="U90">
        <v>855</v>
      </c>
      <c r="V90" t="s">
        <v>859</v>
      </c>
      <c r="W90">
        <v>560.16700000000003</v>
      </c>
      <c r="X90">
        <v>187.857</v>
      </c>
      <c r="Y90">
        <v>2.9820000000000002</v>
      </c>
      <c r="Z90">
        <v>16.132999999999999</v>
      </c>
      <c r="AA90">
        <v>16.643605000000001</v>
      </c>
      <c r="AB90">
        <v>0.124996</v>
      </c>
      <c r="AC90">
        <v>4.3383289999999999</v>
      </c>
      <c r="AD90" s="1">
        <v>73</v>
      </c>
      <c r="AE90">
        <v>0</v>
      </c>
      <c r="AF90">
        <v>6</v>
      </c>
      <c r="AG90">
        <v>91</v>
      </c>
      <c r="AH90">
        <v>33.656590000000001</v>
      </c>
      <c r="AI90">
        <v>3851.2</v>
      </c>
      <c r="AJ90">
        <v>1550.5</v>
      </c>
      <c r="AK90">
        <v>0</v>
      </c>
      <c r="AL90">
        <v>0</v>
      </c>
      <c r="AM90" t="s">
        <v>860</v>
      </c>
      <c r="AN90" t="s">
        <v>1389</v>
      </c>
      <c r="AO90">
        <v>560.16700000000003</v>
      </c>
      <c r="AR90" t="s">
        <v>63</v>
      </c>
      <c r="AS90" t="s">
        <v>163</v>
      </c>
      <c r="AT90" t="s">
        <v>742</v>
      </c>
      <c r="AU90" t="s">
        <v>859</v>
      </c>
      <c r="AV90" t="s">
        <v>49</v>
      </c>
      <c r="AW90">
        <v>1</v>
      </c>
      <c r="BB90">
        <v>0.85200000000000009</v>
      </c>
      <c r="BC90" t="s">
        <v>138</v>
      </c>
      <c r="BF90" t="s">
        <v>63</v>
      </c>
      <c r="BG90" t="s">
        <v>163</v>
      </c>
      <c r="BH90" t="s">
        <v>859</v>
      </c>
      <c r="BI90">
        <v>855</v>
      </c>
      <c r="BJ90">
        <v>1</v>
      </c>
      <c r="BK90" t="s">
        <v>742</v>
      </c>
      <c r="BL90" t="s">
        <v>977</v>
      </c>
      <c r="BM90">
        <v>0.85200000000000009</v>
      </c>
      <c r="BN90" t="s">
        <v>138</v>
      </c>
      <c r="BO90" t="s">
        <v>980</v>
      </c>
      <c r="BP90">
        <v>560.16700000000003</v>
      </c>
    </row>
    <row r="91" spans="1:68" ht="16.5">
      <c r="A91" s="127" t="str">
        <f t="shared" si="36"/>
        <v>강인교통</v>
      </c>
      <c r="B91" s="128" t="str">
        <f t="shared" si="37"/>
        <v>이명근</v>
      </c>
      <c r="C91" s="129" t="str">
        <f t="shared" si="38"/>
        <v>F</v>
      </c>
      <c r="D91" s="130">
        <f t="shared" si="39"/>
        <v>0.76366841716508094</v>
      </c>
      <c r="E91" s="131">
        <f t="shared" si="40"/>
        <v>82</v>
      </c>
      <c r="F91" s="310">
        <f t="shared" si="41"/>
        <v>303</v>
      </c>
      <c r="G91" s="132" t="str">
        <f t="shared" si="42"/>
        <v>72바1694</v>
      </c>
      <c r="H91" s="133">
        <f t="shared" si="43"/>
        <v>2</v>
      </c>
      <c r="I91" s="134">
        <f t="shared" si="44"/>
        <v>4523.7929999999997</v>
      </c>
      <c r="J91" s="135">
        <f t="shared" si="45"/>
        <v>1.5571938402922867E-2</v>
      </c>
      <c r="K91" s="135">
        <f t="shared" si="46"/>
        <v>0.31276249958523161</v>
      </c>
      <c r="L91" s="135">
        <f t="shared" si="47"/>
        <v>0.16490586549826663</v>
      </c>
      <c r="M91" s="136">
        <f t="shared" si="48"/>
        <v>26.92</v>
      </c>
      <c r="N91" s="137">
        <f t="shared" si="49"/>
        <v>2.2105343900571933E-2</v>
      </c>
      <c r="O91" s="137">
        <f t="shared" si="50"/>
        <v>20.314811044625607</v>
      </c>
      <c r="P91" s="232">
        <f t="shared" si="51"/>
        <v>14</v>
      </c>
      <c r="Q91" s="233">
        <f t="shared" si="52"/>
        <v>1</v>
      </c>
      <c r="R91" s="233">
        <f t="shared" si="53"/>
        <v>919</v>
      </c>
      <c r="T91">
        <v>501</v>
      </c>
      <c r="U91">
        <v>82</v>
      </c>
      <c r="V91" t="s">
        <v>861</v>
      </c>
      <c r="W91">
        <v>4523.7929999999997</v>
      </c>
      <c r="X91">
        <v>1918.9780000000001</v>
      </c>
      <c r="Y91">
        <v>2.3570000000000002</v>
      </c>
      <c r="Z91">
        <v>26.92</v>
      </c>
      <c r="AA91">
        <v>143.45356000000001</v>
      </c>
      <c r="AB91">
        <v>2.2338499999999999</v>
      </c>
      <c r="AC91">
        <v>44.866894000000002</v>
      </c>
      <c r="AD91" s="1">
        <v>746</v>
      </c>
      <c r="AE91">
        <v>1</v>
      </c>
      <c r="AF91">
        <v>919</v>
      </c>
      <c r="AG91">
        <v>99</v>
      </c>
      <c r="AH91">
        <v>31.534894999999999</v>
      </c>
      <c r="AI91">
        <v>35525.5</v>
      </c>
      <c r="AJ91">
        <v>27090.7</v>
      </c>
      <c r="AK91">
        <v>14</v>
      </c>
      <c r="AL91">
        <v>3911</v>
      </c>
      <c r="AM91" t="s">
        <v>862</v>
      </c>
      <c r="AN91" t="s">
        <v>1390</v>
      </c>
      <c r="AO91">
        <v>4060.4180000000001</v>
      </c>
      <c r="AR91" t="s">
        <v>63</v>
      </c>
      <c r="AS91">
        <v>303</v>
      </c>
      <c r="AT91" t="s">
        <v>736</v>
      </c>
      <c r="AU91" t="s">
        <v>861</v>
      </c>
      <c r="AV91" t="s">
        <v>49</v>
      </c>
      <c r="AW91">
        <v>2</v>
      </c>
      <c r="BB91">
        <v>0.76366841716508094</v>
      </c>
      <c r="BC91" t="s">
        <v>139</v>
      </c>
      <c r="BF91" t="s">
        <v>63</v>
      </c>
      <c r="BG91">
        <v>303</v>
      </c>
      <c r="BH91" t="s">
        <v>861</v>
      </c>
      <c r="BI91">
        <v>82</v>
      </c>
      <c r="BJ91">
        <v>2</v>
      </c>
      <c r="BK91" t="s">
        <v>736</v>
      </c>
      <c r="BL91" t="s">
        <v>756</v>
      </c>
      <c r="BM91">
        <v>0.76366841716508094</v>
      </c>
      <c r="BN91" t="s">
        <v>139</v>
      </c>
      <c r="BO91" t="s">
        <v>1060</v>
      </c>
      <c r="BP91">
        <v>4523.7929999999997</v>
      </c>
    </row>
    <row r="92" spans="1:68" ht="16.5">
      <c r="A92" s="111" t="str">
        <f t="shared" si="36"/>
        <v>강인교통</v>
      </c>
      <c r="B92" s="112" t="str">
        <f t="shared" si="37"/>
        <v>이병규</v>
      </c>
      <c r="C92" s="113" t="str">
        <f t="shared" si="38"/>
        <v>D</v>
      </c>
      <c r="D92" s="114">
        <f t="shared" si="39"/>
        <v>0.84199999999999997</v>
      </c>
      <c r="E92" s="115">
        <f t="shared" si="40"/>
        <v>2010</v>
      </c>
      <c r="F92" s="311" t="str">
        <f t="shared" si="41"/>
        <v>303-1</v>
      </c>
      <c r="G92" s="116" t="str">
        <f t="shared" si="42"/>
        <v>70바5916</v>
      </c>
      <c r="H92" s="117">
        <f t="shared" si="43"/>
        <v>1</v>
      </c>
      <c r="I92" s="118">
        <f t="shared" si="44"/>
        <v>1562.2840000000001</v>
      </c>
      <c r="J92" s="119">
        <f t="shared" si="45"/>
        <v>4.2013454389209816E-3</v>
      </c>
      <c r="K92" s="119">
        <f t="shared" si="46"/>
        <v>0.27393737425983583</v>
      </c>
      <c r="L92" s="119">
        <f t="shared" si="47"/>
        <v>0.13121813959561768</v>
      </c>
      <c r="M92" s="120">
        <f t="shared" si="48"/>
        <v>15.590999999999999</v>
      </c>
      <c r="N92" s="121">
        <f t="shared" si="49"/>
        <v>0</v>
      </c>
      <c r="O92" s="121">
        <f t="shared" si="50"/>
        <v>4.4166105522427417</v>
      </c>
      <c r="P92" s="234">
        <f t="shared" si="51"/>
        <v>1</v>
      </c>
      <c r="Q92" s="235">
        <f t="shared" si="52"/>
        <v>0</v>
      </c>
      <c r="R92" s="235">
        <f t="shared" si="53"/>
        <v>69</v>
      </c>
      <c r="T92">
        <v>501</v>
      </c>
      <c r="U92">
        <v>2010</v>
      </c>
      <c r="V92" t="s">
        <v>863</v>
      </c>
      <c r="W92">
        <v>1562.2840000000001</v>
      </c>
      <c r="X92">
        <v>528.36599999999999</v>
      </c>
      <c r="Y92">
        <v>2.9569999999999999</v>
      </c>
      <c r="Z92">
        <v>15.590999999999999</v>
      </c>
      <c r="AA92">
        <v>48.592767000000002</v>
      </c>
      <c r="AB92">
        <v>0.204155</v>
      </c>
      <c r="AC92">
        <v>13.311375</v>
      </c>
      <c r="AD92" s="1">
        <v>205</v>
      </c>
      <c r="AE92">
        <v>0</v>
      </c>
      <c r="AF92">
        <v>69</v>
      </c>
      <c r="AG92">
        <v>91</v>
      </c>
      <c r="AH92">
        <v>32.150545999999999</v>
      </c>
      <c r="AI92">
        <v>12146.7</v>
      </c>
      <c r="AJ92">
        <v>2508.3000000000002</v>
      </c>
      <c r="AK92">
        <v>1</v>
      </c>
      <c r="AL92">
        <v>1301</v>
      </c>
      <c r="AM92" t="s">
        <v>864</v>
      </c>
      <c r="AN92" t="s">
        <v>1391</v>
      </c>
      <c r="AO92">
        <v>1562.2840000000001</v>
      </c>
      <c r="AR92" t="s">
        <v>63</v>
      </c>
      <c r="AS92" t="s">
        <v>163</v>
      </c>
      <c r="AT92" t="s">
        <v>742</v>
      </c>
      <c r="AU92" t="s">
        <v>863</v>
      </c>
      <c r="AV92" t="s">
        <v>49</v>
      </c>
      <c r="AW92">
        <v>1</v>
      </c>
      <c r="BB92">
        <v>0.84485714285714286</v>
      </c>
      <c r="BC92" t="s">
        <v>136</v>
      </c>
      <c r="BF92" t="s">
        <v>63</v>
      </c>
      <c r="BG92" t="s">
        <v>163</v>
      </c>
      <c r="BH92" t="s">
        <v>863</v>
      </c>
      <c r="BI92">
        <v>2010</v>
      </c>
      <c r="BJ92">
        <v>1</v>
      </c>
      <c r="BK92" t="s">
        <v>742</v>
      </c>
      <c r="BL92" t="s">
        <v>977</v>
      </c>
      <c r="BM92">
        <v>0.84199999999999997</v>
      </c>
      <c r="BN92" t="s">
        <v>136</v>
      </c>
      <c r="BO92" t="s">
        <v>982</v>
      </c>
      <c r="BP92">
        <v>1562.2840000000001</v>
      </c>
    </row>
    <row r="93" spans="1:68" ht="16.5">
      <c r="A93" s="127" t="str">
        <f t="shared" si="36"/>
        <v>강인교통</v>
      </c>
      <c r="B93" s="128" t="str">
        <f t="shared" si="37"/>
        <v>이병일</v>
      </c>
      <c r="C93" s="129" t="str">
        <f t="shared" si="38"/>
        <v>A</v>
      </c>
      <c r="D93" s="130">
        <f t="shared" si="39"/>
        <v>0.9865292410781058</v>
      </c>
      <c r="E93" s="131">
        <f t="shared" si="40"/>
        <v>2772</v>
      </c>
      <c r="F93" s="310">
        <f t="shared" si="41"/>
        <v>302</v>
      </c>
      <c r="G93" s="132" t="str">
        <f t="shared" si="42"/>
        <v>70바5009</v>
      </c>
      <c r="H93" s="133">
        <f t="shared" si="43"/>
        <v>2</v>
      </c>
      <c r="I93" s="134">
        <f t="shared" si="44"/>
        <v>3588.4649999999997</v>
      </c>
      <c r="J93" s="135">
        <f t="shared" si="45"/>
        <v>7.6691978030067184E-3</v>
      </c>
      <c r="K93" s="135">
        <f t="shared" si="46"/>
        <v>0.29392960357146614</v>
      </c>
      <c r="L93" s="135">
        <f t="shared" si="47"/>
        <v>0.20231491738110866</v>
      </c>
      <c r="M93" s="136">
        <f t="shared" si="48"/>
        <v>13.683999999999999</v>
      </c>
      <c r="N93" s="137">
        <f t="shared" si="49"/>
        <v>0</v>
      </c>
      <c r="O93" s="137">
        <f t="shared" si="50"/>
        <v>4.0128578654104192</v>
      </c>
      <c r="P93" s="232">
        <f t="shared" si="51"/>
        <v>4</v>
      </c>
      <c r="Q93" s="233">
        <f t="shared" si="52"/>
        <v>0</v>
      </c>
      <c r="R93" s="233">
        <f t="shared" si="53"/>
        <v>144</v>
      </c>
      <c r="T93">
        <v>501</v>
      </c>
      <c r="U93">
        <v>2772</v>
      </c>
      <c r="V93" t="s">
        <v>89</v>
      </c>
      <c r="W93">
        <v>3588.4650000000001</v>
      </c>
      <c r="X93">
        <v>1093.1220000000001</v>
      </c>
      <c r="Y93">
        <v>3.2829999999999999</v>
      </c>
      <c r="Z93">
        <v>13.683999999999999</v>
      </c>
      <c r="AA93">
        <v>133.64774600000001</v>
      </c>
      <c r="AB93">
        <v>1.0249710000000001</v>
      </c>
      <c r="AC93">
        <v>39.283028999999999</v>
      </c>
      <c r="AD93" s="1">
        <v>726</v>
      </c>
      <c r="AE93">
        <v>0</v>
      </c>
      <c r="AF93">
        <v>144</v>
      </c>
      <c r="AG93">
        <v>90</v>
      </c>
      <c r="AH93">
        <v>26.850172000000001</v>
      </c>
      <c r="AI93">
        <v>32262.3</v>
      </c>
      <c r="AJ93">
        <v>11624.1</v>
      </c>
      <c r="AK93">
        <v>4</v>
      </c>
      <c r="AL93">
        <v>1630</v>
      </c>
      <c r="AM93" t="s">
        <v>865</v>
      </c>
      <c r="AN93" t="s">
        <v>1392</v>
      </c>
      <c r="AO93">
        <v>3483.9389999999999</v>
      </c>
      <c r="AR93" t="s">
        <v>63</v>
      </c>
      <c r="AS93">
        <v>302</v>
      </c>
      <c r="AT93" t="s">
        <v>66</v>
      </c>
      <c r="AU93" t="s">
        <v>89</v>
      </c>
      <c r="AV93" t="s">
        <v>49</v>
      </c>
      <c r="AW93">
        <v>2</v>
      </c>
      <c r="BB93">
        <v>0.99754146542526489</v>
      </c>
      <c r="BC93" t="s">
        <v>135</v>
      </c>
      <c r="BF93" t="s">
        <v>63</v>
      </c>
      <c r="BG93">
        <v>302</v>
      </c>
      <c r="BH93" t="s">
        <v>89</v>
      </c>
      <c r="BI93">
        <v>2772</v>
      </c>
      <c r="BJ93">
        <v>2</v>
      </c>
      <c r="BK93" t="s">
        <v>66</v>
      </c>
      <c r="BL93" t="s">
        <v>1056</v>
      </c>
      <c r="BM93">
        <v>0.9865292410781058</v>
      </c>
      <c r="BN93" t="s">
        <v>135</v>
      </c>
      <c r="BO93" t="s">
        <v>981</v>
      </c>
      <c r="BP93">
        <v>3588.4649999999997</v>
      </c>
    </row>
    <row r="94" spans="1:68" ht="16.5">
      <c r="A94" s="111" t="str">
        <f t="shared" si="36"/>
        <v>강인교통</v>
      </c>
      <c r="B94" s="112" t="str">
        <f t="shared" si="37"/>
        <v>이상배</v>
      </c>
      <c r="C94" s="113" t="str">
        <f t="shared" si="38"/>
        <v>D</v>
      </c>
      <c r="D94" s="114">
        <f t="shared" si="39"/>
        <v>0.84294609046316249</v>
      </c>
      <c r="E94" s="115">
        <f t="shared" si="40"/>
        <v>1590</v>
      </c>
      <c r="F94" s="311">
        <f t="shared" si="41"/>
        <v>303</v>
      </c>
      <c r="G94" s="116" t="str">
        <f t="shared" si="42"/>
        <v>72바1694</v>
      </c>
      <c r="H94" s="117">
        <f t="shared" si="43"/>
        <v>2</v>
      </c>
      <c r="I94" s="118">
        <f t="shared" si="44"/>
        <v>4951.8630000000003</v>
      </c>
      <c r="J94" s="119">
        <f t="shared" si="45"/>
        <v>1.1918114147314807E-2</v>
      </c>
      <c r="K94" s="119">
        <f t="shared" si="46"/>
        <v>0.27623997571370573</v>
      </c>
      <c r="L94" s="119">
        <f t="shared" si="47"/>
        <v>0.20315586275306888</v>
      </c>
      <c r="M94" s="120">
        <f t="shared" si="48"/>
        <v>21.196000000000002</v>
      </c>
      <c r="N94" s="121">
        <f t="shared" si="49"/>
        <v>4.038883951353258E-2</v>
      </c>
      <c r="O94" s="121">
        <f t="shared" si="50"/>
        <v>2.2617750127578247</v>
      </c>
      <c r="P94" s="234">
        <f t="shared" si="51"/>
        <v>6</v>
      </c>
      <c r="Q94" s="235">
        <f t="shared" si="52"/>
        <v>2</v>
      </c>
      <c r="R94" s="235">
        <f t="shared" si="53"/>
        <v>112</v>
      </c>
      <c r="T94">
        <v>501</v>
      </c>
      <c r="U94">
        <v>1590</v>
      </c>
      <c r="V94" t="s">
        <v>866</v>
      </c>
      <c r="W94">
        <v>4951.8630000000003</v>
      </c>
      <c r="X94">
        <v>1874.289</v>
      </c>
      <c r="Y94">
        <v>2.6419999999999999</v>
      </c>
      <c r="Z94">
        <v>21.196000000000002</v>
      </c>
      <c r="AA94">
        <v>159.37219400000001</v>
      </c>
      <c r="AB94">
        <v>1.899416</v>
      </c>
      <c r="AC94">
        <v>44.024971000000001</v>
      </c>
      <c r="AD94" s="1">
        <v>1006</v>
      </c>
      <c r="AE94">
        <v>2</v>
      </c>
      <c r="AF94">
        <v>112</v>
      </c>
      <c r="AG94">
        <v>96</v>
      </c>
      <c r="AH94">
        <v>31.071059000000002</v>
      </c>
      <c r="AI94">
        <v>44127.4</v>
      </c>
      <c r="AJ94">
        <v>30281.599999999999</v>
      </c>
      <c r="AK94">
        <v>6</v>
      </c>
      <c r="AL94">
        <v>840</v>
      </c>
      <c r="AM94" t="s">
        <v>867</v>
      </c>
      <c r="AN94" t="s">
        <v>1393</v>
      </c>
      <c r="AO94">
        <v>4673.348</v>
      </c>
      <c r="AR94" t="s">
        <v>63</v>
      </c>
      <c r="AS94">
        <v>303</v>
      </c>
      <c r="AT94" t="s">
        <v>736</v>
      </c>
      <c r="AU94" t="s">
        <v>866</v>
      </c>
      <c r="AV94" t="s">
        <v>49</v>
      </c>
      <c r="AW94">
        <v>2</v>
      </c>
      <c r="BB94">
        <v>0.8537327064516409</v>
      </c>
      <c r="BC94" t="s">
        <v>138</v>
      </c>
      <c r="BF94" t="s">
        <v>63</v>
      </c>
      <c r="BG94">
        <v>303</v>
      </c>
      <c r="BH94" t="s">
        <v>866</v>
      </c>
      <c r="BI94">
        <v>1590</v>
      </c>
      <c r="BJ94">
        <v>2</v>
      </c>
      <c r="BK94" t="s">
        <v>736</v>
      </c>
      <c r="BL94" t="s">
        <v>756</v>
      </c>
      <c r="BM94">
        <v>0.84294609046316249</v>
      </c>
      <c r="BN94" t="s">
        <v>136</v>
      </c>
      <c r="BO94" t="s">
        <v>980</v>
      </c>
      <c r="BP94">
        <v>4951.8630000000003</v>
      </c>
    </row>
    <row r="95" spans="1:68" ht="16.5">
      <c r="A95" s="127" t="str">
        <f t="shared" si="36"/>
        <v>강인교통</v>
      </c>
      <c r="B95" s="128" t="str">
        <f t="shared" si="37"/>
        <v>이상종</v>
      </c>
      <c r="C95" s="129" t="str">
        <f t="shared" si="38"/>
        <v>B</v>
      </c>
      <c r="D95" s="130">
        <f t="shared" si="39"/>
        <v>0.94943310776877121</v>
      </c>
      <c r="E95" s="131">
        <f t="shared" si="40"/>
        <v>9705</v>
      </c>
      <c r="F95" s="310">
        <f t="shared" si="41"/>
        <v>302</v>
      </c>
      <c r="G95" s="132" t="str">
        <f t="shared" si="42"/>
        <v>70바5055</v>
      </c>
      <c r="H95" s="133">
        <f t="shared" si="43"/>
        <v>4</v>
      </c>
      <c r="I95" s="134">
        <f t="shared" si="44"/>
        <v>3810.9929999999999</v>
      </c>
      <c r="J95" s="135">
        <f t="shared" si="45"/>
        <v>1.9642418099480854E-3</v>
      </c>
      <c r="K95" s="135">
        <f t="shared" si="46"/>
        <v>0.32483749151359803</v>
      </c>
      <c r="L95" s="135">
        <f t="shared" si="47"/>
        <v>0.16426165044123672</v>
      </c>
      <c r="M95" s="136">
        <f t="shared" si="48"/>
        <v>15.548999999999999</v>
      </c>
      <c r="N95" s="137">
        <f t="shared" si="49"/>
        <v>0</v>
      </c>
      <c r="O95" s="137">
        <f t="shared" si="50"/>
        <v>3.4374243143453689</v>
      </c>
      <c r="P95" s="232">
        <f t="shared" si="51"/>
        <v>18</v>
      </c>
      <c r="Q95" s="233">
        <f t="shared" si="52"/>
        <v>0</v>
      </c>
      <c r="R95" s="233">
        <f t="shared" si="53"/>
        <v>131</v>
      </c>
      <c r="T95">
        <v>501</v>
      </c>
      <c r="U95">
        <v>9705</v>
      </c>
      <c r="V95" t="s">
        <v>116</v>
      </c>
      <c r="W95">
        <v>3810.9929999999999</v>
      </c>
      <c r="X95">
        <v>1210.345</v>
      </c>
      <c r="Y95">
        <v>3.149</v>
      </c>
      <c r="Z95">
        <v>15.548999999999999</v>
      </c>
      <c r="AA95">
        <v>139.56886499999999</v>
      </c>
      <c r="AB95">
        <v>0.27414699999999997</v>
      </c>
      <c r="AC95">
        <v>45.337200000000003</v>
      </c>
      <c r="AD95" s="1">
        <v>626</v>
      </c>
      <c r="AE95">
        <v>0</v>
      </c>
      <c r="AF95">
        <v>131</v>
      </c>
      <c r="AG95">
        <v>92</v>
      </c>
      <c r="AH95">
        <v>27.305465999999999</v>
      </c>
      <c r="AI95">
        <v>37673.5</v>
      </c>
      <c r="AJ95">
        <v>17339.599999999999</v>
      </c>
      <c r="AK95">
        <v>18</v>
      </c>
      <c r="AL95">
        <v>4365</v>
      </c>
      <c r="AM95" t="s">
        <v>868</v>
      </c>
      <c r="AN95" t="s">
        <v>1394</v>
      </c>
      <c r="AO95">
        <v>3186.3890000000001</v>
      </c>
      <c r="AR95" t="s">
        <v>63</v>
      </c>
      <c r="AS95">
        <v>302</v>
      </c>
      <c r="AT95" t="s">
        <v>70</v>
      </c>
      <c r="AU95" t="s">
        <v>116</v>
      </c>
      <c r="AV95" t="s">
        <v>49</v>
      </c>
      <c r="AW95">
        <v>4</v>
      </c>
      <c r="BB95">
        <v>0.95802778339004702</v>
      </c>
      <c r="BC95" t="s">
        <v>135</v>
      </c>
      <c r="BF95" t="s">
        <v>63</v>
      </c>
      <c r="BG95">
        <v>302</v>
      </c>
      <c r="BH95" t="s">
        <v>116</v>
      </c>
      <c r="BI95">
        <v>9705</v>
      </c>
      <c r="BJ95">
        <v>4</v>
      </c>
      <c r="BK95" t="s">
        <v>70</v>
      </c>
      <c r="BL95" t="s">
        <v>74</v>
      </c>
      <c r="BM95">
        <v>0.94943310776877121</v>
      </c>
      <c r="BN95" t="s">
        <v>137</v>
      </c>
      <c r="BO95" t="s">
        <v>981</v>
      </c>
      <c r="BP95">
        <v>3810.9929999999999</v>
      </c>
    </row>
    <row r="96" spans="1:68" ht="16.5">
      <c r="A96" s="111" t="str">
        <f t="shared" si="36"/>
        <v>강인교통</v>
      </c>
      <c r="B96" s="112" t="str">
        <f t="shared" si="37"/>
        <v>이성근</v>
      </c>
      <c r="C96" s="113" t="str">
        <f t="shared" si="38"/>
        <v>C</v>
      </c>
      <c r="D96" s="114">
        <f t="shared" si="39"/>
        <v>0.89090909090909098</v>
      </c>
      <c r="E96" s="115">
        <f t="shared" si="40"/>
        <v>6164</v>
      </c>
      <c r="F96" s="311">
        <f t="shared" si="41"/>
        <v>303</v>
      </c>
      <c r="G96" s="116" t="str">
        <f t="shared" si="42"/>
        <v>72바1615</v>
      </c>
      <c r="H96" s="117">
        <f t="shared" si="43"/>
        <v>1</v>
      </c>
      <c r="I96" s="118">
        <f t="shared" si="44"/>
        <v>4644.8890000000001</v>
      </c>
      <c r="J96" s="119">
        <f t="shared" si="45"/>
        <v>1.9509895107239862E-2</v>
      </c>
      <c r="K96" s="119">
        <f t="shared" si="46"/>
        <v>0.31016744442912575</v>
      </c>
      <c r="L96" s="119">
        <f t="shared" si="47"/>
        <v>0.14252224326566254</v>
      </c>
      <c r="M96" s="120">
        <f t="shared" si="48"/>
        <v>14.233000000000001</v>
      </c>
      <c r="N96" s="121">
        <f t="shared" si="49"/>
        <v>2.1113906357713912E-2</v>
      </c>
      <c r="O96" s="121">
        <f t="shared" si="50"/>
        <v>2.2591879802753887</v>
      </c>
      <c r="P96" s="234">
        <f t="shared" si="51"/>
        <v>68</v>
      </c>
      <c r="Q96" s="235">
        <f t="shared" si="52"/>
        <v>1</v>
      </c>
      <c r="R96" s="235">
        <f t="shared" si="53"/>
        <v>107</v>
      </c>
      <c r="T96">
        <v>501</v>
      </c>
      <c r="U96">
        <v>6164</v>
      </c>
      <c r="V96" t="s">
        <v>869</v>
      </c>
      <c r="W96">
        <v>4736.2150000000001</v>
      </c>
      <c r="X96">
        <v>1605.453</v>
      </c>
      <c r="Y96">
        <v>2.95</v>
      </c>
      <c r="Z96">
        <v>14.233000000000001</v>
      </c>
      <c r="AA96">
        <v>172.85997599999999</v>
      </c>
      <c r="AB96">
        <v>3.3724799999999999</v>
      </c>
      <c r="AC96">
        <v>53.615537000000003</v>
      </c>
      <c r="AD96" s="1">
        <v>662</v>
      </c>
      <c r="AE96">
        <v>1</v>
      </c>
      <c r="AF96">
        <v>107</v>
      </c>
      <c r="AG96">
        <v>95</v>
      </c>
      <c r="AH96">
        <v>27.399141</v>
      </c>
      <c r="AI96">
        <v>67482.3</v>
      </c>
      <c r="AJ96">
        <v>12905.2</v>
      </c>
      <c r="AK96">
        <v>68</v>
      </c>
      <c r="AL96">
        <v>10983</v>
      </c>
      <c r="AM96" t="s">
        <v>870</v>
      </c>
      <c r="AN96" t="s">
        <v>1395</v>
      </c>
      <c r="AO96">
        <v>4644.8890000000001</v>
      </c>
      <c r="AR96" t="s">
        <v>63</v>
      </c>
      <c r="AS96">
        <v>303</v>
      </c>
      <c r="AT96" t="s">
        <v>733</v>
      </c>
      <c r="AU96" t="s">
        <v>869</v>
      </c>
      <c r="AV96" t="s">
        <v>49</v>
      </c>
      <c r="AW96">
        <v>1</v>
      </c>
      <c r="BB96">
        <v>0.8954545454545455</v>
      </c>
      <c r="BC96" t="s">
        <v>138</v>
      </c>
      <c r="BF96" t="s">
        <v>63</v>
      </c>
      <c r="BG96">
        <v>303</v>
      </c>
      <c r="BH96" t="s">
        <v>869</v>
      </c>
      <c r="BI96">
        <v>6164</v>
      </c>
      <c r="BJ96">
        <v>1</v>
      </c>
      <c r="BK96" t="s">
        <v>733</v>
      </c>
      <c r="BL96" t="s">
        <v>977</v>
      </c>
      <c r="BM96">
        <v>0.89090909090909098</v>
      </c>
      <c r="BN96" t="s">
        <v>138</v>
      </c>
      <c r="BO96" t="s">
        <v>980</v>
      </c>
      <c r="BP96">
        <v>4644.8890000000001</v>
      </c>
    </row>
    <row r="97" spans="1:68" ht="16.5">
      <c r="A97" s="127" t="str">
        <f t="shared" si="36"/>
        <v>강인교통</v>
      </c>
      <c r="B97" s="128" t="str">
        <f t="shared" si="37"/>
        <v>이승준</v>
      </c>
      <c r="C97" s="129" t="str">
        <f t="shared" si="38"/>
        <v>S</v>
      </c>
      <c r="D97" s="130">
        <f t="shared" si="39"/>
        <v>1.0432258064516129</v>
      </c>
      <c r="E97" s="131">
        <f t="shared" si="40"/>
        <v>5746</v>
      </c>
      <c r="F97" s="310">
        <f t="shared" si="41"/>
        <v>302</v>
      </c>
      <c r="G97" s="132" t="str">
        <f t="shared" si="42"/>
        <v>70바6026</v>
      </c>
      <c r="H97" s="133">
        <f t="shared" si="43"/>
        <v>1</v>
      </c>
      <c r="I97" s="134">
        <f t="shared" si="44"/>
        <v>2650.8220000000001</v>
      </c>
      <c r="J97" s="135">
        <f t="shared" si="45"/>
        <v>3.3255627991680575E-3</v>
      </c>
      <c r="K97" s="135">
        <f t="shared" si="46"/>
        <v>0.26681659721401429</v>
      </c>
      <c r="L97" s="135">
        <f t="shared" si="47"/>
        <v>9.2046919785636297E-2</v>
      </c>
      <c r="M97" s="136">
        <f t="shared" si="48"/>
        <v>17.117999999999999</v>
      </c>
      <c r="N97" s="137">
        <f t="shared" si="49"/>
        <v>3.7724147453129631E-2</v>
      </c>
      <c r="O97" s="137">
        <f t="shared" si="50"/>
        <v>3.9233113351254816</v>
      </c>
      <c r="P97" s="232">
        <f t="shared" si="51"/>
        <v>0</v>
      </c>
      <c r="Q97" s="233">
        <f t="shared" si="52"/>
        <v>1</v>
      </c>
      <c r="R97" s="233">
        <f t="shared" si="53"/>
        <v>104</v>
      </c>
      <c r="T97">
        <v>501</v>
      </c>
      <c r="U97">
        <v>5746</v>
      </c>
      <c r="V97" t="s">
        <v>117</v>
      </c>
      <c r="W97">
        <v>2650.8220000000001</v>
      </c>
      <c r="X97">
        <v>835.80600000000004</v>
      </c>
      <c r="Y97">
        <v>3.1720000000000002</v>
      </c>
      <c r="Z97">
        <v>17.117999999999999</v>
      </c>
      <c r="AA97">
        <v>82.601356999999993</v>
      </c>
      <c r="AB97">
        <v>0.274696</v>
      </c>
      <c r="AC97">
        <v>22.039413</v>
      </c>
      <c r="AD97" s="1">
        <v>244</v>
      </c>
      <c r="AE97">
        <v>1</v>
      </c>
      <c r="AF97">
        <v>104</v>
      </c>
      <c r="AG97">
        <v>91</v>
      </c>
      <c r="AH97">
        <v>32.091748000000003</v>
      </c>
      <c r="AI97">
        <v>16274.6</v>
      </c>
      <c r="AJ97">
        <v>2605</v>
      </c>
      <c r="AK97">
        <v>0</v>
      </c>
      <c r="AL97">
        <v>0</v>
      </c>
      <c r="AM97" t="s">
        <v>871</v>
      </c>
      <c r="AN97" t="s">
        <v>1396</v>
      </c>
      <c r="AO97">
        <v>2650.8220000000001</v>
      </c>
      <c r="AR97" t="s">
        <v>63</v>
      </c>
      <c r="AS97">
        <v>302</v>
      </c>
      <c r="AT97" t="s">
        <v>77</v>
      </c>
      <c r="AU97" t="s">
        <v>117</v>
      </c>
      <c r="AV97" t="s">
        <v>49</v>
      </c>
      <c r="AW97">
        <v>1</v>
      </c>
      <c r="BB97">
        <v>1.0232258064516129</v>
      </c>
      <c r="BC97" t="s">
        <v>140</v>
      </c>
      <c r="BF97" t="s">
        <v>63</v>
      </c>
      <c r="BG97">
        <v>302</v>
      </c>
      <c r="BH97" t="s">
        <v>117</v>
      </c>
      <c r="BI97">
        <v>5746</v>
      </c>
      <c r="BJ97">
        <v>1</v>
      </c>
      <c r="BK97" t="s">
        <v>77</v>
      </c>
      <c r="BL97" t="s">
        <v>977</v>
      </c>
      <c r="BM97">
        <v>1.0432258064516129</v>
      </c>
      <c r="BN97" t="s">
        <v>140</v>
      </c>
      <c r="BO97" t="s">
        <v>979</v>
      </c>
      <c r="BP97">
        <v>2650.8220000000001</v>
      </c>
    </row>
    <row r="98" spans="1:68" ht="16.5">
      <c r="A98" s="111" t="str">
        <f t="shared" si="36"/>
        <v>강인교통</v>
      </c>
      <c r="B98" s="112" t="str">
        <f t="shared" si="37"/>
        <v>이유준</v>
      </c>
      <c r="C98" s="113" t="str">
        <f t="shared" si="38"/>
        <v>F</v>
      </c>
      <c r="D98" s="114">
        <f t="shared" si="39"/>
        <v>0.74827152513741779</v>
      </c>
      <c r="E98" s="115">
        <f t="shared" si="40"/>
        <v>3440</v>
      </c>
      <c r="F98" s="311">
        <f t="shared" si="41"/>
        <v>302</v>
      </c>
      <c r="G98" s="116" t="str">
        <f t="shared" si="42"/>
        <v>70바5051</v>
      </c>
      <c r="H98" s="117">
        <f t="shared" si="43"/>
        <v>3</v>
      </c>
      <c r="I98" s="118">
        <f t="shared" si="44"/>
        <v>2830.8030000000003</v>
      </c>
      <c r="J98" s="119">
        <f t="shared" si="45"/>
        <v>3.0692051472061197E-2</v>
      </c>
      <c r="K98" s="119">
        <f t="shared" si="46"/>
        <v>0.40907637693379417</v>
      </c>
      <c r="L98" s="119">
        <f t="shared" si="47"/>
        <v>0.18545974410794391</v>
      </c>
      <c r="M98" s="120">
        <f t="shared" si="48"/>
        <v>23.966000000000001</v>
      </c>
      <c r="N98" s="121">
        <f t="shared" si="49"/>
        <v>0.17662832772185136</v>
      </c>
      <c r="O98" s="121">
        <f t="shared" si="50"/>
        <v>19.57041871158113</v>
      </c>
      <c r="P98" s="234">
        <f t="shared" si="51"/>
        <v>42</v>
      </c>
      <c r="Q98" s="235">
        <f t="shared" si="52"/>
        <v>5</v>
      </c>
      <c r="R98" s="235">
        <f t="shared" si="53"/>
        <v>554</v>
      </c>
      <c r="T98">
        <v>501</v>
      </c>
      <c r="U98">
        <v>3440</v>
      </c>
      <c r="V98" t="s">
        <v>96</v>
      </c>
      <c r="W98">
        <v>2830.8029999999999</v>
      </c>
      <c r="X98">
        <v>1135.6300000000001</v>
      </c>
      <c r="Y98">
        <v>2.4929999999999999</v>
      </c>
      <c r="Z98">
        <v>23.966000000000001</v>
      </c>
      <c r="AA98">
        <v>117.95470899999999</v>
      </c>
      <c r="AB98">
        <v>3.6202719999999999</v>
      </c>
      <c r="AC98">
        <v>48.252485</v>
      </c>
      <c r="AD98" s="1">
        <v>525</v>
      </c>
      <c r="AE98">
        <v>5</v>
      </c>
      <c r="AF98">
        <v>554</v>
      </c>
      <c r="AG98">
        <v>93</v>
      </c>
      <c r="AH98">
        <v>23.999067</v>
      </c>
      <c r="AI98">
        <v>42239</v>
      </c>
      <c r="AJ98">
        <v>26899.200000000001</v>
      </c>
      <c r="AK98">
        <v>42</v>
      </c>
      <c r="AL98">
        <v>38994</v>
      </c>
      <c r="AM98" t="s">
        <v>872</v>
      </c>
      <c r="AN98" t="s">
        <v>1397</v>
      </c>
      <c r="AO98">
        <v>2415.1750000000002</v>
      </c>
      <c r="AR98" t="s">
        <v>63</v>
      </c>
      <c r="AS98">
        <v>302</v>
      </c>
      <c r="AT98" t="s">
        <v>69</v>
      </c>
      <c r="AU98" t="s">
        <v>96</v>
      </c>
      <c r="AV98" t="s">
        <v>49</v>
      </c>
      <c r="AW98">
        <v>3</v>
      </c>
      <c r="BB98">
        <v>0.75940353903132385</v>
      </c>
      <c r="BC98" t="s">
        <v>139</v>
      </c>
      <c r="BF98" t="s">
        <v>63</v>
      </c>
      <c r="BG98">
        <v>302</v>
      </c>
      <c r="BH98" t="s">
        <v>96</v>
      </c>
      <c r="BI98">
        <v>3440</v>
      </c>
      <c r="BJ98">
        <v>3</v>
      </c>
      <c r="BK98" t="s">
        <v>69</v>
      </c>
      <c r="BL98" t="s">
        <v>74</v>
      </c>
      <c r="BM98">
        <v>0.74827152513741779</v>
      </c>
      <c r="BN98" t="s">
        <v>139</v>
      </c>
      <c r="BO98" t="s">
        <v>1060</v>
      </c>
      <c r="BP98">
        <v>2830.8030000000003</v>
      </c>
    </row>
    <row r="99" spans="1:68" ht="16.5">
      <c r="A99" s="127" t="str">
        <f t="shared" si="36"/>
        <v>강인교통</v>
      </c>
      <c r="B99" s="128" t="str">
        <f t="shared" si="37"/>
        <v>이정만</v>
      </c>
      <c r="C99" s="129" t="str">
        <f t="shared" si="38"/>
        <v>D</v>
      </c>
      <c r="D99" s="130">
        <f t="shared" si="39"/>
        <v>0.84253797814267128</v>
      </c>
      <c r="E99" s="131">
        <f t="shared" si="40"/>
        <v>4063</v>
      </c>
      <c r="F99" s="310" t="str">
        <f t="shared" si="41"/>
        <v>303-1</v>
      </c>
      <c r="G99" s="132" t="str">
        <f t="shared" si="42"/>
        <v>72바1735</v>
      </c>
      <c r="H99" s="133">
        <f t="shared" si="43"/>
        <v>2</v>
      </c>
      <c r="I99" s="134">
        <f t="shared" si="44"/>
        <v>4570.8829999999998</v>
      </c>
      <c r="J99" s="135">
        <f t="shared" si="45"/>
        <v>1.2686973328893833E-2</v>
      </c>
      <c r="K99" s="135">
        <f t="shared" si="46"/>
        <v>0.32219173885643215</v>
      </c>
      <c r="L99" s="135">
        <f t="shared" si="47"/>
        <v>0.17261435044388579</v>
      </c>
      <c r="M99" s="136">
        <f t="shared" si="48"/>
        <v>20.922999999999998</v>
      </c>
      <c r="N99" s="137">
        <f t="shared" si="49"/>
        <v>2.1877610956132547E-2</v>
      </c>
      <c r="O99" s="137">
        <f t="shared" si="50"/>
        <v>11.967053193004503</v>
      </c>
      <c r="P99" s="232">
        <f t="shared" si="51"/>
        <v>51</v>
      </c>
      <c r="Q99" s="233">
        <f t="shared" si="52"/>
        <v>1</v>
      </c>
      <c r="R99" s="233">
        <f t="shared" si="53"/>
        <v>547</v>
      </c>
      <c r="T99">
        <v>501</v>
      </c>
      <c r="U99">
        <v>4063</v>
      </c>
      <c r="V99" t="s">
        <v>873</v>
      </c>
      <c r="W99">
        <v>4570.8829999999998</v>
      </c>
      <c r="X99">
        <v>1534.1679999999999</v>
      </c>
      <c r="Y99">
        <v>2.9790000000000001</v>
      </c>
      <c r="Z99">
        <v>20.922999999999998</v>
      </c>
      <c r="AA99">
        <v>145.860242</v>
      </c>
      <c r="AB99">
        <v>1.850525</v>
      </c>
      <c r="AC99">
        <v>46.994965000000001</v>
      </c>
      <c r="AD99" s="1">
        <v>789</v>
      </c>
      <c r="AE99">
        <v>1</v>
      </c>
      <c r="AF99">
        <v>547</v>
      </c>
      <c r="AG99">
        <v>94</v>
      </c>
      <c r="AH99">
        <v>31.337415</v>
      </c>
      <c r="AI99">
        <v>49390</v>
      </c>
      <c r="AJ99">
        <v>24059.7</v>
      </c>
      <c r="AK99">
        <v>51</v>
      </c>
      <c r="AL99">
        <v>16818</v>
      </c>
      <c r="AM99" t="s">
        <v>874</v>
      </c>
      <c r="AN99" t="s">
        <v>1398</v>
      </c>
      <c r="AO99">
        <v>4430.5919999999996</v>
      </c>
      <c r="AR99" t="s">
        <v>63</v>
      </c>
      <c r="AS99" t="s">
        <v>163</v>
      </c>
      <c r="AT99" t="s">
        <v>744</v>
      </c>
      <c r="AU99" t="s">
        <v>873</v>
      </c>
      <c r="AV99" t="s">
        <v>49</v>
      </c>
      <c r="AW99">
        <v>2</v>
      </c>
      <c r="BB99">
        <v>0.85546085801093985</v>
      </c>
      <c r="BC99" t="s">
        <v>138</v>
      </c>
      <c r="BF99" t="s">
        <v>63</v>
      </c>
      <c r="BG99" t="s">
        <v>163</v>
      </c>
      <c r="BH99" t="s">
        <v>873</v>
      </c>
      <c r="BI99">
        <v>4063</v>
      </c>
      <c r="BJ99">
        <v>2</v>
      </c>
      <c r="BK99" t="s">
        <v>744</v>
      </c>
      <c r="BL99" t="s">
        <v>756</v>
      </c>
      <c r="BM99">
        <v>0.84253797814267128</v>
      </c>
      <c r="BN99" t="s">
        <v>136</v>
      </c>
      <c r="BO99" t="s">
        <v>980</v>
      </c>
      <c r="BP99">
        <v>4570.8829999999998</v>
      </c>
    </row>
    <row r="100" spans="1:68" ht="16.5">
      <c r="A100" s="111" t="str">
        <f t="shared" si="36"/>
        <v>강인교통</v>
      </c>
      <c r="B100" s="112" t="str">
        <f t="shared" si="37"/>
        <v>이종교</v>
      </c>
      <c r="C100" s="113" t="str">
        <f t="shared" si="38"/>
        <v>A</v>
      </c>
      <c r="D100" s="114">
        <f t="shared" si="39"/>
        <v>0.9578438471030245</v>
      </c>
      <c r="E100" s="115">
        <f t="shared" si="40"/>
        <v>3347</v>
      </c>
      <c r="F100" s="311" t="str">
        <f t="shared" si="41"/>
        <v>303-1</v>
      </c>
      <c r="G100" s="116" t="str">
        <f t="shared" si="42"/>
        <v>70바5916</v>
      </c>
      <c r="H100" s="117">
        <f t="shared" si="43"/>
        <v>12</v>
      </c>
      <c r="I100" s="118">
        <f t="shared" si="44"/>
        <v>4663.0360000000001</v>
      </c>
      <c r="J100" s="119">
        <f t="shared" si="45"/>
        <v>1.2525714399159138E-2</v>
      </c>
      <c r="K100" s="119">
        <f t="shared" si="46"/>
        <v>0.26597802495326606</v>
      </c>
      <c r="L100" s="119">
        <f t="shared" si="47"/>
        <v>0.12931489270080693</v>
      </c>
      <c r="M100" s="120">
        <f t="shared" si="48"/>
        <v>15.273999999999999</v>
      </c>
      <c r="N100" s="121">
        <f t="shared" si="49"/>
        <v>6.4335767512839273E-2</v>
      </c>
      <c r="O100" s="121">
        <f t="shared" si="50"/>
        <v>8.3850950325067188</v>
      </c>
      <c r="P100" s="234">
        <f t="shared" si="51"/>
        <v>5</v>
      </c>
      <c r="Q100" s="235">
        <f t="shared" si="52"/>
        <v>3</v>
      </c>
      <c r="R100" s="235">
        <f t="shared" si="53"/>
        <v>391</v>
      </c>
      <c r="T100">
        <v>501</v>
      </c>
      <c r="U100">
        <v>3347</v>
      </c>
      <c r="V100" t="s">
        <v>875</v>
      </c>
      <c r="W100">
        <v>4663.0360000000001</v>
      </c>
      <c r="X100">
        <v>1514.547</v>
      </c>
      <c r="Y100">
        <v>3.0790000000000002</v>
      </c>
      <c r="Z100">
        <v>15.273999999999999</v>
      </c>
      <c r="AA100">
        <v>150.70884899999999</v>
      </c>
      <c r="AB100">
        <v>1.8877360000000001</v>
      </c>
      <c r="AC100">
        <v>40.085242000000001</v>
      </c>
      <c r="AD100" s="1">
        <v>603</v>
      </c>
      <c r="AE100">
        <v>3</v>
      </c>
      <c r="AF100">
        <v>391</v>
      </c>
      <c r="AG100">
        <v>93</v>
      </c>
      <c r="AH100">
        <v>30.940691000000001</v>
      </c>
      <c r="AI100">
        <v>34179.5</v>
      </c>
      <c r="AJ100">
        <v>11009.3</v>
      </c>
      <c r="AK100">
        <v>5</v>
      </c>
      <c r="AL100">
        <v>280</v>
      </c>
      <c r="AM100" t="s">
        <v>876</v>
      </c>
      <c r="AN100" t="s">
        <v>1399</v>
      </c>
      <c r="AO100">
        <v>856.45</v>
      </c>
      <c r="AR100" t="s">
        <v>63</v>
      </c>
      <c r="AS100" t="s">
        <v>163</v>
      </c>
      <c r="AT100" t="s">
        <v>742</v>
      </c>
      <c r="AU100" t="s">
        <v>875</v>
      </c>
      <c r="AV100" t="s">
        <v>49</v>
      </c>
      <c r="AW100">
        <v>12</v>
      </c>
      <c r="BB100">
        <v>0.95991816654406925</v>
      </c>
      <c r="BC100" t="s">
        <v>135</v>
      </c>
      <c r="BF100" t="s">
        <v>63</v>
      </c>
      <c r="BG100" t="s">
        <v>163</v>
      </c>
      <c r="BH100" t="s">
        <v>875</v>
      </c>
      <c r="BI100">
        <v>3347</v>
      </c>
      <c r="BJ100">
        <v>12</v>
      </c>
      <c r="BK100" t="s">
        <v>742</v>
      </c>
      <c r="BL100" t="s">
        <v>734</v>
      </c>
      <c r="BM100">
        <v>0.9578438471030245</v>
      </c>
      <c r="BN100" t="s">
        <v>135</v>
      </c>
      <c r="BO100" t="s">
        <v>981</v>
      </c>
      <c r="BP100">
        <v>4663.0360000000001</v>
      </c>
    </row>
    <row r="101" spans="1:68" ht="16.5">
      <c r="A101" s="127" t="str">
        <f t="shared" si="36"/>
        <v>강인교통</v>
      </c>
      <c r="B101" s="128" t="str">
        <f t="shared" si="37"/>
        <v>이준성</v>
      </c>
      <c r="C101" s="129" t="str">
        <f t="shared" si="38"/>
        <v>B</v>
      </c>
      <c r="D101" s="130">
        <f t="shared" si="39"/>
        <v>0.9264093910964375</v>
      </c>
      <c r="E101" s="131">
        <f t="shared" si="40"/>
        <v>5452</v>
      </c>
      <c r="F101" s="310">
        <f t="shared" si="41"/>
        <v>302</v>
      </c>
      <c r="G101" s="132" t="str">
        <f t="shared" si="42"/>
        <v>70바6033</v>
      </c>
      <c r="H101" s="133">
        <f t="shared" si="43"/>
        <v>2</v>
      </c>
      <c r="I101" s="134">
        <f t="shared" si="44"/>
        <v>3367.203</v>
      </c>
      <c r="J101" s="135">
        <f t="shared" si="45"/>
        <v>4.0449119789085705E-3</v>
      </c>
      <c r="K101" s="135">
        <f t="shared" si="46"/>
        <v>0.32477715139022401</v>
      </c>
      <c r="L101" s="135">
        <f t="shared" si="47"/>
        <v>0.15146101972467951</v>
      </c>
      <c r="M101" s="136">
        <f t="shared" si="48"/>
        <v>16.495000000000001</v>
      </c>
      <c r="N101" s="137">
        <f t="shared" si="49"/>
        <v>0</v>
      </c>
      <c r="O101" s="137">
        <f t="shared" si="50"/>
        <v>4.9299077008425094</v>
      </c>
      <c r="P101" s="232">
        <f t="shared" si="51"/>
        <v>6</v>
      </c>
      <c r="Q101" s="233">
        <f t="shared" si="52"/>
        <v>0</v>
      </c>
      <c r="R101" s="233">
        <f t="shared" si="53"/>
        <v>166</v>
      </c>
      <c r="T101">
        <v>501</v>
      </c>
      <c r="U101">
        <v>5452</v>
      </c>
      <c r="V101" t="s">
        <v>124</v>
      </c>
      <c r="W101">
        <v>3367.203</v>
      </c>
      <c r="X101">
        <v>1172.1120000000001</v>
      </c>
      <c r="Y101">
        <v>2.8730000000000002</v>
      </c>
      <c r="Z101">
        <v>16.495000000000001</v>
      </c>
      <c r="AA101">
        <v>122.644696</v>
      </c>
      <c r="AB101">
        <v>0.496087</v>
      </c>
      <c r="AC101">
        <v>39.832194999999999</v>
      </c>
      <c r="AD101" s="1">
        <v>510</v>
      </c>
      <c r="AE101">
        <v>0</v>
      </c>
      <c r="AF101">
        <v>166</v>
      </c>
      <c r="AG101">
        <v>91</v>
      </c>
      <c r="AH101">
        <v>27.454941000000002</v>
      </c>
      <c r="AI101">
        <v>23614.799999999999</v>
      </c>
      <c r="AJ101">
        <v>11993.3</v>
      </c>
      <c r="AK101">
        <v>6</v>
      </c>
      <c r="AL101">
        <v>2001</v>
      </c>
      <c r="AM101" t="s">
        <v>877</v>
      </c>
      <c r="AN101" t="s">
        <v>1400</v>
      </c>
      <c r="AO101">
        <v>3157.54</v>
      </c>
      <c r="AR101" t="s">
        <v>63</v>
      </c>
      <c r="AS101">
        <v>302</v>
      </c>
      <c r="AT101" t="s">
        <v>80</v>
      </c>
      <c r="AU101" t="s">
        <v>124</v>
      </c>
      <c r="AV101" t="s">
        <v>49</v>
      </c>
      <c r="AW101">
        <v>2</v>
      </c>
      <c r="BB101">
        <v>0.9290368269023026</v>
      </c>
      <c r="BC101" t="s">
        <v>137</v>
      </c>
      <c r="BF101" t="s">
        <v>63</v>
      </c>
      <c r="BG101">
        <v>302</v>
      </c>
      <c r="BH101" t="s">
        <v>124</v>
      </c>
      <c r="BI101">
        <v>5452</v>
      </c>
      <c r="BJ101">
        <v>2</v>
      </c>
      <c r="BK101" t="s">
        <v>80</v>
      </c>
      <c r="BL101" t="s">
        <v>756</v>
      </c>
      <c r="BM101">
        <v>0.9264093910964375</v>
      </c>
      <c r="BN101" t="s">
        <v>137</v>
      </c>
      <c r="BO101" t="s">
        <v>978</v>
      </c>
      <c r="BP101">
        <v>3367.203</v>
      </c>
    </row>
    <row r="102" spans="1:68" ht="16.5">
      <c r="A102" s="111" t="str">
        <f t="shared" si="36"/>
        <v>강인교통</v>
      </c>
      <c r="B102" s="112" t="str">
        <f t="shared" si="37"/>
        <v>이준호</v>
      </c>
      <c r="C102" s="113" t="str">
        <f t="shared" si="38"/>
        <v>B</v>
      </c>
      <c r="D102" s="114">
        <f t="shared" si="39"/>
        <v>0.9175757575757576</v>
      </c>
      <c r="E102" s="115">
        <f t="shared" si="40"/>
        <v>8511</v>
      </c>
      <c r="F102" s="311">
        <f t="shared" si="41"/>
        <v>302</v>
      </c>
      <c r="G102" s="116" t="str">
        <f t="shared" si="42"/>
        <v>70바6027</v>
      </c>
      <c r="H102" s="117">
        <f t="shared" si="43"/>
        <v>1</v>
      </c>
      <c r="I102" s="118">
        <f t="shared" si="44"/>
        <v>3169.6959999999999</v>
      </c>
      <c r="J102" s="119">
        <f t="shared" si="45"/>
        <v>3.096062309035242E-3</v>
      </c>
      <c r="K102" s="119">
        <f t="shared" si="46"/>
        <v>0.32172265984683862</v>
      </c>
      <c r="L102" s="119">
        <f t="shared" si="47"/>
        <v>0.12020080159106741</v>
      </c>
      <c r="M102" s="120">
        <f t="shared" si="48"/>
        <v>16.815999999999999</v>
      </c>
      <c r="N102" s="121">
        <f t="shared" si="49"/>
        <v>0.12619506728720989</v>
      </c>
      <c r="O102" s="121">
        <f t="shared" si="50"/>
        <v>5.3948391265282227</v>
      </c>
      <c r="P102" s="234">
        <f t="shared" si="51"/>
        <v>3</v>
      </c>
      <c r="Q102" s="235">
        <f t="shared" si="52"/>
        <v>4</v>
      </c>
      <c r="R102" s="235">
        <f t="shared" si="53"/>
        <v>171</v>
      </c>
      <c r="T102">
        <v>501</v>
      </c>
      <c r="U102">
        <v>8511</v>
      </c>
      <c r="V102" t="s">
        <v>119</v>
      </c>
      <c r="W102">
        <v>3169.6959999999999</v>
      </c>
      <c r="X102">
        <v>1046.5139999999999</v>
      </c>
      <c r="Y102">
        <v>3.0289999999999999</v>
      </c>
      <c r="Z102">
        <v>16.815999999999999</v>
      </c>
      <c r="AA102">
        <v>115.196648</v>
      </c>
      <c r="AB102">
        <v>0.35665599999999997</v>
      </c>
      <c r="AC102">
        <v>37.061371999999999</v>
      </c>
      <c r="AD102" s="1">
        <v>381</v>
      </c>
      <c r="AE102">
        <v>4</v>
      </c>
      <c r="AF102">
        <v>171</v>
      </c>
      <c r="AG102">
        <v>94</v>
      </c>
      <c r="AH102">
        <v>27.515522000000001</v>
      </c>
      <c r="AI102">
        <v>28477.5</v>
      </c>
      <c r="AJ102">
        <v>9677</v>
      </c>
      <c r="AK102">
        <v>3</v>
      </c>
      <c r="AL102">
        <v>633</v>
      </c>
      <c r="AM102" t="s">
        <v>878</v>
      </c>
      <c r="AN102" t="s">
        <v>1401</v>
      </c>
      <c r="AO102">
        <v>3169.6959999999999</v>
      </c>
      <c r="AR102" t="s">
        <v>63</v>
      </c>
      <c r="AS102">
        <v>302</v>
      </c>
      <c r="AT102" t="s">
        <v>78</v>
      </c>
      <c r="AU102" t="s">
        <v>119</v>
      </c>
      <c r="AV102" t="s">
        <v>49</v>
      </c>
      <c r="AW102">
        <v>1</v>
      </c>
      <c r="BB102">
        <v>0.91787878787878785</v>
      </c>
      <c r="BC102" t="s">
        <v>137</v>
      </c>
      <c r="BF102" t="s">
        <v>63</v>
      </c>
      <c r="BG102">
        <v>302</v>
      </c>
      <c r="BH102" t="s">
        <v>119</v>
      </c>
      <c r="BI102">
        <v>8511</v>
      </c>
      <c r="BJ102">
        <v>1</v>
      </c>
      <c r="BK102" t="s">
        <v>78</v>
      </c>
      <c r="BL102" t="s">
        <v>977</v>
      </c>
      <c r="BM102">
        <v>0.9175757575757576</v>
      </c>
      <c r="BN102" t="s">
        <v>137</v>
      </c>
      <c r="BO102" t="s">
        <v>978</v>
      </c>
      <c r="BP102">
        <v>3169.6959999999999</v>
      </c>
    </row>
    <row r="103" spans="1:68" ht="16.5">
      <c r="A103" s="127" t="str">
        <f t="shared" si="36"/>
        <v>강인교통</v>
      </c>
      <c r="B103" s="128" t="str">
        <f t="shared" si="37"/>
        <v>이진성</v>
      </c>
      <c r="C103" s="129" t="str">
        <f t="shared" si="38"/>
        <v>D</v>
      </c>
      <c r="D103" s="130">
        <f t="shared" si="39"/>
        <v>0.83132036471784432</v>
      </c>
      <c r="E103" s="131">
        <f t="shared" si="40"/>
        <v>7004</v>
      </c>
      <c r="F103" s="310">
        <f t="shared" si="41"/>
        <v>303</v>
      </c>
      <c r="G103" s="132" t="str">
        <f t="shared" si="42"/>
        <v>72바1569</v>
      </c>
      <c r="H103" s="133">
        <f t="shared" si="43"/>
        <v>2</v>
      </c>
      <c r="I103" s="134">
        <f t="shared" si="44"/>
        <v>4512.0740000000005</v>
      </c>
      <c r="J103" s="135">
        <f t="shared" si="45"/>
        <v>5.6426751827667789E-3</v>
      </c>
      <c r="K103" s="135">
        <f t="shared" si="46"/>
        <v>0.33457861136078049</v>
      </c>
      <c r="L103" s="135">
        <f t="shared" si="47"/>
        <v>0.15935022342275412</v>
      </c>
      <c r="M103" s="136">
        <f t="shared" si="48"/>
        <v>20.274000000000001</v>
      </c>
      <c r="N103" s="137">
        <f t="shared" si="49"/>
        <v>0.28811584207173907</v>
      </c>
      <c r="O103" s="137">
        <f t="shared" si="50"/>
        <v>6.5823388534851164</v>
      </c>
      <c r="P103" s="232">
        <f t="shared" si="51"/>
        <v>24</v>
      </c>
      <c r="Q103" s="233">
        <f t="shared" si="52"/>
        <v>13</v>
      </c>
      <c r="R103" s="233">
        <f t="shared" si="53"/>
        <v>297</v>
      </c>
      <c r="T103">
        <v>501</v>
      </c>
      <c r="U103">
        <v>7004</v>
      </c>
      <c r="V103" t="s">
        <v>879</v>
      </c>
      <c r="W103">
        <v>4512.0739999999996</v>
      </c>
      <c r="X103">
        <v>1747.82</v>
      </c>
      <c r="Y103">
        <v>2.5819999999999999</v>
      </c>
      <c r="Z103">
        <v>20.274000000000001</v>
      </c>
      <c r="AA103">
        <v>148.46858499999999</v>
      </c>
      <c r="AB103">
        <v>0.83775999999999995</v>
      </c>
      <c r="AC103">
        <v>49.674413000000001</v>
      </c>
      <c r="AD103" s="1">
        <v>719</v>
      </c>
      <c r="AE103">
        <v>13</v>
      </c>
      <c r="AF103">
        <v>297</v>
      </c>
      <c r="AG103">
        <v>94</v>
      </c>
      <c r="AH103">
        <v>30.390764999999998</v>
      </c>
      <c r="AI103">
        <v>41088.6</v>
      </c>
      <c r="AJ103">
        <v>29963.9</v>
      </c>
      <c r="AK103">
        <v>24</v>
      </c>
      <c r="AL103">
        <v>9978</v>
      </c>
      <c r="AM103" t="s">
        <v>880</v>
      </c>
      <c r="AN103" t="s">
        <v>1402</v>
      </c>
      <c r="AO103">
        <v>4337.8720000000003</v>
      </c>
      <c r="AR103" t="s">
        <v>63</v>
      </c>
      <c r="AS103">
        <v>303</v>
      </c>
      <c r="AT103" t="s">
        <v>727</v>
      </c>
      <c r="AU103" t="s">
        <v>879</v>
      </c>
      <c r="AV103" t="s">
        <v>49</v>
      </c>
      <c r="AW103">
        <v>2</v>
      </c>
      <c r="BB103">
        <v>0.83294567392061325</v>
      </c>
      <c r="BC103" t="s">
        <v>136</v>
      </c>
      <c r="BF103" t="s">
        <v>63</v>
      </c>
      <c r="BG103">
        <v>303</v>
      </c>
      <c r="BH103" t="s">
        <v>879</v>
      </c>
      <c r="BI103">
        <v>7004</v>
      </c>
      <c r="BJ103">
        <v>2</v>
      </c>
      <c r="BK103" t="s">
        <v>727</v>
      </c>
      <c r="BL103" t="s">
        <v>730</v>
      </c>
      <c r="BM103">
        <v>0.83132036471784432</v>
      </c>
      <c r="BN103" t="s">
        <v>136</v>
      </c>
      <c r="BO103" t="s">
        <v>982</v>
      </c>
      <c r="BP103">
        <v>4512.0740000000005</v>
      </c>
    </row>
    <row r="104" spans="1:68" ht="16.5">
      <c r="A104" s="111" t="str">
        <f t="shared" si="36"/>
        <v>강인교통</v>
      </c>
      <c r="B104" s="112" t="str">
        <f t="shared" si="37"/>
        <v>이태교</v>
      </c>
      <c r="C104" s="113" t="str">
        <f t="shared" si="38"/>
        <v>B</v>
      </c>
      <c r="D104" s="114">
        <f t="shared" si="39"/>
        <v>0.94090909090909092</v>
      </c>
      <c r="E104" s="115">
        <f t="shared" si="40"/>
        <v>7916</v>
      </c>
      <c r="F104" s="311">
        <f t="shared" si="41"/>
        <v>302</v>
      </c>
      <c r="G104" s="116" t="str">
        <f t="shared" si="42"/>
        <v>70바5904</v>
      </c>
      <c r="H104" s="117">
        <f t="shared" si="43"/>
        <v>1</v>
      </c>
      <c r="I104" s="118">
        <f t="shared" si="44"/>
        <v>3566.3139999999999</v>
      </c>
      <c r="J104" s="119">
        <f t="shared" si="45"/>
        <v>1.019236085095861E-2</v>
      </c>
      <c r="K104" s="119">
        <f t="shared" si="46"/>
        <v>0.31219527034168926</v>
      </c>
      <c r="L104" s="119">
        <f t="shared" si="47"/>
        <v>0.15814647840879967</v>
      </c>
      <c r="M104" s="120">
        <f t="shared" si="48"/>
        <v>15.358000000000001</v>
      </c>
      <c r="N104" s="121">
        <f t="shared" si="49"/>
        <v>0</v>
      </c>
      <c r="O104" s="121">
        <f t="shared" si="50"/>
        <v>1.6543691890282235</v>
      </c>
      <c r="P104" s="234">
        <f t="shared" si="51"/>
        <v>0</v>
      </c>
      <c r="Q104" s="235">
        <f t="shared" si="52"/>
        <v>0</v>
      </c>
      <c r="R104" s="235">
        <f t="shared" si="53"/>
        <v>59</v>
      </c>
      <c r="T104">
        <v>501</v>
      </c>
      <c r="U104">
        <v>7916</v>
      </c>
      <c r="V104" t="s">
        <v>972</v>
      </c>
      <c r="W104">
        <v>3566.3139999999999</v>
      </c>
      <c r="X104">
        <v>1139.2439999999999</v>
      </c>
      <c r="Y104">
        <v>3.13</v>
      </c>
      <c r="Z104">
        <v>15.358000000000001</v>
      </c>
      <c r="AA104">
        <v>133.10301899999999</v>
      </c>
      <c r="AB104">
        <v>1.3566339999999999</v>
      </c>
      <c r="AC104">
        <v>41.554133</v>
      </c>
      <c r="AD104" s="1">
        <v>564</v>
      </c>
      <c r="AE104">
        <v>0</v>
      </c>
      <c r="AF104">
        <v>59</v>
      </c>
      <c r="AG104">
        <v>91</v>
      </c>
      <c r="AH104">
        <v>26.793637</v>
      </c>
      <c r="AI104">
        <v>20442.3</v>
      </c>
      <c r="AJ104">
        <v>8797.7999999999993</v>
      </c>
      <c r="AK104">
        <v>0</v>
      </c>
      <c r="AL104">
        <v>0</v>
      </c>
      <c r="AM104" t="s">
        <v>1002</v>
      </c>
      <c r="AN104" t="s">
        <v>1403</v>
      </c>
      <c r="AO104">
        <v>3566.3139999999999</v>
      </c>
      <c r="AR104" t="s">
        <v>63</v>
      </c>
      <c r="AS104">
        <v>302</v>
      </c>
      <c r="AT104" t="s">
        <v>73</v>
      </c>
      <c r="AU104" t="s">
        <v>972</v>
      </c>
      <c r="AV104" t="s">
        <v>49</v>
      </c>
      <c r="AW104">
        <v>1</v>
      </c>
      <c r="BB104">
        <v>0.94848484848484849</v>
      </c>
      <c r="BC104" t="s">
        <v>137</v>
      </c>
      <c r="BF104" t="s">
        <v>63</v>
      </c>
      <c r="BG104">
        <v>302</v>
      </c>
      <c r="BH104" t="s">
        <v>972</v>
      </c>
      <c r="BI104">
        <v>7916</v>
      </c>
      <c r="BJ104">
        <v>1</v>
      </c>
      <c r="BK104" t="s">
        <v>73</v>
      </c>
      <c r="BL104" t="s">
        <v>977</v>
      </c>
      <c r="BM104">
        <v>0.94090909090909092</v>
      </c>
      <c r="BN104" t="s">
        <v>137</v>
      </c>
      <c r="BO104" t="s">
        <v>978</v>
      </c>
      <c r="BP104">
        <v>3566.3139999999999</v>
      </c>
    </row>
    <row r="105" spans="1:68" ht="16.5">
      <c r="A105" s="127" t="str">
        <f t="shared" si="36"/>
        <v>강인교통</v>
      </c>
      <c r="B105" s="128" t="str">
        <f t="shared" si="37"/>
        <v>이현수</v>
      </c>
      <c r="C105" s="129" t="str">
        <f t="shared" si="38"/>
        <v>B</v>
      </c>
      <c r="D105" s="130">
        <f t="shared" si="39"/>
        <v>0.93032258064516127</v>
      </c>
      <c r="E105" s="131">
        <f t="shared" si="40"/>
        <v>7367</v>
      </c>
      <c r="F105" s="310">
        <f t="shared" si="41"/>
        <v>303</v>
      </c>
      <c r="G105" s="132" t="str">
        <f t="shared" si="42"/>
        <v>72바1570</v>
      </c>
      <c r="H105" s="133">
        <f t="shared" si="43"/>
        <v>1</v>
      </c>
      <c r="I105" s="134">
        <f t="shared" si="44"/>
        <v>4477.3599999999997</v>
      </c>
      <c r="J105" s="135">
        <f t="shared" si="45"/>
        <v>1.5129925456889457E-2</v>
      </c>
      <c r="K105" s="135">
        <f t="shared" si="46"/>
        <v>0.27748289787359914</v>
      </c>
      <c r="L105" s="135">
        <f t="shared" si="47"/>
        <v>0.13490092375864349</v>
      </c>
      <c r="M105" s="136">
        <f t="shared" si="48"/>
        <v>16.800999999999998</v>
      </c>
      <c r="N105" s="137">
        <f t="shared" si="49"/>
        <v>4.4669180052530962E-2</v>
      </c>
      <c r="O105" s="137">
        <f t="shared" si="50"/>
        <v>2.1217860524952203</v>
      </c>
      <c r="P105" s="232">
        <f t="shared" si="51"/>
        <v>2</v>
      </c>
      <c r="Q105" s="233">
        <f t="shared" si="52"/>
        <v>2</v>
      </c>
      <c r="R105" s="233">
        <f t="shared" si="53"/>
        <v>95</v>
      </c>
      <c r="T105">
        <v>501</v>
      </c>
      <c r="U105">
        <v>7367</v>
      </c>
      <c r="V105" t="s">
        <v>881</v>
      </c>
      <c r="W105">
        <v>4477.3599999999997</v>
      </c>
      <c r="X105">
        <v>1541.248</v>
      </c>
      <c r="Y105">
        <v>2.9049999999999998</v>
      </c>
      <c r="Z105">
        <v>16.800999999999998</v>
      </c>
      <c r="AA105">
        <v>145.551345</v>
      </c>
      <c r="AB105">
        <v>2.2021809999999999</v>
      </c>
      <c r="AC105">
        <v>40.388008999999997</v>
      </c>
      <c r="AD105" s="1">
        <v>604</v>
      </c>
      <c r="AE105">
        <v>2</v>
      </c>
      <c r="AF105">
        <v>95</v>
      </c>
      <c r="AG105">
        <v>98</v>
      </c>
      <c r="AH105">
        <v>30.761378000000001</v>
      </c>
      <c r="AI105">
        <v>25199.200000000001</v>
      </c>
      <c r="AJ105">
        <v>17380</v>
      </c>
      <c r="AK105">
        <v>2</v>
      </c>
      <c r="AL105">
        <v>630</v>
      </c>
      <c r="AM105" t="s">
        <v>882</v>
      </c>
      <c r="AN105" t="s">
        <v>1404</v>
      </c>
      <c r="AO105">
        <v>4477.3599999999997</v>
      </c>
      <c r="AR105" t="s">
        <v>63</v>
      </c>
      <c r="AS105">
        <v>303</v>
      </c>
      <c r="AT105" t="s">
        <v>728</v>
      </c>
      <c r="AU105" t="s">
        <v>881</v>
      </c>
      <c r="AV105" t="s">
        <v>49</v>
      </c>
      <c r="AW105">
        <v>1</v>
      </c>
      <c r="BB105">
        <v>0.93709677419354831</v>
      </c>
      <c r="BC105" t="s">
        <v>137</v>
      </c>
      <c r="BF105" t="s">
        <v>63</v>
      </c>
      <c r="BG105">
        <v>303</v>
      </c>
      <c r="BH105" t="s">
        <v>881</v>
      </c>
      <c r="BI105">
        <v>7367</v>
      </c>
      <c r="BJ105">
        <v>1</v>
      </c>
      <c r="BK105" t="s">
        <v>728</v>
      </c>
      <c r="BL105" t="s">
        <v>977</v>
      </c>
      <c r="BM105">
        <v>0.93032258064516127</v>
      </c>
      <c r="BN105" t="s">
        <v>137</v>
      </c>
      <c r="BO105" t="s">
        <v>978</v>
      </c>
      <c r="BP105">
        <v>4477.3599999999997</v>
      </c>
    </row>
    <row r="106" spans="1:68" ht="16.5">
      <c r="A106" s="111" t="str">
        <f t="shared" si="36"/>
        <v>강인교통</v>
      </c>
      <c r="B106" s="112" t="str">
        <f t="shared" si="37"/>
        <v>이훈</v>
      </c>
      <c r="C106" s="113" t="str">
        <f t="shared" si="38"/>
        <v>D</v>
      </c>
      <c r="D106" s="114">
        <f t="shared" si="39"/>
        <v>0.80520479295306968</v>
      </c>
      <c r="E106" s="115">
        <f t="shared" si="40"/>
        <v>5779</v>
      </c>
      <c r="F106" s="311">
        <f t="shared" si="41"/>
        <v>303</v>
      </c>
      <c r="G106" s="116" t="str">
        <f t="shared" si="42"/>
        <v>72바1571</v>
      </c>
      <c r="H106" s="117">
        <f t="shared" si="43"/>
        <v>15</v>
      </c>
      <c r="I106" s="118">
        <f t="shared" si="44"/>
        <v>4884.6260000000002</v>
      </c>
      <c r="J106" s="119">
        <f t="shared" si="45"/>
        <v>1.3052334600226702E-2</v>
      </c>
      <c r="K106" s="119">
        <f t="shared" si="46"/>
        <v>0.31968994213040003</v>
      </c>
      <c r="L106" s="119">
        <f t="shared" si="47"/>
        <v>8.1889585814758387E-2</v>
      </c>
      <c r="M106" s="120">
        <f t="shared" si="48"/>
        <v>21.981999999999999</v>
      </c>
      <c r="N106" s="121">
        <f t="shared" si="49"/>
        <v>0.27589457831681446</v>
      </c>
      <c r="O106" s="121">
        <f t="shared" si="50"/>
        <v>21.243882530394714</v>
      </c>
      <c r="P106" s="234">
        <f t="shared" si="51"/>
        <v>38</v>
      </c>
      <c r="Q106" s="235">
        <f t="shared" si="52"/>
        <v>14</v>
      </c>
      <c r="R106" s="235">
        <f t="shared" si="53"/>
        <v>1078</v>
      </c>
      <c r="T106">
        <v>501</v>
      </c>
      <c r="U106">
        <v>5779</v>
      </c>
      <c r="V106" t="s">
        <v>883</v>
      </c>
      <c r="W106">
        <v>5074.402</v>
      </c>
      <c r="X106">
        <v>1990.307</v>
      </c>
      <c r="Y106">
        <v>2.5499999999999998</v>
      </c>
      <c r="Z106">
        <v>21.981999999999999</v>
      </c>
      <c r="AA106">
        <v>164.27191500000001</v>
      </c>
      <c r="AB106">
        <v>2.1441319999999999</v>
      </c>
      <c r="AC106">
        <v>52.516078999999998</v>
      </c>
      <c r="AD106" s="1">
        <v>400</v>
      </c>
      <c r="AE106">
        <v>14</v>
      </c>
      <c r="AF106">
        <v>1078</v>
      </c>
      <c r="AG106">
        <v>112</v>
      </c>
      <c r="AH106">
        <v>30.890257999999999</v>
      </c>
      <c r="AI106">
        <v>53597.8</v>
      </c>
      <c r="AJ106">
        <v>28896.6</v>
      </c>
      <c r="AK106">
        <v>38</v>
      </c>
      <c r="AL106">
        <v>9851</v>
      </c>
      <c r="AM106" t="s">
        <v>884</v>
      </c>
      <c r="AN106" t="s">
        <v>1405</v>
      </c>
      <c r="AO106">
        <v>651.81899999999996</v>
      </c>
      <c r="AR106" t="s">
        <v>63</v>
      </c>
      <c r="AS106">
        <v>303</v>
      </c>
      <c r="AT106" t="s">
        <v>730</v>
      </c>
      <c r="AU106" t="s">
        <v>883</v>
      </c>
      <c r="AV106" t="s">
        <v>49</v>
      </c>
      <c r="AW106">
        <v>15</v>
      </c>
      <c r="BB106">
        <v>0.80912961479358414</v>
      </c>
      <c r="BC106" t="s">
        <v>136</v>
      </c>
      <c r="BF106" t="s">
        <v>63</v>
      </c>
      <c r="BG106">
        <v>303</v>
      </c>
      <c r="BH106" t="s">
        <v>883</v>
      </c>
      <c r="BI106">
        <v>5779</v>
      </c>
      <c r="BJ106">
        <v>15</v>
      </c>
      <c r="BK106" t="s">
        <v>730</v>
      </c>
      <c r="BL106" t="s">
        <v>72</v>
      </c>
      <c r="BM106">
        <v>0.80520479295306968</v>
      </c>
      <c r="BN106" t="s">
        <v>136</v>
      </c>
      <c r="BO106" t="s">
        <v>982</v>
      </c>
      <c r="BP106">
        <v>4884.6260000000002</v>
      </c>
    </row>
    <row r="107" spans="1:68" ht="16.5">
      <c r="A107" s="127" t="str">
        <f t="shared" si="36"/>
        <v>강인교통</v>
      </c>
      <c r="B107" s="128" t="str">
        <f t="shared" si="37"/>
        <v>장석원</v>
      </c>
      <c r="C107" s="129" t="str">
        <f t="shared" si="38"/>
        <v>C</v>
      </c>
      <c r="D107" s="130">
        <f t="shared" si="39"/>
        <v>0.86987097320765938</v>
      </c>
      <c r="E107" s="131">
        <f t="shared" si="40"/>
        <v>7970</v>
      </c>
      <c r="F107" s="310">
        <f t="shared" si="41"/>
        <v>303</v>
      </c>
      <c r="G107" s="132" t="str">
        <f t="shared" si="42"/>
        <v>72바1614</v>
      </c>
      <c r="H107" s="133">
        <f t="shared" si="43"/>
        <v>13</v>
      </c>
      <c r="I107" s="134">
        <f t="shared" si="44"/>
        <v>4814.8539999999994</v>
      </c>
      <c r="J107" s="135">
        <f t="shared" si="45"/>
        <v>3.4948492367089745E-2</v>
      </c>
      <c r="K107" s="135">
        <f t="shared" si="46"/>
        <v>0.26922886430776244</v>
      </c>
      <c r="L107" s="135">
        <f t="shared" si="47"/>
        <v>0.13603735440368495</v>
      </c>
      <c r="M107" s="136">
        <f t="shared" si="48"/>
        <v>18.55</v>
      </c>
      <c r="N107" s="137">
        <f t="shared" si="49"/>
        <v>0.16615249392816478</v>
      </c>
      <c r="O107" s="137">
        <f t="shared" si="50"/>
        <v>10.986833660999897</v>
      </c>
      <c r="P107" s="232">
        <f t="shared" si="51"/>
        <v>15</v>
      </c>
      <c r="Q107" s="233">
        <f t="shared" si="52"/>
        <v>8</v>
      </c>
      <c r="R107" s="233">
        <f t="shared" si="53"/>
        <v>529</v>
      </c>
      <c r="T107">
        <v>501</v>
      </c>
      <c r="U107">
        <v>7970</v>
      </c>
      <c r="V107" t="s">
        <v>885</v>
      </c>
      <c r="W107">
        <v>4814.8540000000003</v>
      </c>
      <c r="X107">
        <v>1676.3130000000001</v>
      </c>
      <c r="Y107">
        <v>2.8719999999999999</v>
      </c>
      <c r="Z107">
        <v>18.55</v>
      </c>
      <c r="AA107">
        <v>154.86190199999999</v>
      </c>
      <c r="AB107">
        <v>5.4121899999999998</v>
      </c>
      <c r="AC107">
        <v>41.693294000000002</v>
      </c>
      <c r="AD107" s="1">
        <v>655</v>
      </c>
      <c r="AE107">
        <v>8</v>
      </c>
      <c r="AF107">
        <v>529</v>
      </c>
      <c r="AG107">
        <v>95</v>
      </c>
      <c r="AH107">
        <v>31.091275</v>
      </c>
      <c r="AI107">
        <v>36330.5</v>
      </c>
      <c r="AJ107">
        <v>14071.9</v>
      </c>
      <c r="AK107">
        <v>15</v>
      </c>
      <c r="AL107">
        <v>6943</v>
      </c>
      <c r="AM107" t="s">
        <v>886</v>
      </c>
      <c r="AN107" t="s">
        <v>1406</v>
      </c>
      <c r="AO107">
        <v>656.57500000000005</v>
      </c>
      <c r="AR107" t="s">
        <v>63</v>
      </c>
      <c r="AS107">
        <v>303</v>
      </c>
      <c r="AT107" t="s">
        <v>732</v>
      </c>
      <c r="AU107" t="s">
        <v>885</v>
      </c>
      <c r="AV107" t="s">
        <v>49</v>
      </c>
      <c r="AW107">
        <v>13</v>
      </c>
      <c r="BB107">
        <v>0.8764351716807266</v>
      </c>
      <c r="BC107" t="s">
        <v>138</v>
      </c>
      <c r="BF107" t="s">
        <v>63</v>
      </c>
      <c r="BG107">
        <v>303</v>
      </c>
      <c r="BH107" t="s">
        <v>885</v>
      </c>
      <c r="BI107">
        <v>7970</v>
      </c>
      <c r="BJ107">
        <v>13</v>
      </c>
      <c r="BK107" t="s">
        <v>732</v>
      </c>
      <c r="BL107" t="s">
        <v>739</v>
      </c>
      <c r="BM107">
        <v>0.86987097320765938</v>
      </c>
      <c r="BN107" t="s">
        <v>138</v>
      </c>
      <c r="BO107" t="s">
        <v>980</v>
      </c>
      <c r="BP107">
        <v>4814.8539999999994</v>
      </c>
    </row>
    <row r="108" spans="1:68" ht="16.5">
      <c r="A108" s="111" t="str">
        <f t="shared" si="36"/>
        <v>강인교통</v>
      </c>
      <c r="B108" s="112" t="str">
        <f t="shared" si="37"/>
        <v>장성철</v>
      </c>
      <c r="C108" s="113" t="str">
        <f t="shared" si="38"/>
        <v>B</v>
      </c>
      <c r="D108" s="114">
        <f t="shared" si="39"/>
        <v>0.92551509600997861</v>
      </c>
      <c r="E108" s="115">
        <f t="shared" si="40"/>
        <v>2726</v>
      </c>
      <c r="F108" s="311" t="str">
        <f t="shared" si="41"/>
        <v>303-1</v>
      </c>
      <c r="G108" s="116" t="str">
        <f t="shared" si="42"/>
        <v>70바5901</v>
      </c>
      <c r="H108" s="117">
        <f t="shared" si="43"/>
        <v>12</v>
      </c>
      <c r="I108" s="118">
        <f t="shared" si="44"/>
        <v>4513.6419999999998</v>
      </c>
      <c r="J108" s="119">
        <f t="shared" si="45"/>
        <v>1.1892528053699539E-2</v>
      </c>
      <c r="K108" s="119">
        <f t="shared" si="46"/>
        <v>0.27139518736839024</v>
      </c>
      <c r="L108" s="119">
        <f t="shared" si="47"/>
        <v>0.13669670744822032</v>
      </c>
      <c r="M108" s="120">
        <f t="shared" si="48"/>
        <v>15.706</v>
      </c>
      <c r="N108" s="121">
        <f t="shared" si="49"/>
        <v>0</v>
      </c>
      <c r="O108" s="121">
        <f t="shared" si="50"/>
        <v>4.7411823977178518</v>
      </c>
      <c r="P108" s="234">
        <f t="shared" si="51"/>
        <v>13</v>
      </c>
      <c r="Q108" s="235">
        <f t="shared" si="52"/>
        <v>0</v>
      </c>
      <c r="R108" s="235">
        <f t="shared" si="53"/>
        <v>214</v>
      </c>
      <c r="T108">
        <v>501</v>
      </c>
      <c r="U108">
        <v>2726</v>
      </c>
      <c r="V108" t="s">
        <v>887</v>
      </c>
      <c r="W108">
        <v>4513.6419999999998</v>
      </c>
      <c r="X108">
        <v>1437.133</v>
      </c>
      <c r="Y108">
        <v>3.141</v>
      </c>
      <c r="Z108">
        <v>15.706</v>
      </c>
      <c r="AA108">
        <v>145.91052400000001</v>
      </c>
      <c r="AB108">
        <v>1.7352449999999999</v>
      </c>
      <c r="AC108">
        <v>39.599414000000003</v>
      </c>
      <c r="AD108" s="1">
        <v>617</v>
      </c>
      <c r="AE108">
        <v>0</v>
      </c>
      <c r="AF108">
        <v>214</v>
      </c>
      <c r="AG108">
        <v>96</v>
      </c>
      <c r="AH108">
        <v>30.934314000000001</v>
      </c>
      <c r="AI108">
        <v>36788.300000000003</v>
      </c>
      <c r="AJ108">
        <v>13269.2</v>
      </c>
      <c r="AK108">
        <v>13</v>
      </c>
      <c r="AL108">
        <v>2085</v>
      </c>
      <c r="AM108" t="s">
        <v>888</v>
      </c>
      <c r="AN108" t="s">
        <v>1407</v>
      </c>
      <c r="AO108">
        <v>1059.7670000000001</v>
      </c>
      <c r="AR108" t="s">
        <v>63</v>
      </c>
      <c r="AS108" t="s">
        <v>163</v>
      </c>
      <c r="AT108" t="s">
        <v>72</v>
      </c>
      <c r="AU108" t="s">
        <v>887</v>
      </c>
      <c r="AV108" t="s">
        <v>49</v>
      </c>
      <c r="AW108">
        <v>12</v>
      </c>
      <c r="BB108">
        <v>0.92998757907447804</v>
      </c>
      <c r="BC108" t="s">
        <v>137</v>
      </c>
      <c r="BF108" t="s">
        <v>63</v>
      </c>
      <c r="BG108" t="s">
        <v>163</v>
      </c>
      <c r="BH108" t="s">
        <v>887</v>
      </c>
      <c r="BI108">
        <v>2726</v>
      </c>
      <c r="BJ108">
        <v>12</v>
      </c>
      <c r="BK108" t="s">
        <v>72</v>
      </c>
      <c r="BL108" t="s">
        <v>745</v>
      </c>
      <c r="BM108">
        <v>0.92551509600997861</v>
      </c>
      <c r="BN108" t="s">
        <v>137</v>
      </c>
      <c r="BO108" t="s">
        <v>978</v>
      </c>
      <c r="BP108">
        <v>4513.6419999999998</v>
      </c>
    </row>
    <row r="109" spans="1:68" ht="16.5">
      <c r="A109" s="127" t="str">
        <f t="shared" si="36"/>
        <v>강인교통</v>
      </c>
      <c r="B109" s="128" t="str">
        <f t="shared" si="37"/>
        <v>전환영</v>
      </c>
      <c r="C109" s="129" t="str">
        <f t="shared" si="38"/>
        <v>D</v>
      </c>
      <c r="D109" s="130">
        <f t="shared" si="39"/>
        <v>0.84306860331786182</v>
      </c>
      <c r="E109" s="131">
        <f t="shared" si="40"/>
        <v>5865</v>
      </c>
      <c r="F109" s="310">
        <f t="shared" si="41"/>
        <v>302</v>
      </c>
      <c r="G109" s="132" t="str">
        <f t="shared" si="42"/>
        <v>70바6047</v>
      </c>
      <c r="H109" s="133">
        <f t="shared" si="43"/>
        <v>12</v>
      </c>
      <c r="I109" s="134">
        <f t="shared" si="44"/>
        <v>4059.1189999999997</v>
      </c>
      <c r="J109" s="135">
        <f t="shared" si="45"/>
        <v>9.6654496438004361E-3</v>
      </c>
      <c r="K109" s="135">
        <f t="shared" si="46"/>
        <v>0.35236517904053466</v>
      </c>
      <c r="L109" s="135">
        <f t="shared" si="47"/>
        <v>0.18156649263054372</v>
      </c>
      <c r="M109" s="136">
        <f t="shared" si="48"/>
        <v>20.312999999999999</v>
      </c>
      <c r="N109" s="137">
        <f t="shared" si="49"/>
        <v>0.14781532642920792</v>
      </c>
      <c r="O109" s="137">
        <f t="shared" si="50"/>
        <v>10.913698268023184</v>
      </c>
      <c r="P109" s="232">
        <f t="shared" si="51"/>
        <v>9</v>
      </c>
      <c r="Q109" s="233">
        <f t="shared" si="52"/>
        <v>6</v>
      </c>
      <c r="R109" s="233">
        <f t="shared" si="53"/>
        <v>443</v>
      </c>
      <c r="T109">
        <v>501</v>
      </c>
      <c r="U109">
        <v>5865</v>
      </c>
      <c r="V109" t="s">
        <v>110</v>
      </c>
      <c r="W109">
        <v>4059.1190000000001</v>
      </c>
      <c r="X109">
        <v>1510.0229999999999</v>
      </c>
      <c r="Y109">
        <v>2.6880000000000002</v>
      </c>
      <c r="Z109">
        <v>20.312999999999999</v>
      </c>
      <c r="AA109">
        <v>152.229131</v>
      </c>
      <c r="AB109">
        <v>1.471363</v>
      </c>
      <c r="AC109">
        <v>53.640245</v>
      </c>
      <c r="AD109" s="1">
        <v>737</v>
      </c>
      <c r="AE109">
        <v>6</v>
      </c>
      <c r="AF109">
        <v>443</v>
      </c>
      <c r="AG109">
        <v>91</v>
      </c>
      <c r="AH109">
        <v>26.664535000000001</v>
      </c>
      <c r="AI109">
        <v>28755.200000000001</v>
      </c>
      <c r="AJ109">
        <v>7733.2</v>
      </c>
      <c r="AK109">
        <v>9</v>
      </c>
      <c r="AL109">
        <v>7560</v>
      </c>
      <c r="AM109" t="s">
        <v>889</v>
      </c>
      <c r="AN109" t="s">
        <v>1408</v>
      </c>
      <c r="AO109">
        <v>868.73500000000001</v>
      </c>
      <c r="AR109" t="s">
        <v>63</v>
      </c>
      <c r="AS109">
        <v>302</v>
      </c>
      <c r="AT109" t="s">
        <v>82</v>
      </c>
      <c r="AU109" t="s">
        <v>110</v>
      </c>
      <c r="AV109" t="s">
        <v>49</v>
      </c>
      <c r="AW109">
        <v>12</v>
      </c>
      <c r="BB109">
        <v>0.84664486023110508</v>
      </c>
      <c r="BC109" t="s">
        <v>136</v>
      </c>
      <c r="BF109" t="s">
        <v>63</v>
      </c>
      <c r="BG109">
        <v>302</v>
      </c>
      <c r="BH109" t="s">
        <v>110</v>
      </c>
      <c r="BI109">
        <v>5865</v>
      </c>
      <c r="BJ109">
        <v>12</v>
      </c>
      <c r="BK109" t="s">
        <v>82</v>
      </c>
      <c r="BL109" t="s">
        <v>720</v>
      </c>
      <c r="BM109">
        <v>0.84306860331786182</v>
      </c>
      <c r="BN109" t="s">
        <v>136</v>
      </c>
      <c r="BO109" t="s">
        <v>982</v>
      </c>
      <c r="BP109">
        <v>4059.1189999999997</v>
      </c>
    </row>
    <row r="110" spans="1:68" ht="16.5">
      <c r="A110" s="111" t="str">
        <f t="shared" si="36"/>
        <v>강인교통</v>
      </c>
      <c r="B110" s="112" t="str">
        <f t="shared" si="37"/>
        <v>정규용</v>
      </c>
      <c r="C110" s="113" t="str">
        <f t="shared" si="38"/>
        <v>C</v>
      </c>
      <c r="D110" s="114">
        <f t="shared" si="39"/>
        <v>0.87387096774193551</v>
      </c>
      <c r="E110" s="115">
        <f t="shared" si="40"/>
        <v>6701</v>
      </c>
      <c r="F110" s="311">
        <f t="shared" si="41"/>
        <v>302</v>
      </c>
      <c r="G110" s="116" t="str">
        <f t="shared" si="42"/>
        <v>70바6033</v>
      </c>
      <c r="H110" s="117">
        <f t="shared" si="43"/>
        <v>1</v>
      </c>
      <c r="I110" s="118">
        <f t="shared" si="44"/>
        <v>3636.1759999999999</v>
      </c>
      <c r="J110" s="119">
        <f t="shared" si="45"/>
        <v>5.5587967299202817E-2</v>
      </c>
      <c r="K110" s="119">
        <f t="shared" si="46"/>
        <v>0.38958734360840946</v>
      </c>
      <c r="L110" s="119">
        <f t="shared" si="47"/>
        <v>0.15565803195444886</v>
      </c>
      <c r="M110" s="120">
        <f t="shared" si="48"/>
        <v>18.696999999999999</v>
      </c>
      <c r="N110" s="121">
        <f t="shared" si="49"/>
        <v>2.7501419073224179E-2</v>
      </c>
      <c r="O110" s="121">
        <f t="shared" si="50"/>
        <v>27.116399206199041</v>
      </c>
      <c r="P110" s="234">
        <f t="shared" si="51"/>
        <v>59</v>
      </c>
      <c r="Q110" s="235">
        <f t="shared" si="52"/>
        <v>1</v>
      </c>
      <c r="R110" s="235">
        <f t="shared" si="53"/>
        <v>986</v>
      </c>
      <c r="T110">
        <v>501</v>
      </c>
      <c r="U110">
        <v>6701</v>
      </c>
      <c r="V110" t="s">
        <v>125</v>
      </c>
      <c r="W110">
        <v>3636.1759999999999</v>
      </c>
      <c r="X110">
        <v>1329.7380000000001</v>
      </c>
      <c r="Y110">
        <v>2.7349999999999999</v>
      </c>
      <c r="Z110">
        <v>18.696999999999999</v>
      </c>
      <c r="AA110">
        <v>153.899979</v>
      </c>
      <c r="AB110">
        <v>8.5549870000000006</v>
      </c>
      <c r="AC110">
        <v>59.957484000000001</v>
      </c>
      <c r="AD110" s="1">
        <v>566</v>
      </c>
      <c r="AE110">
        <v>1</v>
      </c>
      <c r="AF110">
        <v>986</v>
      </c>
      <c r="AG110">
        <v>93</v>
      </c>
      <c r="AH110">
        <v>23.626877</v>
      </c>
      <c r="AI110">
        <v>35430.199999999997</v>
      </c>
      <c r="AJ110">
        <v>21403.5</v>
      </c>
      <c r="AK110">
        <v>59</v>
      </c>
      <c r="AL110">
        <v>48079</v>
      </c>
      <c r="AM110" t="s">
        <v>890</v>
      </c>
      <c r="AN110" t="s">
        <v>1409</v>
      </c>
      <c r="AO110">
        <v>3636.1759999999999</v>
      </c>
      <c r="AR110" t="s">
        <v>63</v>
      </c>
      <c r="AS110">
        <v>302</v>
      </c>
      <c r="AT110" t="s">
        <v>80</v>
      </c>
      <c r="AU110" t="s">
        <v>125</v>
      </c>
      <c r="AV110" t="s">
        <v>49</v>
      </c>
      <c r="AW110">
        <v>1</v>
      </c>
      <c r="BB110">
        <v>0.88225806451612898</v>
      </c>
      <c r="BC110" t="s">
        <v>138</v>
      </c>
      <c r="BF110" t="s">
        <v>63</v>
      </c>
      <c r="BG110">
        <v>302</v>
      </c>
      <c r="BH110" t="s">
        <v>125</v>
      </c>
      <c r="BI110">
        <v>6701</v>
      </c>
      <c r="BJ110">
        <v>1</v>
      </c>
      <c r="BK110" t="s">
        <v>80</v>
      </c>
      <c r="BL110" t="s">
        <v>977</v>
      </c>
      <c r="BM110">
        <v>0.87387096774193551</v>
      </c>
      <c r="BN110" t="s">
        <v>138</v>
      </c>
      <c r="BO110" t="s">
        <v>980</v>
      </c>
      <c r="BP110">
        <v>3636.1759999999999</v>
      </c>
    </row>
    <row r="111" spans="1:68" ht="16.5">
      <c r="A111" s="127" t="str">
        <f t="shared" si="36"/>
        <v>강인교통</v>
      </c>
      <c r="B111" s="128" t="str">
        <f t="shared" si="37"/>
        <v>정명진</v>
      </c>
      <c r="C111" s="129" t="str">
        <f t="shared" si="38"/>
        <v>C</v>
      </c>
      <c r="D111" s="130">
        <f t="shared" si="39"/>
        <v>0.86161290322580641</v>
      </c>
      <c r="E111" s="131">
        <f t="shared" si="40"/>
        <v>6867</v>
      </c>
      <c r="F111" s="310">
        <f t="shared" si="41"/>
        <v>303</v>
      </c>
      <c r="G111" s="132" t="str">
        <f t="shared" si="42"/>
        <v>70바5053</v>
      </c>
      <c r="H111" s="133">
        <f t="shared" si="43"/>
        <v>1</v>
      </c>
      <c r="I111" s="134">
        <f t="shared" si="44"/>
        <v>4399.4470000000001</v>
      </c>
      <c r="J111" s="135">
        <f t="shared" si="45"/>
        <v>2.9810103183677168E-2</v>
      </c>
      <c r="K111" s="135">
        <f t="shared" si="46"/>
        <v>0.27297289302306316</v>
      </c>
      <c r="L111" s="135">
        <f t="shared" si="47"/>
        <v>0.14433632226959434</v>
      </c>
      <c r="M111" s="136">
        <f t="shared" si="48"/>
        <v>19.337</v>
      </c>
      <c r="N111" s="137">
        <f t="shared" si="49"/>
        <v>6.8190388473824096E-2</v>
      </c>
      <c r="O111" s="137">
        <f t="shared" si="50"/>
        <v>6.4780869050132894</v>
      </c>
      <c r="P111" s="232">
        <f t="shared" si="51"/>
        <v>8</v>
      </c>
      <c r="Q111" s="233">
        <f t="shared" si="52"/>
        <v>3</v>
      </c>
      <c r="R111" s="233">
        <f t="shared" si="53"/>
        <v>285</v>
      </c>
      <c r="T111">
        <v>501</v>
      </c>
      <c r="U111">
        <v>6867</v>
      </c>
      <c r="V111" t="s">
        <v>891</v>
      </c>
      <c r="W111">
        <v>4399.4470000000001</v>
      </c>
      <c r="X111">
        <v>1639.635</v>
      </c>
      <c r="Y111">
        <v>2.6829999999999998</v>
      </c>
      <c r="Z111">
        <v>19.337</v>
      </c>
      <c r="AA111">
        <v>141.98079000000001</v>
      </c>
      <c r="AB111">
        <v>4.2324619999999999</v>
      </c>
      <c r="AC111">
        <v>38.756906999999998</v>
      </c>
      <c r="AD111" s="1">
        <v>635</v>
      </c>
      <c r="AE111">
        <v>3</v>
      </c>
      <c r="AF111">
        <v>285</v>
      </c>
      <c r="AG111">
        <v>95</v>
      </c>
      <c r="AH111">
        <v>30.986211999999998</v>
      </c>
      <c r="AI111">
        <v>31578.3</v>
      </c>
      <c r="AJ111">
        <v>22710.5</v>
      </c>
      <c r="AK111">
        <v>8</v>
      </c>
      <c r="AL111">
        <v>1342</v>
      </c>
      <c r="AM111" t="s">
        <v>892</v>
      </c>
      <c r="AN111" t="s">
        <v>1410</v>
      </c>
      <c r="AO111">
        <v>4399.4470000000001</v>
      </c>
      <c r="AR111" t="s">
        <v>63</v>
      </c>
      <c r="AS111">
        <v>303</v>
      </c>
      <c r="AT111" t="s">
        <v>724</v>
      </c>
      <c r="AU111" t="s">
        <v>891</v>
      </c>
      <c r="AV111" t="s">
        <v>49</v>
      </c>
      <c r="AW111">
        <v>1</v>
      </c>
      <c r="BB111">
        <v>0.86548387096774182</v>
      </c>
      <c r="BC111" t="s">
        <v>138</v>
      </c>
      <c r="BF111" t="s">
        <v>63</v>
      </c>
      <c r="BG111">
        <v>303</v>
      </c>
      <c r="BH111" t="s">
        <v>891</v>
      </c>
      <c r="BI111">
        <v>6867</v>
      </c>
      <c r="BJ111">
        <v>1</v>
      </c>
      <c r="BK111" t="s">
        <v>724</v>
      </c>
      <c r="BL111" t="s">
        <v>977</v>
      </c>
      <c r="BM111">
        <v>0.86161290322580641</v>
      </c>
      <c r="BN111" t="s">
        <v>138</v>
      </c>
      <c r="BO111" t="s">
        <v>980</v>
      </c>
      <c r="BP111">
        <v>4399.4470000000001</v>
      </c>
    </row>
    <row r="112" spans="1:68" ht="16.5">
      <c r="A112" s="111" t="str">
        <f t="shared" si="36"/>
        <v>강인교통</v>
      </c>
      <c r="B112" s="112" t="str">
        <f t="shared" si="37"/>
        <v>정진호</v>
      </c>
      <c r="C112" s="113" t="str">
        <f t="shared" si="38"/>
        <v>D</v>
      </c>
      <c r="D112" s="114">
        <f t="shared" si="39"/>
        <v>0.83601133595084631</v>
      </c>
      <c r="E112" s="115">
        <f t="shared" si="40"/>
        <v>847</v>
      </c>
      <c r="F112" s="311">
        <f t="shared" si="41"/>
        <v>302</v>
      </c>
      <c r="G112" s="116" t="str">
        <f t="shared" si="42"/>
        <v>70바6061</v>
      </c>
      <c r="H112" s="117">
        <f t="shared" si="43"/>
        <v>13</v>
      </c>
      <c r="I112" s="118">
        <f t="shared" si="44"/>
        <v>3777.4009999999998</v>
      </c>
      <c r="J112" s="119">
        <f t="shared" si="45"/>
        <v>1.1939935927388411E-2</v>
      </c>
      <c r="K112" s="119">
        <f t="shared" si="46"/>
        <v>0.32794142983045599</v>
      </c>
      <c r="L112" s="119">
        <f t="shared" si="47"/>
        <v>0.11012863077020417</v>
      </c>
      <c r="M112" s="120">
        <f t="shared" si="48"/>
        <v>20.431000000000001</v>
      </c>
      <c r="N112" s="121">
        <f t="shared" si="49"/>
        <v>7.941968565158955E-2</v>
      </c>
      <c r="O112" s="121">
        <f t="shared" si="50"/>
        <v>16.228089101474797</v>
      </c>
      <c r="P112" s="234">
        <f t="shared" si="51"/>
        <v>5</v>
      </c>
      <c r="Q112" s="235">
        <f t="shared" si="52"/>
        <v>3</v>
      </c>
      <c r="R112" s="235">
        <f t="shared" si="53"/>
        <v>613</v>
      </c>
      <c r="T112">
        <v>501</v>
      </c>
      <c r="U112">
        <v>847</v>
      </c>
      <c r="V112" t="s">
        <v>121</v>
      </c>
      <c r="W112">
        <v>3777.4009999999998</v>
      </c>
      <c r="X112">
        <v>1407.664</v>
      </c>
      <c r="Y112">
        <v>2.6829999999999998</v>
      </c>
      <c r="Z112">
        <v>20.431000000000001</v>
      </c>
      <c r="AA112">
        <v>138.72386</v>
      </c>
      <c r="AB112">
        <v>1.6563540000000001</v>
      </c>
      <c r="AC112">
        <v>45.493301000000002</v>
      </c>
      <c r="AD112" s="1">
        <v>416</v>
      </c>
      <c r="AE112">
        <v>3</v>
      </c>
      <c r="AF112">
        <v>613</v>
      </c>
      <c r="AG112">
        <v>91</v>
      </c>
      <c r="AH112">
        <v>27.229641000000001</v>
      </c>
      <c r="AI112">
        <v>31435.7</v>
      </c>
      <c r="AJ112">
        <v>16407.400000000001</v>
      </c>
      <c r="AK112">
        <v>5</v>
      </c>
      <c r="AL112">
        <v>2535</v>
      </c>
      <c r="AM112" t="s">
        <v>893</v>
      </c>
      <c r="AN112" t="s">
        <v>1411</v>
      </c>
      <c r="AO112">
        <v>621.81600000000003</v>
      </c>
      <c r="AR112" t="s">
        <v>63</v>
      </c>
      <c r="AS112">
        <v>302</v>
      </c>
      <c r="AT112" t="s">
        <v>84</v>
      </c>
      <c r="AU112" t="s">
        <v>121</v>
      </c>
      <c r="AV112" t="s">
        <v>49</v>
      </c>
      <c r="AW112">
        <v>13</v>
      </c>
      <c r="BB112">
        <v>0.83601133595084631</v>
      </c>
      <c r="BC112" t="s">
        <v>136</v>
      </c>
      <c r="BF112" t="s">
        <v>63</v>
      </c>
      <c r="BG112">
        <v>302</v>
      </c>
      <c r="BH112" t="s">
        <v>121</v>
      </c>
      <c r="BI112">
        <v>847</v>
      </c>
      <c r="BJ112">
        <v>13</v>
      </c>
      <c r="BK112" t="s">
        <v>84</v>
      </c>
      <c r="BL112" t="s">
        <v>83</v>
      </c>
      <c r="BM112">
        <v>0.83601133595084631</v>
      </c>
      <c r="BN112" t="s">
        <v>136</v>
      </c>
      <c r="BO112" t="s">
        <v>982</v>
      </c>
      <c r="BP112">
        <v>3777.4009999999998</v>
      </c>
    </row>
    <row r="113" spans="1:68" ht="16.5">
      <c r="A113" s="127" t="str">
        <f t="shared" si="36"/>
        <v>강인교통</v>
      </c>
      <c r="B113" s="128" t="str">
        <f t="shared" si="37"/>
        <v>조병이</v>
      </c>
      <c r="C113" s="129" t="str">
        <f t="shared" si="38"/>
        <v>B</v>
      </c>
      <c r="D113" s="130">
        <f t="shared" si="39"/>
        <v>0.90354838709677421</v>
      </c>
      <c r="E113" s="131">
        <f t="shared" si="40"/>
        <v>6049</v>
      </c>
      <c r="F113" s="310">
        <f t="shared" si="41"/>
        <v>302</v>
      </c>
      <c r="G113" s="132" t="str">
        <f t="shared" si="42"/>
        <v>72바1335</v>
      </c>
      <c r="H113" s="133">
        <f t="shared" si="43"/>
        <v>1</v>
      </c>
      <c r="I113" s="134">
        <f t="shared" si="44"/>
        <v>3061.0189999999998</v>
      </c>
      <c r="J113" s="135">
        <f t="shared" si="45"/>
        <v>6.5382671035681683E-3</v>
      </c>
      <c r="K113" s="135">
        <f t="shared" si="46"/>
        <v>0.34490300895325915</v>
      </c>
      <c r="L113" s="135">
        <f t="shared" si="47"/>
        <v>0.16922469282288025</v>
      </c>
      <c r="M113" s="136">
        <f t="shared" si="48"/>
        <v>17.77</v>
      </c>
      <c r="N113" s="137">
        <f t="shared" si="49"/>
        <v>3.2668859618316649E-2</v>
      </c>
      <c r="O113" s="137">
        <f t="shared" si="50"/>
        <v>9.1146118335103452</v>
      </c>
      <c r="P113" s="232">
        <f t="shared" si="51"/>
        <v>19</v>
      </c>
      <c r="Q113" s="233">
        <f t="shared" si="52"/>
        <v>1</v>
      </c>
      <c r="R113" s="233">
        <f t="shared" si="53"/>
        <v>279</v>
      </c>
      <c r="T113">
        <v>501</v>
      </c>
      <c r="U113">
        <v>6049</v>
      </c>
      <c r="V113" t="s">
        <v>133</v>
      </c>
      <c r="W113">
        <v>3061.0189999999998</v>
      </c>
      <c r="X113">
        <v>1087.6210000000001</v>
      </c>
      <c r="Y113">
        <v>2.8140000000000001</v>
      </c>
      <c r="Z113">
        <v>17.77</v>
      </c>
      <c r="AA113">
        <v>113.72998200000001</v>
      </c>
      <c r="AB113">
        <v>0.74359699999999995</v>
      </c>
      <c r="AC113">
        <v>39.225813000000002</v>
      </c>
      <c r="AD113" s="1">
        <v>518</v>
      </c>
      <c r="AE113">
        <v>1</v>
      </c>
      <c r="AF113">
        <v>279</v>
      </c>
      <c r="AG113">
        <v>91</v>
      </c>
      <c r="AH113">
        <v>26.914793</v>
      </c>
      <c r="AI113">
        <v>22358.799999999999</v>
      </c>
      <c r="AJ113">
        <v>13929.9</v>
      </c>
      <c r="AK113">
        <v>19</v>
      </c>
      <c r="AL113">
        <v>3233</v>
      </c>
      <c r="AM113" t="s">
        <v>894</v>
      </c>
      <c r="AN113" t="s">
        <v>1412</v>
      </c>
      <c r="AO113">
        <v>3061.0189999999998</v>
      </c>
      <c r="AR113" t="s">
        <v>63</v>
      </c>
      <c r="AS113">
        <v>302</v>
      </c>
      <c r="AT113" t="s">
        <v>85</v>
      </c>
      <c r="AU113" t="s">
        <v>133</v>
      </c>
      <c r="AV113" t="s">
        <v>49</v>
      </c>
      <c r="AW113">
        <v>1</v>
      </c>
      <c r="BB113">
        <v>0.90774193548387094</v>
      </c>
      <c r="BC113" t="s">
        <v>137</v>
      </c>
      <c r="BF113" t="s">
        <v>63</v>
      </c>
      <c r="BG113">
        <v>302</v>
      </c>
      <c r="BH113" t="s">
        <v>133</v>
      </c>
      <c r="BI113">
        <v>6049</v>
      </c>
      <c r="BJ113">
        <v>1</v>
      </c>
      <c r="BK113" t="s">
        <v>85</v>
      </c>
      <c r="BL113" t="s">
        <v>977</v>
      </c>
      <c r="BM113">
        <v>0.90354838709677421</v>
      </c>
      <c r="BN113" t="s">
        <v>137</v>
      </c>
      <c r="BO113" t="s">
        <v>978</v>
      </c>
      <c r="BP113">
        <v>3061.0189999999998</v>
      </c>
    </row>
    <row r="114" spans="1:68" ht="16.5">
      <c r="A114" s="111" t="str">
        <f t="shared" si="36"/>
        <v>강인교통</v>
      </c>
      <c r="B114" s="112" t="str">
        <f t="shared" si="37"/>
        <v>조석연</v>
      </c>
      <c r="C114" s="113" t="str">
        <f t="shared" si="38"/>
        <v>F</v>
      </c>
      <c r="D114" s="114">
        <f t="shared" si="39"/>
        <v>0.72290322580645161</v>
      </c>
      <c r="E114" s="115">
        <f t="shared" si="40"/>
        <v>9288</v>
      </c>
      <c r="F114" s="311">
        <f t="shared" si="41"/>
        <v>303</v>
      </c>
      <c r="G114" s="116" t="str">
        <f t="shared" si="42"/>
        <v>72바1613</v>
      </c>
      <c r="H114" s="117">
        <f t="shared" si="43"/>
        <v>1</v>
      </c>
      <c r="I114" s="118">
        <f t="shared" si="44"/>
        <v>4752.8630000000003</v>
      </c>
      <c r="J114" s="119">
        <f t="shared" si="45"/>
        <v>3.0591743200190012E-2</v>
      </c>
      <c r="K114" s="119">
        <f t="shared" si="46"/>
        <v>0.33321950353966218</v>
      </c>
      <c r="L114" s="119">
        <f t="shared" si="47"/>
        <v>0.11908611714665454</v>
      </c>
      <c r="M114" s="120">
        <f t="shared" si="48"/>
        <v>26.802</v>
      </c>
      <c r="N114" s="121">
        <f t="shared" si="49"/>
        <v>0.46287890057003533</v>
      </c>
      <c r="O114" s="121">
        <f t="shared" si="50"/>
        <v>30.360647887389135</v>
      </c>
      <c r="P114" s="234">
        <f t="shared" si="51"/>
        <v>32</v>
      </c>
      <c r="Q114" s="235">
        <f t="shared" si="52"/>
        <v>22</v>
      </c>
      <c r="R114" s="235">
        <f t="shared" si="53"/>
        <v>1443</v>
      </c>
      <c r="T114">
        <v>501</v>
      </c>
      <c r="U114">
        <v>9288</v>
      </c>
      <c r="V114" t="s">
        <v>895</v>
      </c>
      <c r="W114">
        <v>4752.8630000000003</v>
      </c>
      <c r="X114">
        <v>2115.9769999999999</v>
      </c>
      <c r="Y114">
        <v>2.246</v>
      </c>
      <c r="Z114">
        <v>26.802</v>
      </c>
      <c r="AA114">
        <v>156.44996</v>
      </c>
      <c r="AB114">
        <v>4.7860769999999997</v>
      </c>
      <c r="AC114">
        <v>52.132178000000003</v>
      </c>
      <c r="AD114" s="1">
        <v>566</v>
      </c>
      <c r="AE114">
        <v>22</v>
      </c>
      <c r="AF114">
        <v>1443</v>
      </c>
      <c r="AG114">
        <v>97</v>
      </c>
      <c r="AH114">
        <v>30.379445</v>
      </c>
      <c r="AI114">
        <v>49702.2</v>
      </c>
      <c r="AJ114">
        <v>37729.800000000003</v>
      </c>
      <c r="AK114">
        <v>32</v>
      </c>
      <c r="AL114">
        <v>11563</v>
      </c>
      <c r="AM114" t="s">
        <v>896</v>
      </c>
      <c r="AN114" t="s">
        <v>1413</v>
      </c>
      <c r="AO114">
        <v>4752.8630000000003</v>
      </c>
      <c r="AR114" t="s">
        <v>63</v>
      </c>
      <c r="AS114">
        <v>303</v>
      </c>
      <c r="AT114" t="s">
        <v>731</v>
      </c>
      <c r="AU114" t="s">
        <v>895</v>
      </c>
      <c r="AV114" t="s">
        <v>49</v>
      </c>
      <c r="AW114">
        <v>1</v>
      </c>
      <c r="BB114">
        <v>0.72451612903225804</v>
      </c>
      <c r="BC114" t="s">
        <v>139</v>
      </c>
      <c r="BF114" t="s">
        <v>63</v>
      </c>
      <c r="BG114">
        <v>303</v>
      </c>
      <c r="BH114" t="s">
        <v>895</v>
      </c>
      <c r="BI114">
        <v>9288</v>
      </c>
      <c r="BJ114">
        <v>1</v>
      </c>
      <c r="BK114" t="s">
        <v>731</v>
      </c>
      <c r="BL114" t="s">
        <v>977</v>
      </c>
      <c r="BM114">
        <v>0.72290322580645161</v>
      </c>
      <c r="BN114" t="s">
        <v>139</v>
      </c>
      <c r="BO114" t="s">
        <v>1060</v>
      </c>
      <c r="BP114">
        <v>4752.8630000000003</v>
      </c>
    </row>
    <row r="115" spans="1:68" ht="16.5">
      <c r="A115" s="127" t="str">
        <f t="shared" si="36"/>
        <v>강인교통</v>
      </c>
      <c r="B115" s="128" t="str">
        <f t="shared" si="37"/>
        <v>조재철</v>
      </c>
      <c r="C115" s="129" t="str">
        <f t="shared" si="38"/>
        <v>C</v>
      </c>
      <c r="D115" s="130">
        <f t="shared" si="39"/>
        <v>0.88198086904928974</v>
      </c>
      <c r="E115" s="131">
        <f t="shared" si="40"/>
        <v>5540</v>
      </c>
      <c r="F115" s="310" t="str">
        <f t="shared" si="41"/>
        <v>303-1</v>
      </c>
      <c r="G115" s="132" t="str">
        <f t="shared" si="42"/>
        <v>72바1695</v>
      </c>
      <c r="H115" s="133">
        <f t="shared" si="43"/>
        <v>2</v>
      </c>
      <c r="I115" s="134">
        <f t="shared" si="44"/>
        <v>4391.5020000000004</v>
      </c>
      <c r="J115" s="135">
        <f t="shared" si="45"/>
        <v>3.0243329648771975E-3</v>
      </c>
      <c r="K115" s="135">
        <f t="shared" si="46"/>
        <v>0.27031916223706182</v>
      </c>
      <c r="L115" s="135">
        <f t="shared" si="47"/>
        <v>0.12729130033414535</v>
      </c>
      <c r="M115" s="136">
        <f t="shared" si="48"/>
        <v>16.597000000000001</v>
      </c>
      <c r="N115" s="137">
        <f t="shared" si="49"/>
        <v>2.2771252295911509E-2</v>
      </c>
      <c r="O115" s="137">
        <f t="shared" si="50"/>
        <v>0.91085009183646037</v>
      </c>
      <c r="P115" s="232">
        <f t="shared" si="51"/>
        <v>5</v>
      </c>
      <c r="Q115" s="233">
        <f t="shared" si="52"/>
        <v>1</v>
      </c>
      <c r="R115" s="233">
        <f t="shared" si="53"/>
        <v>40</v>
      </c>
      <c r="T115">
        <v>501</v>
      </c>
      <c r="U115">
        <v>5540</v>
      </c>
      <c r="V115" t="s">
        <v>897</v>
      </c>
      <c r="W115">
        <v>4391.5020000000004</v>
      </c>
      <c r="X115">
        <v>1361.5450000000001</v>
      </c>
      <c r="Y115">
        <v>3.2250000000000001</v>
      </c>
      <c r="Z115">
        <v>16.597000000000001</v>
      </c>
      <c r="AA115">
        <v>135.46524299999999</v>
      </c>
      <c r="AB115">
        <v>0.409692</v>
      </c>
      <c r="AC115">
        <v>36.618850999999999</v>
      </c>
      <c r="AD115" s="1">
        <v>559</v>
      </c>
      <c r="AE115">
        <v>1</v>
      </c>
      <c r="AF115">
        <v>40</v>
      </c>
      <c r="AG115">
        <v>91</v>
      </c>
      <c r="AH115">
        <v>32.417923999999999</v>
      </c>
      <c r="AI115">
        <v>25977.599999999999</v>
      </c>
      <c r="AJ115">
        <v>5496.5</v>
      </c>
      <c r="AK115">
        <v>5</v>
      </c>
      <c r="AL115">
        <v>3696</v>
      </c>
      <c r="AM115" t="s">
        <v>898</v>
      </c>
      <c r="AN115" t="s">
        <v>1414</v>
      </c>
      <c r="AO115">
        <v>4111.0720000000001</v>
      </c>
      <c r="AR115" t="s">
        <v>63</v>
      </c>
      <c r="AS115" t="s">
        <v>163</v>
      </c>
      <c r="AT115" t="s">
        <v>743</v>
      </c>
      <c r="AU115" t="s">
        <v>897</v>
      </c>
      <c r="AV115" t="s">
        <v>49</v>
      </c>
      <c r="AW115">
        <v>2</v>
      </c>
      <c r="BB115">
        <v>0.88430310701510839</v>
      </c>
      <c r="BC115" t="s">
        <v>138</v>
      </c>
      <c r="BF115" t="s">
        <v>63</v>
      </c>
      <c r="BG115" t="s">
        <v>163</v>
      </c>
      <c r="BH115" t="s">
        <v>897</v>
      </c>
      <c r="BI115">
        <v>5540</v>
      </c>
      <c r="BJ115">
        <v>2</v>
      </c>
      <c r="BK115" t="s">
        <v>743</v>
      </c>
      <c r="BL115" t="s">
        <v>756</v>
      </c>
      <c r="BM115">
        <v>0.88198086904928974</v>
      </c>
      <c r="BN115" t="s">
        <v>138</v>
      </c>
      <c r="BO115" t="s">
        <v>980</v>
      </c>
      <c r="BP115">
        <v>4391.5020000000004</v>
      </c>
    </row>
    <row r="116" spans="1:68" ht="16.5">
      <c r="A116" s="111" t="str">
        <f t="shared" si="36"/>
        <v>강인교통</v>
      </c>
      <c r="B116" s="112" t="str">
        <f t="shared" si="37"/>
        <v>조정호</v>
      </c>
      <c r="C116" s="113" t="str">
        <f t="shared" si="38"/>
        <v>A</v>
      </c>
      <c r="D116" s="114">
        <f t="shared" si="39"/>
        <v>0.95060606060606068</v>
      </c>
      <c r="E116" s="115">
        <f t="shared" si="40"/>
        <v>5822</v>
      </c>
      <c r="F116" s="311">
        <f t="shared" si="41"/>
        <v>303</v>
      </c>
      <c r="G116" s="116" t="str">
        <f t="shared" si="42"/>
        <v>72바1734</v>
      </c>
      <c r="H116" s="117">
        <f t="shared" si="43"/>
        <v>1</v>
      </c>
      <c r="I116" s="118">
        <f t="shared" si="44"/>
        <v>3693.0050000000001</v>
      </c>
      <c r="J116" s="119">
        <f t="shared" si="45"/>
        <v>9.0964563536373444E-3</v>
      </c>
      <c r="K116" s="119">
        <f t="shared" si="46"/>
        <v>0.25654512677594415</v>
      </c>
      <c r="L116" s="119">
        <f t="shared" si="47"/>
        <v>0.20254508185068798</v>
      </c>
      <c r="M116" s="120">
        <f t="shared" si="48"/>
        <v>15.653</v>
      </c>
      <c r="N116" s="121">
        <f t="shared" si="49"/>
        <v>2.6425517959971154E-2</v>
      </c>
      <c r="O116" s="121">
        <f t="shared" si="50"/>
        <v>1.0570207183988463</v>
      </c>
      <c r="P116" s="234">
        <f t="shared" si="51"/>
        <v>1</v>
      </c>
      <c r="Q116" s="235">
        <f t="shared" si="52"/>
        <v>1</v>
      </c>
      <c r="R116" s="235">
        <f t="shared" si="53"/>
        <v>40</v>
      </c>
      <c r="T116">
        <v>501</v>
      </c>
      <c r="U116">
        <v>5822</v>
      </c>
      <c r="V116" t="s">
        <v>899</v>
      </c>
      <c r="W116">
        <v>3784.221</v>
      </c>
      <c r="X116">
        <v>1203.0550000000001</v>
      </c>
      <c r="Y116">
        <v>3.1459999999999999</v>
      </c>
      <c r="Z116">
        <v>15.653</v>
      </c>
      <c r="AA116">
        <v>127.76161999999999</v>
      </c>
      <c r="AB116">
        <v>1.1621779999999999</v>
      </c>
      <c r="AC116">
        <v>32.776620999999999</v>
      </c>
      <c r="AD116" s="1">
        <v>748</v>
      </c>
      <c r="AE116">
        <v>1</v>
      </c>
      <c r="AF116">
        <v>40</v>
      </c>
      <c r="AG116">
        <v>103</v>
      </c>
      <c r="AH116">
        <v>29.619388000000001</v>
      </c>
      <c r="AI116">
        <v>20087.3</v>
      </c>
      <c r="AJ116">
        <v>8189.1</v>
      </c>
      <c r="AK116">
        <v>1</v>
      </c>
      <c r="AL116">
        <v>11</v>
      </c>
      <c r="AM116" t="s">
        <v>900</v>
      </c>
      <c r="AN116" t="s">
        <v>1415</v>
      </c>
      <c r="AO116">
        <v>3693.0050000000001</v>
      </c>
      <c r="AR116" t="s">
        <v>63</v>
      </c>
      <c r="AS116">
        <v>303</v>
      </c>
      <c r="AT116" t="s">
        <v>739</v>
      </c>
      <c r="AU116" t="s">
        <v>899</v>
      </c>
      <c r="AV116" t="s">
        <v>49</v>
      </c>
      <c r="AW116">
        <v>1</v>
      </c>
      <c r="BB116">
        <v>0.95696969696969703</v>
      </c>
      <c r="BC116" t="s">
        <v>135</v>
      </c>
      <c r="BF116" t="s">
        <v>63</v>
      </c>
      <c r="BG116">
        <v>303</v>
      </c>
      <c r="BH116" t="s">
        <v>899</v>
      </c>
      <c r="BI116">
        <v>5822</v>
      </c>
      <c r="BJ116">
        <v>1</v>
      </c>
      <c r="BK116" t="s">
        <v>739</v>
      </c>
      <c r="BL116" t="s">
        <v>977</v>
      </c>
      <c r="BM116">
        <v>0.95060606060606068</v>
      </c>
      <c r="BN116" t="s">
        <v>135</v>
      </c>
      <c r="BO116" t="s">
        <v>981</v>
      </c>
      <c r="BP116">
        <v>3693.0050000000001</v>
      </c>
    </row>
    <row r="117" spans="1:68" ht="16.5">
      <c r="A117" s="127" t="str">
        <f t="shared" si="36"/>
        <v>강인교통</v>
      </c>
      <c r="B117" s="128" t="str">
        <f t="shared" si="37"/>
        <v>조훈</v>
      </c>
      <c r="C117" s="129" t="str">
        <f t="shared" si="38"/>
        <v>F</v>
      </c>
      <c r="D117" s="130">
        <f t="shared" si="39"/>
        <v>0.67456455045510011</v>
      </c>
      <c r="E117" s="131">
        <f t="shared" si="40"/>
        <v>8841</v>
      </c>
      <c r="F117" s="310">
        <f t="shared" si="41"/>
        <v>303</v>
      </c>
      <c r="G117" s="132" t="str">
        <f t="shared" si="42"/>
        <v>72바1332</v>
      </c>
      <c r="H117" s="133">
        <f t="shared" si="43"/>
        <v>2</v>
      </c>
      <c r="I117" s="134">
        <f t="shared" si="44"/>
        <v>4968.2060000000001</v>
      </c>
      <c r="J117" s="135">
        <f t="shared" si="45"/>
        <v>6.5003286443436614E-3</v>
      </c>
      <c r="K117" s="135">
        <f t="shared" si="46"/>
        <v>0.35681821790723989</v>
      </c>
      <c r="L117" s="135">
        <f t="shared" si="47"/>
        <v>0.18276214794636131</v>
      </c>
      <c r="M117" s="136">
        <f t="shared" si="48"/>
        <v>24.751999999999999</v>
      </c>
      <c r="N117" s="137">
        <f t="shared" si="49"/>
        <v>0.76979300660817962</v>
      </c>
      <c r="O117" s="137">
        <f t="shared" si="50"/>
        <v>34.127489959629294</v>
      </c>
      <c r="P117" s="232">
        <f t="shared" si="51"/>
        <v>39</v>
      </c>
      <c r="Q117" s="233">
        <f t="shared" si="52"/>
        <v>39</v>
      </c>
      <c r="R117" s="233">
        <f t="shared" si="53"/>
        <v>1729</v>
      </c>
      <c r="T117">
        <v>501</v>
      </c>
      <c r="U117">
        <v>8841</v>
      </c>
      <c r="V117" t="s">
        <v>901</v>
      </c>
      <c r="W117">
        <v>5066.2969999999996</v>
      </c>
      <c r="X117">
        <v>2256.297</v>
      </c>
      <c r="Y117">
        <v>2.2450000000000001</v>
      </c>
      <c r="Z117">
        <v>24.751999999999999</v>
      </c>
      <c r="AA117">
        <v>167.892742</v>
      </c>
      <c r="AB117">
        <v>1.0913580000000001</v>
      </c>
      <c r="AC117">
        <v>59.907189000000002</v>
      </c>
      <c r="AD117" s="1">
        <v>908</v>
      </c>
      <c r="AE117">
        <v>39</v>
      </c>
      <c r="AF117">
        <v>1729</v>
      </c>
      <c r="AG117">
        <v>95</v>
      </c>
      <c r="AH117">
        <v>30.175795000000001</v>
      </c>
      <c r="AI117">
        <v>62022.5</v>
      </c>
      <c r="AJ117">
        <v>49420.1</v>
      </c>
      <c r="AK117">
        <v>39</v>
      </c>
      <c r="AL117">
        <v>20542</v>
      </c>
      <c r="AM117" t="s">
        <v>902</v>
      </c>
      <c r="AN117" t="s">
        <v>1416</v>
      </c>
      <c r="AO117">
        <v>4688.1769999999997</v>
      </c>
      <c r="AR117" t="s">
        <v>63</v>
      </c>
      <c r="AS117">
        <v>303</v>
      </c>
      <c r="AT117" t="s">
        <v>726</v>
      </c>
      <c r="AU117" t="s">
        <v>901</v>
      </c>
      <c r="AV117" t="s">
        <v>49</v>
      </c>
      <c r="AW117">
        <v>2</v>
      </c>
      <c r="BB117">
        <v>0.68182316208691007</v>
      </c>
      <c r="BC117" t="s">
        <v>139</v>
      </c>
      <c r="BF117" t="s">
        <v>63</v>
      </c>
      <c r="BG117">
        <v>303</v>
      </c>
      <c r="BH117" t="s">
        <v>901</v>
      </c>
      <c r="BI117">
        <v>8841</v>
      </c>
      <c r="BJ117">
        <v>2</v>
      </c>
      <c r="BK117" t="s">
        <v>726</v>
      </c>
      <c r="BL117" t="s">
        <v>727</v>
      </c>
      <c r="BM117">
        <v>0.67456455045510011</v>
      </c>
      <c r="BN117" t="s">
        <v>139</v>
      </c>
      <c r="BO117" t="s">
        <v>1060</v>
      </c>
      <c r="BP117">
        <v>4968.2060000000001</v>
      </c>
    </row>
    <row r="118" spans="1:68" ht="16.5">
      <c r="A118" s="111" t="str">
        <f t="shared" si="36"/>
        <v>강인교통</v>
      </c>
      <c r="B118" s="112" t="str">
        <f t="shared" si="37"/>
        <v>조희선</v>
      </c>
      <c r="C118" s="113" t="str">
        <f t="shared" si="38"/>
        <v>A</v>
      </c>
      <c r="D118" s="114">
        <f t="shared" si="39"/>
        <v>0.97982421613046233</v>
      </c>
      <c r="E118" s="115">
        <f t="shared" si="40"/>
        <v>8832</v>
      </c>
      <c r="F118" s="311">
        <f t="shared" si="41"/>
        <v>302</v>
      </c>
      <c r="G118" s="116" t="str">
        <f t="shared" si="42"/>
        <v>70바5035</v>
      </c>
      <c r="H118" s="117">
        <f t="shared" si="43"/>
        <v>4</v>
      </c>
      <c r="I118" s="118">
        <f t="shared" si="44"/>
        <v>3900.2</v>
      </c>
      <c r="J118" s="119">
        <f t="shared" si="45"/>
        <v>6.9955066541500387E-4</v>
      </c>
      <c r="K118" s="119">
        <f t="shared" si="46"/>
        <v>0.30738182278827259</v>
      </c>
      <c r="L118" s="119">
        <f t="shared" si="47"/>
        <v>0.12383980308702118</v>
      </c>
      <c r="M118" s="120">
        <f t="shared" si="48"/>
        <v>15.25</v>
      </c>
      <c r="N118" s="121">
        <f t="shared" si="49"/>
        <v>0.20511768627249885</v>
      </c>
      <c r="O118" s="121">
        <f t="shared" si="50"/>
        <v>7.61499410286652</v>
      </c>
      <c r="P118" s="234">
        <f t="shared" si="51"/>
        <v>1</v>
      </c>
      <c r="Q118" s="235">
        <f t="shared" si="52"/>
        <v>8</v>
      </c>
      <c r="R118" s="235">
        <f t="shared" si="53"/>
        <v>297</v>
      </c>
      <c r="T118">
        <v>501</v>
      </c>
      <c r="U118">
        <v>8832</v>
      </c>
      <c r="V118" t="s">
        <v>115</v>
      </c>
      <c r="W118">
        <v>3900.2</v>
      </c>
      <c r="X118">
        <v>1196.56</v>
      </c>
      <c r="Y118">
        <v>3.26</v>
      </c>
      <c r="Z118">
        <v>15.25</v>
      </c>
      <c r="AA118">
        <v>137.372466</v>
      </c>
      <c r="AB118">
        <v>9.6099000000000004E-2</v>
      </c>
      <c r="AC118">
        <v>42.225799000000002</v>
      </c>
      <c r="AD118" s="1">
        <v>483</v>
      </c>
      <c r="AE118">
        <v>8</v>
      </c>
      <c r="AF118">
        <v>297</v>
      </c>
      <c r="AG118">
        <v>92</v>
      </c>
      <c r="AH118">
        <v>28.391424000000001</v>
      </c>
      <c r="AI118">
        <v>23342.7</v>
      </c>
      <c r="AJ118">
        <v>5942.8</v>
      </c>
      <c r="AK118">
        <v>1</v>
      </c>
      <c r="AL118">
        <v>82</v>
      </c>
      <c r="AM118" t="s">
        <v>903</v>
      </c>
      <c r="AN118" t="s">
        <v>1417</v>
      </c>
      <c r="AO118">
        <v>3181.317</v>
      </c>
      <c r="AR118" t="s">
        <v>63</v>
      </c>
      <c r="AS118">
        <v>302</v>
      </c>
      <c r="AT118" t="s">
        <v>67</v>
      </c>
      <c r="AU118" t="s">
        <v>115</v>
      </c>
      <c r="AV118" t="s">
        <v>49</v>
      </c>
      <c r="AW118">
        <v>4</v>
      </c>
      <c r="BB118">
        <v>0.99341267583791359</v>
      </c>
      <c r="BC118" t="s">
        <v>135</v>
      </c>
      <c r="BF118" t="s">
        <v>63</v>
      </c>
      <c r="BG118">
        <v>302</v>
      </c>
      <c r="BH118" t="s">
        <v>115</v>
      </c>
      <c r="BI118">
        <v>8832</v>
      </c>
      <c r="BJ118">
        <v>4</v>
      </c>
      <c r="BK118" t="s">
        <v>67</v>
      </c>
      <c r="BL118" t="s">
        <v>79</v>
      </c>
      <c r="BM118">
        <v>0.97982421613046233</v>
      </c>
      <c r="BN118" t="s">
        <v>135</v>
      </c>
      <c r="BO118" t="s">
        <v>981</v>
      </c>
      <c r="BP118">
        <v>3900.2</v>
      </c>
    </row>
    <row r="119" spans="1:68" ht="16.5">
      <c r="A119" s="127" t="str">
        <f t="shared" si="36"/>
        <v>강인교통</v>
      </c>
      <c r="B119" s="128" t="str">
        <f t="shared" si="37"/>
        <v>주명기</v>
      </c>
      <c r="C119" s="129" t="str">
        <f t="shared" si="38"/>
        <v>F</v>
      </c>
      <c r="D119" s="130">
        <f t="shared" si="39"/>
        <v>0.79453050296452388</v>
      </c>
      <c r="E119" s="131">
        <f t="shared" si="40"/>
        <v>400</v>
      </c>
      <c r="F119" s="310">
        <f t="shared" si="41"/>
        <v>302</v>
      </c>
      <c r="G119" s="132" t="str">
        <f t="shared" si="42"/>
        <v>70바5050</v>
      </c>
      <c r="H119" s="133">
        <f t="shared" si="43"/>
        <v>5</v>
      </c>
      <c r="I119" s="134">
        <f t="shared" si="44"/>
        <v>3883.3740000000003</v>
      </c>
      <c r="J119" s="135">
        <f t="shared" si="45"/>
        <v>3.0032758672874315E-2</v>
      </c>
      <c r="K119" s="135">
        <f t="shared" si="46"/>
        <v>0.34800860885616319</v>
      </c>
      <c r="L119" s="135">
        <f t="shared" si="47"/>
        <v>0.16506264912933957</v>
      </c>
      <c r="M119" s="136">
        <f t="shared" si="48"/>
        <v>22.786999999999999</v>
      </c>
      <c r="N119" s="137">
        <f t="shared" si="49"/>
        <v>0.18025562307416182</v>
      </c>
      <c r="O119" s="137">
        <f t="shared" si="50"/>
        <v>12.386136385524548</v>
      </c>
      <c r="P119" s="232">
        <f t="shared" si="51"/>
        <v>10</v>
      </c>
      <c r="Q119" s="233">
        <f t="shared" si="52"/>
        <v>7</v>
      </c>
      <c r="R119" s="233">
        <f t="shared" si="53"/>
        <v>481</v>
      </c>
      <c r="T119">
        <v>501</v>
      </c>
      <c r="U119">
        <v>400</v>
      </c>
      <c r="V119" t="s">
        <v>95</v>
      </c>
      <c r="W119">
        <v>3883.3739999999998</v>
      </c>
      <c r="X119">
        <v>1487.605</v>
      </c>
      <c r="Y119">
        <v>2.61</v>
      </c>
      <c r="Z119">
        <v>22.786999999999999</v>
      </c>
      <c r="AA119">
        <v>144.01773900000001</v>
      </c>
      <c r="AB119">
        <v>4.3252499999999996</v>
      </c>
      <c r="AC119">
        <v>50.119413000000002</v>
      </c>
      <c r="AD119" s="1">
        <v>641</v>
      </c>
      <c r="AE119">
        <v>7</v>
      </c>
      <c r="AF119">
        <v>481</v>
      </c>
      <c r="AG119">
        <v>92</v>
      </c>
      <c r="AH119">
        <v>26.964552999999999</v>
      </c>
      <c r="AI119">
        <v>29684.7</v>
      </c>
      <c r="AJ119">
        <v>20050.2</v>
      </c>
      <c r="AK119">
        <v>10</v>
      </c>
      <c r="AL119">
        <v>11043</v>
      </c>
      <c r="AM119" t="s">
        <v>904</v>
      </c>
      <c r="AN119" t="s">
        <v>1418</v>
      </c>
      <c r="AO119">
        <v>3047.038</v>
      </c>
      <c r="AR119" t="s">
        <v>63</v>
      </c>
      <c r="AS119">
        <v>302</v>
      </c>
      <c r="AT119" t="s">
        <v>68</v>
      </c>
      <c r="AU119" t="s">
        <v>95</v>
      </c>
      <c r="AV119" t="s">
        <v>49</v>
      </c>
      <c r="AW119">
        <v>5</v>
      </c>
      <c r="BB119">
        <v>0.79453050296452388</v>
      </c>
      <c r="BC119" t="s">
        <v>139</v>
      </c>
      <c r="BF119" t="s">
        <v>63</v>
      </c>
      <c r="BG119">
        <v>302</v>
      </c>
      <c r="BH119" t="s">
        <v>95</v>
      </c>
      <c r="BI119">
        <v>400</v>
      </c>
      <c r="BJ119">
        <v>5</v>
      </c>
      <c r="BK119" t="s">
        <v>68</v>
      </c>
      <c r="BL119" t="s">
        <v>79</v>
      </c>
      <c r="BM119">
        <v>0.79453050296452388</v>
      </c>
      <c r="BN119" t="s">
        <v>139</v>
      </c>
      <c r="BO119" t="s">
        <v>1060</v>
      </c>
      <c r="BP119">
        <v>3883.3740000000003</v>
      </c>
    </row>
    <row r="120" spans="1:68" ht="16.5">
      <c r="A120" s="111" t="str">
        <f t="shared" si="36"/>
        <v>강인교통</v>
      </c>
      <c r="B120" s="112" t="str">
        <f t="shared" si="37"/>
        <v>주상철</v>
      </c>
      <c r="C120" s="113" t="str">
        <f t="shared" si="38"/>
        <v>C</v>
      </c>
      <c r="D120" s="114">
        <f t="shared" si="39"/>
        <v>0.86997024252023403</v>
      </c>
      <c r="E120" s="115">
        <f t="shared" si="40"/>
        <v>4308</v>
      </c>
      <c r="F120" s="311">
        <f t="shared" si="41"/>
        <v>303</v>
      </c>
      <c r="G120" s="116" t="str">
        <f t="shared" si="42"/>
        <v>72바1571</v>
      </c>
      <c r="H120" s="117">
        <f t="shared" si="43"/>
        <v>14</v>
      </c>
      <c r="I120" s="118">
        <f t="shared" si="44"/>
        <v>4638.5279999999993</v>
      </c>
      <c r="J120" s="119">
        <f t="shared" si="45"/>
        <v>1.0920535630141089E-2</v>
      </c>
      <c r="K120" s="119">
        <f t="shared" si="46"/>
        <v>0.31013533760141804</v>
      </c>
      <c r="L120" s="119">
        <f t="shared" si="47"/>
        <v>0.17678021993184048</v>
      </c>
      <c r="M120" s="120">
        <f t="shared" si="48"/>
        <v>18.513999999999999</v>
      </c>
      <c r="N120" s="121">
        <f t="shared" si="49"/>
        <v>0.12935138043793204</v>
      </c>
      <c r="O120" s="121">
        <f t="shared" si="50"/>
        <v>21.623239096540971</v>
      </c>
      <c r="P120" s="234">
        <f t="shared" si="51"/>
        <v>45</v>
      </c>
      <c r="Q120" s="235">
        <f t="shared" si="52"/>
        <v>6</v>
      </c>
      <c r="R120" s="235">
        <f t="shared" si="53"/>
        <v>1003</v>
      </c>
      <c r="T120">
        <v>501</v>
      </c>
      <c r="U120">
        <v>4308</v>
      </c>
      <c r="V120" t="s">
        <v>905</v>
      </c>
      <c r="W120">
        <v>4638.5280000000002</v>
      </c>
      <c r="X120">
        <v>1705.1010000000001</v>
      </c>
      <c r="Y120">
        <v>2.72</v>
      </c>
      <c r="Z120">
        <v>18.513999999999999</v>
      </c>
      <c r="AA120">
        <v>157.880809</v>
      </c>
      <c r="AB120">
        <v>1.724143</v>
      </c>
      <c r="AC120">
        <v>48.964418000000002</v>
      </c>
      <c r="AD120" s="1">
        <v>820</v>
      </c>
      <c r="AE120">
        <v>6</v>
      </c>
      <c r="AF120">
        <v>1003</v>
      </c>
      <c r="AG120">
        <v>103</v>
      </c>
      <c r="AH120">
        <v>29.379935</v>
      </c>
      <c r="AI120">
        <v>57477.8</v>
      </c>
      <c r="AJ120">
        <v>36865.1</v>
      </c>
      <c r="AK120">
        <v>45</v>
      </c>
      <c r="AL120">
        <v>10941</v>
      </c>
      <c r="AM120" t="s">
        <v>906</v>
      </c>
      <c r="AN120" t="s">
        <v>1419</v>
      </c>
      <c r="AO120">
        <v>740.85799999999995</v>
      </c>
      <c r="AR120" t="s">
        <v>63</v>
      </c>
      <c r="AS120">
        <v>303</v>
      </c>
      <c r="AT120" t="s">
        <v>730</v>
      </c>
      <c r="AU120" t="s">
        <v>905</v>
      </c>
      <c r="AV120" t="s">
        <v>49</v>
      </c>
      <c r="AW120">
        <v>14</v>
      </c>
      <c r="BB120">
        <v>0.87696054989152572</v>
      </c>
      <c r="BC120" t="s">
        <v>138</v>
      </c>
      <c r="BF120" t="s">
        <v>63</v>
      </c>
      <c r="BG120">
        <v>303</v>
      </c>
      <c r="BH120" t="s">
        <v>905</v>
      </c>
      <c r="BI120">
        <v>4308</v>
      </c>
      <c r="BJ120">
        <v>14</v>
      </c>
      <c r="BK120" t="s">
        <v>730</v>
      </c>
      <c r="BL120" t="s">
        <v>732</v>
      </c>
      <c r="BM120">
        <v>0.86997024252023403</v>
      </c>
      <c r="BN120" t="s">
        <v>138</v>
      </c>
      <c r="BO120" t="s">
        <v>980</v>
      </c>
      <c r="BP120">
        <v>4638.5279999999993</v>
      </c>
    </row>
    <row r="121" spans="1:68" ht="16.5">
      <c r="A121" s="127" t="str">
        <f t="shared" si="36"/>
        <v>강인교통</v>
      </c>
      <c r="B121" s="128" t="str">
        <f t="shared" si="37"/>
        <v>차후환</v>
      </c>
      <c r="C121" s="129" t="str">
        <f t="shared" si="38"/>
        <v>D</v>
      </c>
      <c r="D121" s="130">
        <f t="shared" si="39"/>
        <v>0.83633781465106627</v>
      </c>
      <c r="E121" s="131">
        <f t="shared" si="40"/>
        <v>3980</v>
      </c>
      <c r="F121" s="310">
        <f t="shared" si="41"/>
        <v>302</v>
      </c>
      <c r="G121" s="132" t="str">
        <f t="shared" si="42"/>
        <v>72바1866</v>
      </c>
      <c r="H121" s="133">
        <f t="shared" si="43"/>
        <v>14</v>
      </c>
      <c r="I121" s="134">
        <f t="shared" si="44"/>
        <v>3535.54</v>
      </c>
      <c r="J121" s="135">
        <f t="shared" si="45"/>
        <v>1.9439483506258636E-2</v>
      </c>
      <c r="K121" s="135">
        <f t="shared" si="46"/>
        <v>0.34139196760794577</v>
      </c>
      <c r="L121" s="135">
        <f t="shared" si="47"/>
        <v>0.2115659842626586</v>
      </c>
      <c r="M121" s="136">
        <f t="shared" si="48"/>
        <v>18.882999999999999</v>
      </c>
      <c r="N121" s="137">
        <f t="shared" si="49"/>
        <v>5.6568444990015669E-2</v>
      </c>
      <c r="O121" s="137">
        <f t="shared" si="50"/>
        <v>5.0628758266064029</v>
      </c>
      <c r="P121" s="232">
        <f t="shared" si="51"/>
        <v>17</v>
      </c>
      <c r="Q121" s="233">
        <f t="shared" si="52"/>
        <v>2</v>
      </c>
      <c r="R121" s="233">
        <f t="shared" si="53"/>
        <v>179</v>
      </c>
      <c r="T121">
        <v>501</v>
      </c>
      <c r="U121">
        <v>3980</v>
      </c>
      <c r="V121" t="s">
        <v>907</v>
      </c>
      <c r="W121">
        <v>3535.54</v>
      </c>
      <c r="X121">
        <v>1275.5840000000001</v>
      </c>
      <c r="Y121">
        <v>2.7719999999999998</v>
      </c>
      <c r="Z121">
        <v>18.882999999999999</v>
      </c>
      <c r="AA121">
        <v>137.99137200000001</v>
      </c>
      <c r="AB121">
        <v>2.6824810000000001</v>
      </c>
      <c r="AC121">
        <v>47.109146000000003</v>
      </c>
      <c r="AD121" s="1">
        <v>748</v>
      </c>
      <c r="AE121">
        <v>2</v>
      </c>
      <c r="AF121">
        <v>179</v>
      </c>
      <c r="AG121">
        <v>94</v>
      </c>
      <c r="AH121">
        <v>25.621455999999998</v>
      </c>
      <c r="AI121">
        <v>37043.5</v>
      </c>
      <c r="AJ121">
        <v>15365.3</v>
      </c>
      <c r="AK121">
        <v>17</v>
      </c>
      <c r="AL121">
        <v>2808</v>
      </c>
      <c r="AM121" t="s">
        <v>908</v>
      </c>
      <c r="AN121" t="s">
        <v>1420</v>
      </c>
      <c r="AO121">
        <v>620.27</v>
      </c>
      <c r="AR121" t="s">
        <v>63</v>
      </c>
      <c r="AS121">
        <v>302</v>
      </c>
      <c r="AT121" t="s">
        <v>721</v>
      </c>
      <c r="AU121" t="s">
        <v>907</v>
      </c>
      <c r="AV121" t="s">
        <v>49</v>
      </c>
      <c r="AW121">
        <v>14</v>
      </c>
      <c r="BB121">
        <v>0.85415867452413985</v>
      </c>
      <c r="BC121" t="s">
        <v>138</v>
      </c>
      <c r="BF121" t="s">
        <v>63</v>
      </c>
      <c r="BG121">
        <v>302</v>
      </c>
      <c r="BH121" t="s">
        <v>907</v>
      </c>
      <c r="BI121">
        <v>3980</v>
      </c>
      <c r="BJ121">
        <v>14</v>
      </c>
      <c r="BK121" t="s">
        <v>721</v>
      </c>
      <c r="BL121" t="s">
        <v>723</v>
      </c>
      <c r="BM121">
        <v>0.83633781465106627</v>
      </c>
      <c r="BN121" t="s">
        <v>136</v>
      </c>
      <c r="BO121" t="s">
        <v>980</v>
      </c>
      <c r="BP121">
        <v>3535.54</v>
      </c>
    </row>
    <row r="122" spans="1:68" ht="16.5">
      <c r="A122" s="111" t="str">
        <f t="shared" si="36"/>
        <v>강인교통</v>
      </c>
      <c r="B122" s="112" t="str">
        <f t="shared" si="37"/>
        <v>채병택</v>
      </c>
      <c r="C122" s="113" t="str">
        <f t="shared" si="38"/>
        <v>C</v>
      </c>
      <c r="D122" s="114">
        <f t="shared" si="39"/>
        <v>0.87289977221499626</v>
      </c>
      <c r="E122" s="115">
        <f t="shared" si="40"/>
        <v>8815</v>
      </c>
      <c r="F122" s="311">
        <f t="shared" si="41"/>
        <v>303</v>
      </c>
      <c r="G122" s="116" t="str">
        <f t="shared" si="42"/>
        <v>72바1734</v>
      </c>
      <c r="H122" s="117">
        <f t="shared" si="43"/>
        <v>11</v>
      </c>
      <c r="I122" s="118">
        <f t="shared" si="44"/>
        <v>4178.8060000000005</v>
      </c>
      <c r="J122" s="119">
        <f t="shared" si="45"/>
        <v>8.6749171273219454E-3</v>
      </c>
      <c r="K122" s="119">
        <f t="shared" si="46"/>
        <v>0.3017743475054302</v>
      </c>
      <c r="L122" s="119">
        <f t="shared" si="47"/>
        <v>0.12132652245641457</v>
      </c>
      <c r="M122" s="120">
        <f t="shared" si="48"/>
        <v>18.39</v>
      </c>
      <c r="N122" s="121">
        <f t="shared" si="49"/>
        <v>2.3930280563395384E-2</v>
      </c>
      <c r="O122" s="121">
        <f t="shared" si="50"/>
        <v>7.2030144495820103</v>
      </c>
      <c r="P122" s="234">
        <f t="shared" si="51"/>
        <v>1</v>
      </c>
      <c r="Q122" s="235">
        <f t="shared" si="52"/>
        <v>1</v>
      </c>
      <c r="R122" s="235">
        <f t="shared" si="53"/>
        <v>301</v>
      </c>
      <c r="T122">
        <v>501</v>
      </c>
      <c r="U122">
        <v>8815</v>
      </c>
      <c r="V122" t="s">
        <v>909</v>
      </c>
      <c r="W122">
        <v>4178.8059999999996</v>
      </c>
      <c r="X122">
        <v>1551.1210000000001</v>
      </c>
      <c r="Y122">
        <v>2.694</v>
      </c>
      <c r="Z122">
        <v>18.39</v>
      </c>
      <c r="AA122">
        <v>141.36745999999999</v>
      </c>
      <c r="AB122">
        <v>1.226351</v>
      </c>
      <c r="AC122">
        <v>42.661073000000002</v>
      </c>
      <c r="AD122" s="1">
        <v>507</v>
      </c>
      <c r="AE122">
        <v>1</v>
      </c>
      <c r="AF122">
        <v>301</v>
      </c>
      <c r="AG122">
        <v>94</v>
      </c>
      <c r="AH122">
        <v>29.559885000000001</v>
      </c>
      <c r="AI122">
        <v>30623.5</v>
      </c>
      <c r="AJ122">
        <v>18932.599999999999</v>
      </c>
      <c r="AK122">
        <v>1</v>
      </c>
      <c r="AL122">
        <v>296</v>
      </c>
      <c r="AM122" t="s">
        <v>910</v>
      </c>
      <c r="AN122" t="s">
        <v>1421</v>
      </c>
      <c r="AO122">
        <v>753.98699999999997</v>
      </c>
      <c r="AR122" t="s">
        <v>63</v>
      </c>
      <c r="AS122">
        <v>303</v>
      </c>
      <c r="AT122" t="s">
        <v>739</v>
      </c>
      <c r="AU122" t="s">
        <v>909</v>
      </c>
      <c r="AV122" t="s">
        <v>49</v>
      </c>
      <c r="AW122">
        <v>11</v>
      </c>
      <c r="BB122">
        <v>0.87742945398368388</v>
      </c>
      <c r="BC122" t="s">
        <v>138</v>
      </c>
      <c r="BF122" t="s">
        <v>63</v>
      </c>
      <c r="BG122">
        <v>303</v>
      </c>
      <c r="BH122" t="s">
        <v>909</v>
      </c>
      <c r="BI122">
        <v>8815</v>
      </c>
      <c r="BJ122">
        <v>11</v>
      </c>
      <c r="BK122" t="s">
        <v>739</v>
      </c>
      <c r="BL122" t="s">
        <v>754</v>
      </c>
      <c r="BM122">
        <v>0.87289977221499626</v>
      </c>
      <c r="BN122" t="s">
        <v>138</v>
      </c>
      <c r="BO122" t="s">
        <v>980</v>
      </c>
      <c r="BP122">
        <v>4178.8060000000005</v>
      </c>
    </row>
    <row r="123" spans="1:68" ht="16.5">
      <c r="A123" s="127" t="str">
        <f t="shared" si="36"/>
        <v>강인교통</v>
      </c>
      <c r="B123" s="128" t="str">
        <f t="shared" si="37"/>
        <v>최기운</v>
      </c>
      <c r="C123" s="129" t="str">
        <f t="shared" si="38"/>
        <v>D</v>
      </c>
      <c r="D123" s="130">
        <f t="shared" si="39"/>
        <v>0.81032258064516127</v>
      </c>
      <c r="E123" s="131">
        <f t="shared" si="40"/>
        <v>3965</v>
      </c>
      <c r="F123" s="310">
        <f t="shared" si="41"/>
        <v>302</v>
      </c>
      <c r="G123" s="132" t="str">
        <f t="shared" si="42"/>
        <v>70바6047</v>
      </c>
      <c r="H123" s="133">
        <f t="shared" si="43"/>
        <v>1</v>
      </c>
      <c r="I123" s="134">
        <f t="shared" si="44"/>
        <v>3740.4879999999998</v>
      </c>
      <c r="J123" s="135">
        <f t="shared" si="45"/>
        <v>2.6625192642172509E-2</v>
      </c>
      <c r="K123" s="135">
        <f t="shared" si="46"/>
        <v>0.34987406027665524</v>
      </c>
      <c r="L123" s="135">
        <f t="shared" si="47"/>
        <v>0.25772038300884803</v>
      </c>
      <c r="M123" s="136">
        <f t="shared" si="48"/>
        <v>20.262</v>
      </c>
      <c r="N123" s="137">
        <f t="shared" si="49"/>
        <v>0.33921718589075694</v>
      </c>
      <c r="O123" s="137">
        <f t="shared" si="50"/>
        <v>10.333077354826134</v>
      </c>
      <c r="P123" s="232">
        <f t="shared" si="51"/>
        <v>23</v>
      </c>
      <c r="Q123" s="233">
        <f t="shared" si="52"/>
        <v>13</v>
      </c>
      <c r="R123" s="233">
        <f t="shared" si="53"/>
        <v>396</v>
      </c>
      <c r="T123">
        <v>501</v>
      </c>
      <c r="U123">
        <v>3965</v>
      </c>
      <c r="V123" t="s">
        <v>128</v>
      </c>
      <c r="W123">
        <v>3832.3530000000001</v>
      </c>
      <c r="X123">
        <v>1517.23</v>
      </c>
      <c r="Y123">
        <v>2.5259999999999998</v>
      </c>
      <c r="Z123">
        <v>20.262</v>
      </c>
      <c r="AA123">
        <v>149.909413</v>
      </c>
      <c r="AB123">
        <v>3.9913669999999999</v>
      </c>
      <c r="AC123">
        <v>52.449415000000002</v>
      </c>
      <c r="AD123" s="1">
        <v>964</v>
      </c>
      <c r="AE123">
        <v>13</v>
      </c>
      <c r="AF123">
        <v>396</v>
      </c>
      <c r="AG123">
        <v>96</v>
      </c>
      <c r="AH123">
        <v>25.564457999999998</v>
      </c>
      <c r="AI123">
        <v>28955.7</v>
      </c>
      <c r="AJ123">
        <v>15445.2</v>
      </c>
      <c r="AK123">
        <v>23</v>
      </c>
      <c r="AL123">
        <v>12380</v>
      </c>
      <c r="AM123" t="s">
        <v>911</v>
      </c>
      <c r="AN123" t="s">
        <v>1422</v>
      </c>
      <c r="AO123">
        <v>3740.4879999999998</v>
      </c>
      <c r="AR123" t="s">
        <v>63</v>
      </c>
      <c r="AS123">
        <v>302</v>
      </c>
      <c r="AT123" t="s">
        <v>82</v>
      </c>
      <c r="AU123" t="s">
        <v>128</v>
      </c>
      <c r="AV123" t="s">
        <v>49</v>
      </c>
      <c r="AW123">
        <v>1</v>
      </c>
      <c r="BB123">
        <v>0.81451612903225801</v>
      </c>
      <c r="BC123" t="s">
        <v>136</v>
      </c>
      <c r="BF123" t="s">
        <v>63</v>
      </c>
      <c r="BG123">
        <v>302</v>
      </c>
      <c r="BH123" t="s">
        <v>128</v>
      </c>
      <c r="BI123">
        <v>3965</v>
      </c>
      <c r="BJ123">
        <v>1</v>
      </c>
      <c r="BK123" t="s">
        <v>82</v>
      </c>
      <c r="BL123" t="s">
        <v>977</v>
      </c>
      <c r="BM123">
        <v>0.81032258064516127</v>
      </c>
      <c r="BN123" t="s">
        <v>136</v>
      </c>
      <c r="BO123" t="s">
        <v>982</v>
      </c>
      <c r="BP123">
        <v>3740.4879999999998</v>
      </c>
    </row>
    <row r="124" spans="1:68" ht="16.5">
      <c r="A124" s="111" t="str">
        <f t="shared" si="36"/>
        <v>강인교통</v>
      </c>
      <c r="B124" s="112" t="str">
        <f t="shared" si="37"/>
        <v>최상오</v>
      </c>
      <c r="C124" s="113" t="str">
        <f t="shared" si="38"/>
        <v>S</v>
      </c>
      <c r="D124" s="114">
        <f t="shared" si="39"/>
        <v>1.064516129032258</v>
      </c>
      <c r="E124" s="115">
        <f t="shared" si="40"/>
        <v>5111</v>
      </c>
      <c r="F124" s="311">
        <f t="shared" si="41"/>
        <v>302</v>
      </c>
      <c r="G124" s="116" t="str">
        <f t="shared" si="42"/>
        <v>72바1335</v>
      </c>
      <c r="H124" s="117">
        <f t="shared" si="43"/>
        <v>1</v>
      </c>
      <c r="I124" s="118">
        <f t="shared" si="44"/>
        <v>3872.82</v>
      </c>
      <c r="J124" s="119">
        <f t="shared" si="45"/>
        <v>4.7999314914650192E-3</v>
      </c>
      <c r="K124" s="119">
        <f t="shared" si="46"/>
        <v>0.28791976502241423</v>
      </c>
      <c r="L124" s="119">
        <f t="shared" si="47"/>
        <v>0.10199286308168208</v>
      </c>
      <c r="M124" s="120">
        <f t="shared" si="48"/>
        <v>12.114000000000001</v>
      </c>
      <c r="N124" s="121">
        <f t="shared" si="49"/>
        <v>7.7462933986087654E-2</v>
      </c>
      <c r="O124" s="121">
        <f t="shared" si="50"/>
        <v>2.0656782396290043</v>
      </c>
      <c r="P124" s="234">
        <f t="shared" si="51"/>
        <v>1</v>
      </c>
      <c r="Q124" s="235">
        <f t="shared" si="52"/>
        <v>3</v>
      </c>
      <c r="R124" s="235">
        <f t="shared" si="53"/>
        <v>80</v>
      </c>
      <c r="T124">
        <v>501</v>
      </c>
      <c r="U124">
        <v>5111</v>
      </c>
      <c r="V124" t="s">
        <v>132</v>
      </c>
      <c r="W124">
        <v>3872.82</v>
      </c>
      <c r="X124">
        <v>1154.9639999999999</v>
      </c>
      <c r="Y124">
        <v>3.3530000000000002</v>
      </c>
      <c r="Z124">
        <v>12.114000000000001</v>
      </c>
      <c r="AA124">
        <v>143.51496499999999</v>
      </c>
      <c r="AB124">
        <v>0.68886199999999997</v>
      </c>
      <c r="AC124">
        <v>41.320794999999997</v>
      </c>
      <c r="AD124" s="1">
        <v>395</v>
      </c>
      <c r="AE124">
        <v>3</v>
      </c>
      <c r="AF124">
        <v>80</v>
      </c>
      <c r="AG124">
        <v>92</v>
      </c>
      <c r="AH124">
        <v>26.985478000000001</v>
      </c>
      <c r="AI124">
        <v>23412.5</v>
      </c>
      <c r="AJ124">
        <v>9812.2000000000007</v>
      </c>
      <c r="AK124">
        <v>1</v>
      </c>
      <c r="AL124">
        <v>320</v>
      </c>
      <c r="AM124" t="s">
        <v>912</v>
      </c>
      <c r="AN124" t="s">
        <v>1423</v>
      </c>
      <c r="AO124">
        <v>3872.82</v>
      </c>
      <c r="AR124" t="s">
        <v>63</v>
      </c>
      <c r="AS124">
        <v>302</v>
      </c>
      <c r="AT124" t="s">
        <v>85</v>
      </c>
      <c r="AU124" t="s">
        <v>132</v>
      </c>
      <c r="AV124" t="s">
        <v>49</v>
      </c>
      <c r="AW124">
        <v>1</v>
      </c>
      <c r="BB124">
        <v>1.0816129032258064</v>
      </c>
      <c r="BC124" t="s">
        <v>140</v>
      </c>
      <c r="BF124" t="s">
        <v>63</v>
      </c>
      <c r="BG124">
        <v>302</v>
      </c>
      <c r="BH124" t="s">
        <v>132</v>
      </c>
      <c r="BI124">
        <v>5111</v>
      </c>
      <c r="BJ124">
        <v>1</v>
      </c>
      <c r="BK124" t="s">
        <v>85</v>
      </c>
      <c r="BL124" t="s">
        <v>977</v>
      </c>
      <c r="BM124">
        <v>1.064516129032258</v>
      </c>
      <c r="BN124" t="s">
        <v>140</v>
      </c>
      <c r="BO124" t="s">
        <v>979</v>
      </c>
      <c r="BP124">
        <v>3872.82</v>
      </c>
    </row>
    <row r="125" spans="1:68" ht="16.5">
      <c r="A125" s="127" t="str">
        <f t="shared" si="36"/>
        <v>강인교통</v>
      </c>
      <c r="B125" s="128" t="str">
        <f t="shared" si="37"/>
        <v>최선경</v>
      </c>
      <c r="C125" s="129" t="str">
        <f t="shared" si="38"/>
        <v>D</v>
      </c>
      <c r="D125" s="130">
        <f t="shared" si="39"/>
        <v>0.82068965517241377</v>
      </c>
      <c r="E125" s="131">
        <f t="shared" si="40"/>
        <v>5580</v>
      </c>
      <c r="F125" s="310">
        <f t="shared" si="41"/>
        <v>304</v>
      </c>
      <c r="G125" s="132" t="str">
        <f t="shared" si="42"/>
        <v>70바5090</v>
      </c>
      <c r="H125" s="133">
        <f t="shared" si="43"/>
        <v>1</v>
      </c>
      <c r="I125" s="134">
        <f t="shared" si="44"/>
        <v>2842.857</v>
      </c>
      <c r="J125" s="135">
        <f t="shared" si="45"/>
        <v>1.6860897216072025E-2</v>
      </c>
      <c r="K125" s="135">
        <f t="shared" si="46"/>
        <v>0.35021202351153558</v>
      </c>
      <c r="L125" s="135">
        <f t="shared" si="47"/>
        <v>0.2536181031968896</v>
      </c>
      <c r="M125" s="136">
        <f t="shared" si="48"/>
        <v>21.248000000000001</v>
      </c>
      <c r="N125" s="137">
        <f t="shared" si="49"/>
        <v>0.24623116815232002</v>
      </c>
      <c r="O125" s="137">
        <f t="shared" si="50"/>
        <v>44.286434386252985</v>
      </c>
      <c r="P125" s="232">
        <f t="shared" si="51"/>
        <v>10</v>
      </c>
      <c r="Q125" s="233">
        <f t="shared" si="52"/>
        <v>7</v>
      </c>
      <c r="R125" s="233">
        <f t="shared" si="53"/>
        <v>1259</v>
      </c>
      <c r="T125">
        <v>501</v>
      </c>
      <c r="U125">
        <v>5580</v>
      </c>
      <c r="V125" t="s">
        <v>913</v>
      </c>
      <c r="W125">
        <v>2842.857</v>
      </c>
      <c r="X125">
        <v>1192.9570000000001</v>
      </c>
      <c r="Y125">
        <v>2.383</v>
      </c>
      <c r="Z125">
        <v>21.248000000000001</v>
      </c>
      <c r="AA125">
        <v>104.08609800000001</v>
      </c>
      <c r="AB125">
        <v>1.754985</v>
      </c>
      <c r="AC125">
        <v>36.452202999999997</v>
      </c>
      <c r="AD125" s="1">
        <v>721</v>
      </c>
      <c r="AE125">
        <v>7</v>
      </c>
      <c r="AF125">
        <v>1259</v>
      </c>
      <c r="AG125">
        <v>92</v>
      </c>
      <c r="AH125">
        <v>27.312552</v>
      </c>
      <c r="AI125">
        <v>28319.1</v>
      </c>
      <c r="AJ125">
        <v>15895.3</v>
      </c>
      <c r="AK125">
        <v>10</v>
      </c>
      <c r="AL125">
        <v>7468</v>
      </c>
      <c r="AM125" t="s">
        <v>914</v>
      </c>
      <c r="AN125" t="s">
        <v>1424</v>
      </c>
      <c r="AO125">
        <v>2842.857</v>
      </c>
      <c r="AR125" t="s">
        <v>63</v>
      </c>
      <c r="AS125">
        <v>304</v>
      </c>
      <c r="AT125" t="s">
        <v>753</v>
      </c>
      <c r="AU125" t="s">
        <v>913</v>
      </c>
      <c r="AV125" t="s">
        <v>49</v>
      </c>
      <c r="AW125">
        <v>1</v>
      </c>
      <c r="BB125">
        <v>0.82172413793103449</v>
      </c>
      <c r="BC125" t="s">
        <v>136</v>
      </c>
      <c r="BF125" t="s">
        <v>63</v>
      </c>
      <c r="BG125">
        <v>304</v>
      </c>
      <c r="BH125" t="s">
        <v>913</v>
      </c>
      <c r="BI125">
        <v>5580</v>
      </c>
      <c r="BJ125">
        <v>1</v>
      </c>
      <c r="BK125" t="s">
        <v>753</v>
      </c>
      <c r="BL125" t="s">
        <v>977</v>
      </c>
      <c r="BM125">
        <v>0.82068965517241377</v>
      </c>
      <c r="BN125" t="s">
        <v>136</v>
      </c>
      <c r="BO125" t="s">
        <v>982</v>
      </c>
      <c r="BP125">
        <v>2842.857</v>
      </c>
    </row>
    <row r="126" spans="1:68" ht="16.5">
      <c r="A126" s="111" t="str">
        <f t="shared" si="36"/>
        <v>강인교통</v>
      </c>
      <c r="B126" s="112" t="str">
        <f t="shared" si="37"/>
        <v>최영묵</v>
      </c>
      <c r="C126" s="113" t="str">
        <f t="shared" si="38"/>
        <v>F</v>
      </c>
      <c r="D126" s="114">
        <f t="shared" si="39"/>
        <v>0.73342857142857143</v>
      </c>
      <c r="E126" s="115">
        <f t="shared" si="40"/>
        <v>682</v>
      </c>
      <c r="F126" s="311" t="str">
        <f t="shared" si="41"/>
        <v>303-1</v>
      </c>
      <c r="G126" s="116" t="str">
        <f t="shared" si="42"/>
        <v>72바1737</v>
      </c>
      <c r="H126" s="117">
        <f t="shared" si="43"/>
        <v>1</v>
      </c>
      <c r="I126" s="118">
        <f t="shared" si="44"/>
        <v>4770.5559999999996</v>
      </c>
      <c r="J126" s="119">
        <f t="shared" si="45"/>
        <v>6.2938600887802827E-3</v>
      </c>
      <c r="K126" s="119">
        <f t="shared" si="46"/>
        <v>0.28437995086255324</v>
      </c>
      <c r="L126" s="119">
        <f t="shared" si="47"/>
        <v>0.13981598790581226</v>
      </c>
      <c r="M126" s="120">
        <f t="shared" si="48"/>
        <v>26.893999999999998</v>
      </c>
      <c r="N126" s="121">
        <f t="shared" si="49"/>
        <v>4.1923834454516418E-2</v>
      </c>
      <c r="O126" s="121">
        <f t="shared" si="50"/>
        <v>16.287409685579629</v>
      </c>
      <c r="P126" s="234">
        <f t="shared" si="51"/>
        <v>13</v>
      </c>
      <c r="Q126" s="235">
        <f t="shared" si="52"/>
        <v>2</v>
      </c>
      <c r="R126" s="235">
        <f t="shared" si="53"/>
        <v>777</v>
      </c>
      <c r="T126">
        <v>501</v>
      </c>
      <c r="U126">
        <v>682</v>
      </c>
      <c r="V126" t="s">
        <v>915</v>
      </c>
      <c r="W126">
        <v>4770.5559999999996</v>
      </c>
      <c r="X126">
        <v>1858.634</v>
      </c>
      <c r="Y126">
        <v>2.5670000000000002</v>
      </c>
      <c r="Z126">
        <v>26.893999999999998</v>
      </c>
      <c r="AA126">
        <v>132.18025</v>
      </c>
      <c r="AB126">
        <v>0.831924</v>
      </c>
      <c r="AC126">
        <v>37.589413</v>
      </c>
      <c r="AD126" s="1">
        <v>667</v>
      </c>
      <c r="AE126">
        <v>2</v>
      </c>
      <c r="AF126">
        <v>777</v>
      </c>
      <c r="AG126">
        <v>95</v>
      </c>
      <c r="AH126">
        <v>36.091292000000003</v>
      </c>
      <c r="AI126">
        <v>38756.699999999997</v>
      </c>
      <c r="AJ126">
        <v>23443.1</v>
      </c>
      <c r="AK126">
        <v>13</v>
      </c>
      <c r="AL126">
        <v>9925</v>
      </c>
      <c r="AM126" t="s">
        <v>916</v>
      </c>
      <c r="AN126" t="s">
        <v>1425</v>
      </c>
      <c r="AO126">
        <v>4770.5559999999996</v>
      </c>
      <c r="AR126" t="s">
        <v>63</v>
      </c>
      <c r="AS126" t="s">
        <v>163</v>
      </c>
      <c r="AT126" t="s">
        <v>746</v>
      </c>
      <c r="AU126" t="s">
        <v>915</v>
      </c>
      <c r="AV126" t="s">
        <v>49</v>
      </c>
      <c r="AW126">
        <v>1</v>
      </c>
      <c r="BB126">
        <v>0.73342857142857143</v>
      </c>
      <c r="BC126" t="s">
        <v>139</v>
      </c>
      <c r="BF126" t="s">
        <v>63</v>
      </c>
      <c r="BG126" t="s">
        <v>163</v>
      </c>
      <c r="BH126" t="s">
        <v>915</v>
      </c>
      <c r="BI126">
        <v>682</v>
      </c>
      <c r="BJ126">
        <v>1</v>
      </c>
      <c r="BK126" t="s">
        <v>746</v>
      </c>
      <c r="BL126" t="s">
        <v>977</v>
      </c>
      <c r="BM126">
        <v>0.73342857142857143</v>
      </c>
      <c r="BN126" t="s">
        <v>139</v>
      </c>
      <c r="BO126" t="s">
        <v>1060</v>
      </c>
      <c r="BP126">
        <v>4770.5559999999996</v>
      </c>
    </row>
    <row r="127" spans="1:68" ht="16.5">
      <c r="A127" s="127" t="str">
        <f t="shared" si="36"/>
        <v>강인교통</v>
      </c>
      <c r="B127" s="128" t="str">
        <f t="shared" si="37"/>
        <v>최재춘</v>
      </c>
      <c r="C127" s="129" t="str">
        <f t="shared" si="38"/>
        <v>C</v>
      </c>
      <c r="D127" s="130">
        <f t="shared" si="39"/>
        <v>0.88861498502789926</v>
      </c>
      <c r="E127" s="131">
        <f t="shared" si="40"/>
        <v>7108</v>
      </c>
      <c r="F127" s="310" t="str">
        <f t="shared" si="41"/>
        <v>303-1</v>
      </c>
      <c r="G127" s="132" t="str">
        <f t="shared" si="42"/>
        <v>72바1695</v>
      </c>
      <c r="H127" s="133">
        <f t="shared" si="43"/>
        <v>2</v>
      </c>
      <c r="I127" s="134">
        <f t="shared" si="44"/>
        <v>4182.8559999999998</v>
      </c>
      <c r="J127" s="135">
        <f t="shared" si="45"/>
        <v>9.346008744562647E-3</v>
      </c>
      <c r="K127" s="135">
        <f t="shared" si="46"/>
        <v>0.26203968585169846</v>
      </c>
      <c r="L127" s="135">
        <f t="shared" si="47"/>
        <v>0.1039959300535328</v>
      </c>
      <c r="M127" s="136">
        <f t="shared" si="48"/>
        <v>16.972000000000001</v>
      </c>
      <c r="N127" s="137">
        <f t="shared" si="49"/>
        <v>0</v>
      </c>
      <c r="O127" s="137">
        <f t="shared" si="50"/>
        <v>7.9371606385684812</v>
      </c>
      <c r="P127" s="232">
        <f t="shared" si="51"/>
        <v>0</v>
      </c>
      <c r="Q127" s="233">
        <f t="shared" si="52"/>
        <v>0</v>
      </c>
      <c r="R127" s="233">
        <f t="shared" si="53"/>
        <v>332</v>
      </c>
      <c r="T127">
        <v>501</v>
      </c>
      <c r="U127">
        <v>7108</v>
      </c>
      <c r="V127" t="s">
        <v>917</v>
      </c>
      <c r="W127">
        <v>4182.8559999999998</v>
      </c>
      <c r="X127">
        <v>1299.6890000000001</v>
      </c>
      <c r="Y127">
        <v>3.218</v>
      </c>
      <c r="Z127">
        <v>16.972000000000001</v>
      </c>
      <c r="AA127">
        <v>126.789417</v>
      </c>
      <c r="AB127">
        <v>1.1849749999999999</v>
      </c>
      <c r="AC127">
        <v>33.223858999999997</v>
      </c>
      <c r="AD127" s="1">
        <v>435</v>
      </c>
      <c r="AE127">
        <v>0</v>
      </c>
      <c r="AF127">
        <v>332</v>
      </c>
      <c r="AG127">
        <v>104</v>
      </c>
      <c r="AH127">
        <v>32.990575999999997</v>
      </c>
      <c r="AI127">
        <v>31740.2</v>
      </c>
      <c r="AJ127">
        <v>5356.6</v>
      </c>
      <c r="AK127">
        <v>0</v>
      </c>
      <c r="AL127">
        <v>0</v>
      </c>
      <c r="AM127" t="s">
        <v>918</v>
      </c>
      <c r="AN127" t="s">
        <v>1426</v>
      </c>
      <c r="AO127">
        <v>3762.5120000000002</v>
      </c>
      <c r="AR127" t="s">
        <v>63</v>
      </c>
      <c r="AS127" t="s">
        <v>163</v>
      </c>
      <c r="AT127" t="s">
        <v>743</v>
      </c>
      <c r="AU127" t="s">
        <v>917</v>
      </c>
      <c r="AV127" t="s">
        <v>49</v>
      </c>
      <c r="AW127">
        <v>2</v>
      </c>
      <c r="BB127">
        <v>0.8898659738101784</v>
      </c>
      <c r="BC127" t="s">
        <v>138</v>
      </c>
      <c r="BF127" t="s">
        <v>63</v>
      </c>
      <c r="BG127" t="s">
        <v>163</v>
      </c>
      <c r="BH127" t="s">
        <v>917</v>
      </c>
      <c r="BI127">
        <v>7108</v>
      </c>
      <c r="BJ127">
        <v>2</v>
      </c>
      <c r="BK127" t="s">
        <v>743</v>
      </c>
      <c r="BL127" t="s">
        <v>756</v>
      </c>
      <c r="BM127">
        <v>0.88861498502789926</v>
      </c>
      <c r="BN127" t="s">
        <v>138</v>
      </c>
      <c r="BO127" t="s">
        <v>980</v>
      </c>
      <c r="BP127">
        <v>4182.8559999999998</v>
      </c>
    </row>
    <row r="128" spans="1:68" ht="16.5">
      <c r="A128" s="111" t="str">
        <f t="shared" si="36"/>
        <v>강인교통</v>
      </c>
      <c r="B128" s="112" t="str">
        <f t="shared" si="37"/>
        <v>한규화</v>
      </c>
      <c r="C128" s="113" t="str">
        <f t="shared" si="38"/>
        <v>B</v>
      </c>
      <c r="D128" s="114">
        <f t="shared" si="39"/>
        <v>0.93848665219083438</v>
      </c>
      <c r="E128" s="115">
        <f t="shared" si="40"/>
        <v>3921</v>
      </c>
      <c r="F128" s="311" t="str">
        <f t="shared" si="41"/>
        <v>303-1</v>
      </c>
      <c r="G128" s="116" t="str">
        <f t="shared" si="42"/>
        <v>70바5916</v>
      </c>
      <c r="H128" s="117">
        <f t="shared" si="43"/>
        <v>8</v>
      </c>
      <c r="I128" s="118">
        <f t="shared" si="44"/>
        <v>4822.5640000000003</v>
      </c>
      <c r="J128" s="119">
        <f t="shared" si="45"/>
        <v>2.0729549786126619E-3</v>
      </c>
      <c r="K128" s="119">
        <f t="shared" si="46"/>
        <v>0.24821389890928017</v>
      </c>
      <c r="L128" s="119">
        <f t="shared" si="47"/>
        <v>0.11321778207609064</v>
      </c>
      <c r="M128" s="120">
        <f t="shared" si="48"/>
        <v>14.34</v>
      </c>
      <c r="N128" s="121">
        <f t="shared" si="49"/>
        <v>2.0735857523093523E-2</v>
      </c>
      <c r="O128" s="121">
        <f t="shared" si="50"/>
        <v>3.6287750665413667</v>
      </c>
      <c r="P128" s="234">
        <f t="shared" si="51"/>
        <v>3</v>
      </c>
      <c r="Q128" s="235">
        <f t="shared" si="52"/>
        <v>1</v>
      </c>
      <c r="R128" s="235">
        <f t="shared" si="53"/>
        <v>175</v>
      </c>
      <c r="T128">
        <v>501</v>
      </c>
      <c r="U128">
        <v>3921</v>
      </c>
      <c r="V128" t="s">
        <v>919</v>
      </c>
      <c r="W128">
        <v>4822.5640000000003</v>
      </c>
      <c r="X128">
        <v>1480.09</v>
      </c>
      <c r="Y128">
        <v>3.258</v>
      </c>
      <c r="Z128">
        <v>14.34</v>
      </c>
      <c r="AA128">
        <v>146.04996399999999</v>
      </c>
      <c r="AB128">
        <v>0.302755</v>
      </c>
      <c r="AC128">
        <v>36.251631000000003</v>
      </c>
      <c r="AD128" s="1">
        <v>546</v>
      </c>
      <c r="AE128">
        <v>1</v>
      </c>
      <c r="AF128">
        <v>175</v>
      </c>
      <c r="AG128">
        <v>95</v>
      </c>
      <c r="AH128">
        <v>33.019959999999998</v>
      </c>
      <c r="AI128">
        <v>39683.800000000003</v>
      </c>
      <c r="AJ128">
        <v>3267.2</v>
      </c>
      <c r="AK128">
        <v>3</v>
      </c>
      <c r="AL128">
        <v>1493</v>
      </c>
      <c r="AM128" t="s">
        <v>920</v>
      </c>
      <c r="AN128" t="s">
        <v>1427</v>
      </c>
      <c r="AO128">
        <v>1516.9739999999999</v>
      </c>
      <c r="AR128" t="s">
        <v>63</v>
      </c>
      <c r="AS128" t="s">
        <v>163</v>
      </c>
      <c r="AT128" t="s">
        <v>742</v>
      </c>
      <c r="AU128" t="s">
        <v>919</v>
      </c>
      <c r="AV128" t="s">
        <v>49</v>
      </c>
      <c r="AW128">
        <v>8</v>
      </c>
      <c r="BB128">
        <v>0.94061347644171545</v>
      </c>
      <c r="BC128" t="s">
        <v>137</v>
      </c>
      <c r="BF128" t="s">
        <v>63</v>
      </c>
      <c r="BG128" t="s">
        <v>163</v>
      </c>
      <c r="BH128" t="s">
        <v>919</v>
      </c>
      <c r="BI128">
        <v>3921</v>
      </c>
      <c r="BJ128">
        <v>8</v>
      </c>
      <c r="BK128" t="s">
        <v>742</v>
      </c>
      <c r="BL128" t="s">
        <v>747</v>
      </c>
      <c r="BM128">
        <v>0.93848665219083438</v>
      </c>
      <c r="BN128" t="s">
        <v>137</v>
      </c>
      <c r="BO128" t="s">
        <v>978</v>
      </c>
      <c r="BP128">
        <v>4822.5640000000003</v>
      </c>
    </row>
    <row r="129" spans="1:68" ht="16.5">
      <c r="A129" s="127" t="str">
        <f t="shared" si="36"/>
        <v>강인교통</v>
      </c>
      <c r="B129" s="128" t="str">
        <f t="shared" si="37"/>
        <v>한재헌</v>
      </c>
      <c r="C129" s="129" t="str">
        <f t="shared" si="38"/>
        <v>F</v>
      </c>
      <c r="D129" s="130">
        <f t="shared" si="39"/>
        <v>0.78848484848484846</v>
      </c>
      <c r="E129" s="131">
        <f t="shared" si="40"/>
        <v>4112</v>
      </c>
      <c r="F129" s="310">
        <f t="shared" si="41"/>
        <v>302</v>
      </c>
      <c r="G129" s="132" t="str">
        <f t="shared" si="42"/>
        <v>72바1865</v>
      </c>
      <c r="H129" s="133">
        <f t="shared" si="43"/>
        <v>1</v>
      </c>
      <c r="I129" s="134">
        <f t="shared" si="44"/>
        <v>3798.45</v>
      </c>
      <c r="J129" s="135">
        <f t="shared" si="45"/>
        <v>1.6220145173804844E-2</v>
      </c>
      <c r="K129" s="135">
        <f t="shared" si="46"/>
        <v>0.36098182259125278</v>
      </c>
      <c r="L129" s="135">
        <f t="shared" si="47"/>
        <v>0.16585712593294635</v>
      </c>
      <c r="M129" s="136">
        <f t="shared" si="48"/>
        <v>22.102</v>
      </c>
      <c r="N129" s="137">
        <f t="shared" si="49"/>
        <v>0</v>
      </c>
      <c r="O129" s="137">
        <f t="shared" si="50"/>
        <v>6.8712237886506342</v>
      </c>
      <c r="P129" s="232">
        <f t="shared" si="51"/>
        <v>26</v>
      </c>
      <c r="Q129" s="233">
        <f t="shared" si="52"/>
        <v>0</v>
      </c>
      <c r="R129" s="233">
        <f t="shared" si="53"/>
        <v>261</v>
      </c>
      <c r="T129">
        <v>501</v>
      </c>
      <c r="U129">
        <v>4112</v>
      </c>
      <c r="V129" t="s">
        <v>102</v>
      </c>
      <c r="W129">
        <v>3798.45</v>
      </c>
      <c r="X129">
        <v>1448.4290000000001</v>
      </c>
      <c r="Y129">
        <v>2.6219999999999999</v>
      </c>
      <c r="Z129">
        <v>22.102</v>
      </c>
      <c r="AA129">
        <v>148.66469900000001</v>
      </c>
      <c r="AB129">
        <v>2.4113630000000001</v>
      </c>
      <c r="AC129">
        <v>53.665253999999997</v>
      </c>
      <c r="AD129" s="1">
        <v>630</v>
      </c>
      <c r="AE129">
        <v>0</v>
      </c>
      <c r="AF129">
        <v>261</v>
      </c>
      <c r="AG129">
        <v>91</v>
      </c>
      <c r="AH129">
        <v>25.550450000000001</v>
      </c>
      <c r="AI129">
        <v>33676.5</v>
      </c>
      <c r="AJ129">
        <v>13328.2</v>
      </c>
      <c r="AK129">
        <v>26</v>
      </c>
      <c r="AL129">
        <v>4335</v>
      </c>
      <c r="AM129" t="s">
        <v>921</v>
      </c>
      <c r="AN129" t="s">
        <v>1428</v>
      </c>
      <c r="AO129">
        <v>3798.45</v>
      </c>
      <c r="AR129" t="s">
        <v>63</v>
      </c>
      <c r="AS129">
        <v>302</v>
      </c>
      <c r="AT129" t="s">
        <v>720</v>
      </c>
      <c r="AU129" t="s">
        <v>102</v>
      </c>
      <c r="AV129" t="s">
        <v>49</v>
      </c>
      <c r="AW129">
        <v>1</v>
      </c>
      <c r="BB129">
        <v>0.79454545454545455</v>
      </c>
      <c r="BC129" t="s">
        <v>139</v>
      </c>
      <c r="BF129" t="s">
        <v>63</v>
      </c>
      <c r="BG129">
        <v>302</v>
      </c>
      <c r="BH129" t="s">
        <v>102</v>
      </c>
      <c r="BI129">
        <v>4112</v>
      </c>
      <c r="BJ129">
        <v>1</v>
      </c>
      <c r="BK129" t="s">
        <v>720</v>
      </c>
      <c r="BL129" t="s">
        <v>977</v>
      </c>
      <c r="BM129">
        <v>0.78848484848484846</v>
      </c>
      <c r="BN129" t="s">
        <v>139</v>
      </c>
      <c r="BO129" t="s">
        <v>1060</v>
      </c>
      <c r="BP129">
        <v>3798.45</v>
      </c>
    </row>
    <row r="130" spans="1:68" ht="16.5">
      <c r="A130" s="111" t="str">
        <f t="shared" si="36"/>
        <v>강인교통</v>
      </c>
      <c r="B130" s="112" t="str">
        <f t="shared" si="37"/>
        <v>홍종기</v>
      </c>
      <c r="C130" s="113" t="str">
        <f t="shared" si="38"/>
        <v>D</v>
      </c>
      <c r="D130" s="114">
        <f t="shared" si="39"/>
        <v>0.83057142857142863</v>
      </c>
      <c r="E130" s="115">
        <f t="shared" si="40"/>
        <v>5582</v>
      </c>
      <c r="F130" s="311" t="str">
        <f t="shared" si="41"/>
        <v>303-1</v>
      </c>
      <c r="G130" s="116" t="str">
        <f t="shared" si="42"/>
        <v>72바1735</v>
      </c>
      <c r="H130" s="117">
        <f t="shared" si="43"/>
        <v>1</v>
      </c>
      <c r="I130" s="118">
        <f t="shared" si="44"/>
        <v>4462.0770000000002</v>
      </c>
      <c r="J130" s="119">
        <f t="shared" si="45"/>
        <v>2.4504913750939489E-3</v>
      </c>
      <c r="K130" s="119">
        <f t="shared" si="46"/>
        <v>0.26807830308770048</v>
      </c>
      <c r="L130" s="119">
        <f t="shared" si="47"/>
        <v>8.6506799412022689E-2</v>
      </c>
      <c r="M130" s="120">
        <f t="shared" si="48"/>
        <v>21.984000000000002</v>
      </c>
      <c r="N130" s="121">
        <f t="shared" si="49"/>
        <v>8.9644351722303312E-2</v>
      </c>
      <c r="O130" s="121">
        <f t="shared" si="50"/>
        <v>4.527039761976317</v>
      </c>
      <c r="P130" s="234">
        <f t="shared" si="51"/>
        <v>9</v>
      </c>
      <c r="Q130" s="235">
        <f t="shared" si="52"/>
        <v>4</v>
      </c>
      <c r="R130" s="235">
        <f t="shared" si="53"/>
        <v>202</v>
      </c>
      <c r="T130">
        <v>501</v>
      </c>
      <c r="U130">
        <v>5582</v>
      </c>
      <c r="V130" t="s">
        <v>922</v>
      </c>
      <c r="W130">
        <v>4462.0770000000002</v>
      </c>
      <c r="X130">
        <v>1539.528</v>
      </c>
      <c r="Y130">
        <v>2.8980000000000001</v>
      </c>
      <c r="Z130">
        <v>21.984000000000002</v>
      </c>
      <c r="AA130">
        <v>128.87496899999999</v>
      </c>
      <c r="AB130">
        <v>0.315807</v>
      </c>
      <c r="AC130">
        <v>34.548583000000001</v>
      </c>
      <c r="AD130" s="1">
        <v>386</v>
      </c>
      <c r="AE130">
        <v>4</v>
      </c>
      <c r="AF130">
        <v>202</v>
      </c>
      <c r="AG130">
        <v>97</v>
      </c>
      <c r="AH130">
        <v>34.623302000000002</v>
      </c>
      <c r="AI130">
        <v>45546.9</v>
      </c>
      <c r="AJ130">
        <v>11269.2</v>
      </c>
      <c r="AK130">
        <v>9</v>
      </c>
      <c r="AL130">
        <v>6229</v>
      </c>
      <c r="AM130" t="s">
        <v>923</v>
      </c>
      <c r="AN130" t="s">
        <v>1429</v>
      </c>
      <c r="AO130">
        <v>4462.0770000000002</v>
      </c>
      <c r="AR130" t="s">
        <v>63</v>
      </c>
      <c r="AS130" t="s">
        <v>163</v>
      </c>
      <c r="AT130" t="s">
        <v>744</v>
      </c>
      <c r="AU130" t="s">
        <v>922</v>
      </c>
      <c r="AV130" t="s">
        <v>49</v>
      </c>
      <c r="AW130">
        <v>1</v>
      </c>
      <c r="BB130">
        <v>0.82800000000000007</v>
      </c>
      <c r="BC130" t="s">
        <v>136</v>
      </c>
      <c r="BF130" t="s">
        <v>63</v>
      </c>
      <c r="BG130" t="s">
        <v>163</v>
      </c>
      <c r="BH130" t="s">
        <v>922</v>
      </c>
      <c r="BI130">
        <v>5582</v>
      </c>
      <c r="BJ130">
        <v>1</v>
      </c>
      <c r="BK130" t="s">
        <v>744</v>
      </c>
      <c r="BL130" t="s">
        <v>977</v>
      </c>
      <c r="BM130">
        <v>0.83057142857142863</v>
      </c>
      <c r="BN130" t="s">
        <v>136</v>
      </c>
      <c r="BO130" t="s">
        <v>982</v>
      </c>
      <c r="BP130">
        <v>4462.0770000000002</v>
      </c>
    </row>
    <row r="131" spans="1:68" ht="16.5">
      <c r="A131" s="127" t="str">
        <f t="shared" si="36"/>
        <v>강인교통</v>
      </c>
      <c r="B131" s="128" t="str">
        <f t="shared" si="37"/>
        <v>홍형섭</v>
      </c>
      <c r="C131" s="129" t="str">
        <f t="shared" si="38"/>
        <v>C</v>
      </c>
      <c r="D131" s="130">
        <f t="shared" si="39"/>
        <v>0.86603047399428335</v>
      </c>
      <c r="E131" s="131">
        <f t="shared" si="40"/>
        <v>3957</v>
      </c>
      <c r="F131" s="310">
        <f t="shared" si="41"/>
        <v>302</v>
      </c>
      <c r="G131" s="132" t="str">
        <f t="shared" si="42"/>
        <v>70바5050</v>
      </c>
      <c r="H131" s="133">
        <f t="shared" si="43"/>
        <v>4</v>
      </c>
      <c r="I131" s="134">
        <f t="shared" si="44"/>
        <v>3629.5390000000002</v>
      </c>
      <c r="J131" s="135">
        <f t="shared" si="45"/>
        <v>6.9253890496370207E-3</v>
      </c>
      <c r="K131" s="135">
        <f t="shared" si="46"/>
        <v>0.34274289326331647</v>
      </c>
      <c r="L131" s="135">
        <f t="shared" si="47"/>
        <v>0.18817816808140095</v>
      </c>
      <c r="M131" s="136">
        <f t="shared" si="48"/>
        <v>17.949000000000002</v>
      </c>
      <c r="N131" s="137">
        <f t="shared" si="49"/>
        <v>2.7551708357452555E-2</v>
      </c>
      <c r="O131" s="137">
        <f t="shared" si="50"/>
        <v>11.323752134913001</v>
      </c>
      <c r="P131" s="232">
        <f t="shared" si="51"/>
        <v>14</v>
      </c>
      <c r="Q131" s="233">
        <f t="shared" si="52"/>
        <v>1</v>
      </c>
      <c r="R131" s="233">
        <f t="shared" si="53"/>
        <v>411</v>
      </c>
      <c r="T131">
        <v>501</v>
      </c>
      <c r="U131">
        <v>3957</v>
      </c>
      <c r="V131" t="s">
        <v>93</v>
      </c>
      <c r="W131">
        <v>3629.5390000000002</v>
      </c>
      <c r="X131">
        <v>1255.3720000000001</v>
      </c>
      <c r="Y131">
        <v>2.891</v>
      </c>
      <c r="Z131">
        <v>17.949000000000002</v>
      </c>
      <c r="AA131">
        <v>138.09664599999999</v>
      </c>
      <c r="AB131">
        <v>0.95637300000000003</v>
      </c>
      <c r="AC131">
        <v>47.331643999999997</v>
      </c>
      <c r="AD131" s="1">
        <v>683</v>
      </c>
      <c r="AE131">
        <v>1</v>
      </c>
      <c r="AF131">
        <v>411</v>
      </c>
      <c r="AG131">
        <v>92</v>
      </c>
      <c r="AH131">
        <v>26.282599999999999</v>
      </c>
      <c r="AI131">
        <v>37714.9</v>
      </c>
      <c r="AJ131">
        <v>23649.4</v>
      </c>
      <c r="AK131">
        <v>14</v>
      </c>
      <c r="AL131">
        <v>6428</v>
      </c>
      <c r="AM131" t="s">
        <v>924</v>
      </c>
      <c r="AN131" t="s">
        <v>1430</v>
      </c>
      <c r="AO131">
        <v>3204.9720000000002</v>
      </c>
      <c r="AR131" t="s">
        <v>63</v>
      </c>
      <c r="AS131">
        <v>302</v>
      </c>
      <c r="AT131" t="s">
        <v>68</v>
      </c>
      <c r="AU131" t="s">
        <v>93</v>
      </c>
      <c r="AV131" t="s">
        <v>49</v>
      </c>
      <c r="AW131">
        <v>4</v>
      </c>
      <c r="BB131">
        <v>0.88350483350567688</v>
      </c>
      <c r="BC131" t="s">
        <v>138</v>
      </c>
      <c r="BF131" t="s">
        <v>63</v>
      </c>
      <c r="BG131">
        <v>302</v>
      </c>
      <c r="BH131" t="s">
        <v>93</v>
      </c>
      <c r="BI131">
        <v>3957</v>
      </c>
      <c r="BJ131">
        <v>4</v>
      </c>
      <c r="BK131" t="s">
        <v>68</v>
      </c>
      <c r="BL131" t="s">
        <v>1298</v>
      </c>
      <c r="BM131">
        <v>0.86603047399428335</v>
      </c>
      <c r="BN131" t="s">
        <v>138</v>
      </c>
      <c r="BO131" t="s">
        <v>980</v>
      </c>
      <c r="BP131">
        <v>3629.5390000000002</v>
      </c>
    </row>
    <row r="132" spans="1:68" ht="16.5">
      <c r="A132" s="127" t="str">
        <f t="shared" ref="A132:A133" si="54">BF132</f>
        <v>강인교통</v>
      </c>
      <c r="B132" s="128" t="str">
        <f t="shared" ref="B132:B133" si="55">BH132</f>
        <v>황남은</v>
      </c>
      <c r="C132" s="129" t="str">
        <f t="shared" ref="C132:C133" si="56">BN132</f>
        <v>D</v>
      </c>
      <c r="D132" s="130">
        <f t="shared" ref="D132:D133" si="57">BM132</f>
        <v>0.82379310344827583</v>
      </c>
      <c r="E132" s="131">
        <f t="shared" ref="E132:E133" si="58">U132</f>
        <v>8824</v>
      </c>
      <c r="F132" s="310">
        <f t="shared" ref="F132:F133" si="59">BG132</f>
        <v>304</v>
      </c>
      <c r="G132" s="132" t="str">
        <f t="shared" ref="G132:G133" si="60">BK132</f>
        <v>72바1867</v>
      </c>
      <c r="H132" s="133">
        <f t="shared" ref="H132:H133" si="61">BJ132</f>
        <v>1</v>
      </c>
      <c r="I132" s="134">
        <f t="shared" ref="I132:I133" si="62">BP132</f>
        <v>5004.0320000000002</v>
      </c>
      <c r="J132" s="135">
        <f t="shared" ref="J132:J133" si="63">AB132/AA132</f>
        <v>4.9555809243791568E-3</v>
      </c>
      <c r="K132" s="135">
        <f t="shared" ref="K132:K133" si="64">AC132/AA132</f>
        <v>0.3274350900851552</v>
      </c>
      <c r="L132" s="135">
        <f t="shared" ref="L132:L133" si="65">AD132/I132</f>
        <v>0.14808058781398681</v>
      </c>
      <c r="M132" s="136">
        <f t="shared" ref="M132:M133" si="66">Z132</f>
        <v>20.257999999999999</v>
      </c>
      <c r="N132" s="137">
        <f t="shared" ref="N132:N133" si="67">AE132*100/W132</f>
        <v>9.9919424975699597E-2</v>
      </c>
      <c r="O132" s="137">
        <f t="shared" ref="O132:O133" si="68">AF132*100/W132</f>
        <v>6.6346498183864533</v>
      </c>
      <c r="P132" s="232">
        <f t="shared" ref="P132:P133" si="69">AK132</f>
        <v>9</v>
      </c>
      <c r="Q132" s="233">
        <f t="shared" ref="Q132:Q133" si="70">AE132</f>
        <v>5</v>
      </c>
      <c r="R132" s="233">
        <f t="shared" ref="R132:R133" si="71">AF132</f>
        <v>332</v>
      </c>
      <c r="T132">
        <v>501</v>
      </c>
      <c r="U132">
        <v>8824</v>
      </c>
      <c r="V132" t="s">
        <v>925</v>
      </c>
      <c r="W132">
        <v>5004.0320000000002</v>
      </c>
      <c r="X132">
        <v>2083.8249999999998</v>
      </c>
      <c r="Y132">
        <v>2.4009999999999998</v>
      </c>
      <c r="Z132">
        <v>20.257999999999999</v>
      </c>
      <c r="AA132">
        <v>182.056355</v>
      </c>
      <c r="AB132">
        <v>0.90219499999999997</v>
      </c>
      <c r="AC132">
        <v>59.611638999999997</v>
      </c>
      <c r="AD132" s="1">
        <v>741</v>
      </c>
      <c r="AE132">
        <v>5</v>
      </c>
      <c r="AF132">
        <v>332</v>
      </c>
      <c r="AG132">
        <v>94</v>
      </c>
      <c r="AH132">
        <v>27.486170000000001</v>
      </c>
      <c r="AI132">
        <v>37299.5</v>
      </c>
      <c r="AJ132">
        <v>29129.1</v>
      </c>
      <c r="AK132">
        <v>9</v>
      </c>
      <c r="AL132">
        <v>3016</v>
      </c>
      <c r="AM132" t="s">
        <v>926</v>
      </c>
      <c r="AN132" t="s">
        <v>1431</v>
      </c>
      <c r="AO132">
        <v>5004.0320000000002</v>
      </c>
      <c r="AR132" t="s">
        <v>63</v>
      </c>
      <c r="AS132">
        <v>304</v>
      </c>
      <c r="AT132" t="s">
        <v>754</v>
      </c>
      <c r="AU132" t="s">
        <v>925</v>
      </c>
      <c r="AV132" t="s">
        <v>49</v>
      </c>
      <c r="AW132">
        <v>1</v>
      </c>
      <c r="BB132">
        <v>0.82793103448275862</v>
      </c>
      <c r="BC132" t="s">
        <v>136</v>
      </c>
      <c r="BF132" t="s">
        <v>63</v>
      </c>
      <c r="BG132">
        <v>304</v>
      </c>
      <c r="BH132" t="s">
        <v>925</v>
      </c>
      <c r="BI132">
        <v>8824</v>
      </c>
      <c r="BJ132">
        <v>1</v>
      </c>
      <c r="BK132" t="s">
        <v>754</v>
      </c>
      <c r="BL132" t="s">
        <v>977</v>
      </c>
      <c r="BM132">
        <v>0.82379310344827583</v>
      </c>
      <c r="BN132" t="s">
        <v>136</v>
      </c>
      <c r="BO132" t="s">
        <v>982</v>
      </c>
      <c r="BP132">
        <v>5004.0320000000002</v>
      </c>
    </row>
    <row r="133" spans="1:68" ht="16.5">
      <c r="A133" s="127" t="str">
        <f t="shared" si="54"/>
        <v>강인교통</v>
      </c>
      <c r="B133" s="128" t="str">
        <f t="shared" si="55"/>
        <v>황진모</v>
      </c>
      <c r="C133" s="129" t="str">
        <f t="shared" si="56"/>
        <v>C</v>
      </c>
      <c r="D133" s="130">
        <f t="shared" si="57"/>
        <v>0.85484384834738336</v>
      </c>
      <c r="E133" s="131">
        <f t="shared" si="58"/>
        <v>875</v>
      </c>
      <c r="F133" s="310">
        <f t="shared" si="59"/>
        <v>302</v>
      </c>
      <c r="G133" s="132" t="str">
        <f t="shared" si="60"/>
        <v>70바5051</v>
      </c>
      <c r="H133" s="133">
        <f t="shared" si="61"/>
        <v>4</v>
      </c>
      <c r="I133" s="134">
        <f t="shared" si="62"/>
        <v>3508.9940000000001</v>
      </c>
      <c r="J133" s="135">
        <f t="shared" si="63"/>
        <v>2.5274307457937408E-3</v>
      </c>
      <c r="K133" s="135">
        <f t="shared" si="64"/>
        <v>0.33685455426296756</v>
      </c>
      <c r="L133" s="135">
        <f t="shared" si="65"/>
        <v>0.18552325823298643</v>
      </c>
      <c r="M133" s="136">
        <f t="shared" si="66"/>
        <v>20.481000000000002</v>
      </c>
      <c r="N133" s="137">
        <f t="shared" si="67"/>
        <v>2.8498196349153061E-2</v>
      </c>
      <c r="O133" s="137">
        <f t="shared" si="68"/>
        <v>10.857812809027315</v>
      </c>
      <c r="P133" s="232">
        <f t="shared" si="69"/>
        <v>6</v>
      </c>
      <c r="Q133" s="233">
        <f t="shared" si="70"/>
        <v>1</v>
      </c>
      <c r="R133" s="233">
        <f t="shared" si="71"/>
        <v>381</v>
      </c>
      <c r="T133">
        <v>501</v>
      </c>
      <c r="U133">
        <v>875</v>
      </c>
      <c r="V133" t="s">
        <v>114</v>
      </c>
      <c r="W133">
        <v>3508.9940000000001</v>
      </c>
      <c r="X133">
        <v>1257.4829999999999</v>
      </c>
      <c r="Y133">
        <v>2.79</v>
      </c>
      <c r="Z133">
        <v>20.481000000000002</v>
      </c>
      <c r="AA133">
        <v>123.74107600000001</v>
      </c>
      <c r="AB133">
        <v>0.312747</v>
      </c>
      <c r="AC133">
        <v>41.682744999999997</v>
      </c>
      <c r="AD133" s="1">
        <v>651</v>
      </c>
      <c r="AE133">
        <v>1</v>
      </c>
      <c r="AF133">
        <v>381</v>
      </c>
      <c r="AG133">
        <v>94</v>
      </c>
      <c r="AH133">
        <v>28.357551999999998</v>
      </c>
      <c r="AI133">
        <v>23204.7</v>
      </c>
      <c r="AJ133">
        <v>13760.8</v>
      </c>
      <c r="AK133">
        <v>6</v>
      </c>
      <c r="AL133">
        <v>4806</v>
      </c>
      <c r="AM133" t="s">
        <v>927</v>
      </c>
      <c r="AN133" t="s">
        <v>1432</v>
      </c>
      <c r="AO133">
        <v>2918.6979999999999</v>
      </c>
      <c r="AR133" t="s">
        <v>63</v>
      </c>
      <c r="AS133">
        <v>302</v>
      </c>
      <c r="AT133" t="s">
        <v>69</v>
      </c>
      <c r="AU133" t="s">
        <v>114</v>
      </c>
      <c r="AV133" t="s">
        <v>49</v>
      </c>
      <c r="AW133">
        <v>4</v>
      </c>
      <c r="BB133">
        <v>0.85484384834738336</v>
      </c>
      <c r="BC133" t="s">
        <v>138</v>
      </c>
      <c r="BF133" t="s">
        <v>63</v>
      </c>
      <c r="BG133">
        <v>302</v>
      </c>
      <c r="BH133" t="s">
        <v>114</v>
      </c>
      <c r="BI133">
        <v>875</v>
      </c>
      <c r="BJ133">
        <v>4</v>
      </c>
      <c r="BK133" t="s">
        <v>69</v>
      </c>
      <c r="BL133" t="s">
        <v>756</v>
      </c>
      <c r="BM133">
        <v>0.85484384834738336</v>
      </c>
      <c r="BN133" t="s">
        <v>138</v>
      </c>
      <c r="BO133" t="s">
        <v>980</v>
      </c>
      <c r="BP133">
        <v>3508.9940000000001</v>
      </c>
    </row>
  </sheetData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3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6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1433</v>
      </c>
      <c r="B2" s="35"/>
      <c r="C2" s="102"/>
      <c r="D2" s="109"/>
      <c r="E2" s="10"/>
      <c r="F2" s="38"/>
      <c r="G2" s="10"/>
      <c r="H2" s="10"/>
      <c r="I2" s="10"/>
      <c r="J2" s="10"/>
    </row>
    <row r="4" spans="1:18" ht="26.25">
      <c r="A4" s="255" t="s">
        <v>1434</v>
      </c>
      <c r="B4" s="36"/>
      <c r="C4" s="104"/>
      <c r="D4" s="108"/>
      <c r="E4" s="11"/>
      <c r="F4" s="8"/>
      <c r="H4" s="11"/>
    </row>
    <row r="5" spans="1:18" ht="26.25">
      <c r="A5" s="172" t="s">
        <v>1435</v>
      </c>
    </row>
    <row r="6" spans="1:18" ht="17.25">
      <c r="A6" s="173" t="s">
        <v>1436</v>
      </c>
    </row>
    <row r="7" spans="1:18" ht="17.25">
      <c r="A7" s="173"/>
    </row>
    <row r="8" spans="1:18" ht="17.25">
      <c r="A8" s="175" t="s">
        <v>1067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</row>
    <row r="9" spans="1:18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</row>
    <row r="10" spans="1:18">
      <c r="A10" s="176" t="s">
        <v>1437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</row>
    <row r="11" spans="1:18">
      <c r="A11" s="176"/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</row>
    <row r="13" spans="1:18" ht="41.25" customHeight="1">
      <c r="A13" s="236" t="s">
        <v>0</v>
      </c>
      <c r="B13" s="237" t="s">
        <v>143</v>
      </c>
      <c r="C13" s="238" t="s">
        <v>134</v>
      </c>
      <c r="D13" s="238" t="s">
        <v>941</v>
      </c>
      <c r="E13" s="239" t="s">
        <v>762</v>
      </c>
      <c r="F13" s="237" t="s">
        <v>932</v>
      </c>
      <c r="G13" s="239" t="s">
        <v>930</v>
      </c>
      <c r="H13" s="239" t="s">
        <v>934</v>
      </c>
      <c r="I13" s="240" t="s">
        <v>936</v>
      </c>
      <c r="J13" s="239" t="s">
        <v>12</v>
      </c>
      <c r="K13" s="239" t="s">
        <v>13</v>
      </c>
      <c r="L13" s="239" t="s">
        <v>14</v>
      </c>
      <c r="M13" s="239" t="s">
        <v>184</v>
      </c>
      <c r="N13" s="239" t="s">
        <v>7</v>
      </c>
      <c r="O13" s="239" t="s">
        <v>8</v>
      </c>
      <c r="P13" s="239" t="s">
        <v>1003</v>
      </c>
      <c r="Q13" s="241" t="s">
        <v>1005</v>
      </c>
      <c r="R13" s="241" t="s">
        <v>1006</v>
      </c>
    </row>
    <row r="14" spans="1:18" ht="16.5">
      <c r="A14" s="242" t="s">
        <v>63</v>
      </c>
      <c r="B14" s="243" t="s">
        <v>763</v>
      </c>
      <c r="C14" s="244" t="s">
        <v>136</v>
      </c>
      <c r="D14" s="245">
        <v>0.80967741935483861</v>
      </c>
      <c r="E14" s="246">
        <v>6380</v>
      </c>
      <c r="F14" s="309">
        <v>303</v>
      </c>
      <c r="G14" s="247" t="s">
        <v>730</v>
      </c>
      <c r="H14" s="248">
        <v>1</v>
      </c>
      <c r="I14" s="249">
        <v>3437.739</v>
      </c>
      <c r="J14" s="250">
        <v>1.1746032275525472E-2</v>
      </c>
      <c r="K14" s="250">
        <v>0.29471831156357436</v>
      </c>
      <c r="L14" s="250">
        <v>0.13343675862565238</v>
      </c>
      <c r="M14" s="251">
        <v>20.634</v>
      </c>
      <c r="N14" s="252">
        <v>0.23271109295964587</v>
      </c>
      <c r="O14" s="252">
        <v>11.490110214882515</v>
      </c>
      <c r="P14" s="253">
        <v>2</v>
      </c>
      <c r="Q14" s="254">
        <v>8</v>
      </c>
      <c r="R14" s="254">
        <v>414</v>
      </c>
    </row>
    <row r="15" spans="1:18" ht="16.5">
      <c r="A15" s="242" t="s">
        <v>63</v>
      </c>
      <c r="B15" s="243" t="s">
        <v>772</v>
      </c>
      <c r="C15" s="244" t="s">
        <v>136</v>
      </c>
      <c r="D15" s="245">
        <v>0.84393939393939399</v>
      </c>
      <c r="E15" s="246">
        <v>2780</v>
      </c>
      <c r="F15" s="309">
        <v>303</v>
      </c>
      <c r="G15" s="247" t="s">
        <v>733</v>
      </c>
      <c r="H15" s="248">
        <v>1</v>
      </c>
      <c r="I15" s="249">
        <v>5015.17</v>
      </c>
      <c r="J15" s="250">
        <v>1.7074386765800146E-2</v>
      </c>
      <c r="K15" s="250">
        <v>0.2797697077035895</v>
      </c>
      <c r="L15" s="250">
        <v>0.13778196950452326</v>
      </c>
      <c r="M15" s="251">
        <v>16.420999999999999</v>
      </c>
      <c r="N15" s="252">
        <v>5.9818510638722115E-2</v>
      </c>
      <c r="O15" s="252">
        <v>1.7945553191616634</v>
      </c>
      <c r="P15" s="253">
        <v>6</v>
      </c>
      <c r="Q15" s="254">
        <v>3</v>
      </c>
      <c r="R15" s="254">
        <v>90</v>
      </c>
    </row>
    <row r="16" spans="1:18" ht="16.5">
      <c r="A16" s="242" t="s">
        <v>63</v>
      </c>
      <c r="B16" s="243" t="s">
        <v>775</v>
      </c>
      <c r="C16" s="244" t="s">
        <v>139</v>
      </c>
      <c r="D16" s="245">
        <v>0.76965517241379322</v>
      </c>
      <c r="E16" s="246">
        <v>9304</v>
      </c>
      <c r="F16" s="309">
        <v>304</v>
      </c>
      <c r="G16" s="247" t="s">
        <v>753</v>
      </c>
      <c r="H16" s="248">
        <v>1</v>
      </c>
      <c r="I16" s="249">
        <v>4681.7169999999996</v>
      </c>
      <c r="J16" s="250">
        <v>1.7686239609758708E-2</v>
      </c>
      <c r="K16" s="250">
        <v>0.3687111988692845</v>
      </c>
      <c r="L16" s="250">
        <v>0.25418025053628829</v>
      </c>
      <c r="M16" s="251">
        <v>23.12</v>
      </c>
      <c r="N16" s="252">
        <v>0.83302771184161717</v>
      </c>
      <c r="O16" s="252">
        <v>55.385662995008033</v>
      </c>
      <c r="P16" s="253">
        <v>29</v>
      </c>
      <c r="Q16" s="254">
        <v>39</v>
      </c>
      <c r="R16" s="254">
        <v>2593</v>
      </c>
    </row>
    <row r="17" spans="1:18" ht="16.5">
      <c r="A17" s="242" t="s">
        <v>63</v>
      </c>
      <c r="B17" s="243" t="s">
        <v>131</v>
      </c>
      <c r="C17" s="244" t="s">
        <v>136</v>
      </c>
      <c r="D17" s="245">
        <v>0.80580645161290332</v>
      </c>
      <c r="E17" s="246">
        <v>3074</v>
      </c>
      <c r="F17" s="309">
        <v>302</v>
      </c>
      <c r="G17" s="247" t="s">
        <v>84</v>
      </c>
      <c r="H17" s="248">
        <v>1</v>
      </c>
      <c r="I17" s="249">
        <v>3822.1909999999998</v>
      </c>
      <c r="J17" s="250">
        <v>2.27894809129374E-2</v>
      </c>
      <c r="K17" s="250">
        <v>0.3343981573551405</v>
      </c>
      <c r="L17" s="250">
        <v>0.21453663618589444</v>
      </c>
      <c r="M17" s="251">
        <v>22.326000000000001</v>
      </c>
      <c r="N17" s="252">
        <v>0.15697802647748374</v>
      </c>
      <c r="O17" s="252">
        <v>14.023370365321881</v>
      </c>
      <c r="P17" s="253">
        <v>5</v>
      </c>
      <c r="Q17" s="254">
        <v>6</v>
      </c>
      <c r="R17" s="254">
        <v>536</v>
      </c>
    </row>
    <row r="18" spans="1:18" ht="16.5">
      <c r="A18" s="242" t="s">
        <v>63</v>
      </c>
      <c r="B18" s="243" t="s">
        <v>780</v>
      </c>
      <c r="C18" s="244" t="s">
        <v>139</v>
      </c>
      <c r="D18" s="245">
        <v>0.77828571428571436</v>
      </c>
      <c r="E18" s="246">
        <v>260</v>
      </c>
      <c r="F18" s="309" t="s">
        <v>163</v>
      </c>
      <c r="G18" s="247" t="s">
        <v>748</v>
      </c>
      <c r="H18" s="248">
        <v>1</v>
      </c>
      <c r="I18" s="249">
        <v>4288.7439999999997</v>
      </c>
      <c r="J18" s="250">
        <v>4.9148466625973854E-3</v>
      </c>
      <c r="K18" s="250">
        <v>0.26829908647918704</v>
      </c>
      <c r="L18" s="250">
        <v>0.17510954256071243</v>
      </c>
      <c r="M18" s="251">
        <v>18.995000000000001</v>
      </c>
      <c r="N18" s="252">
        <v>0.30311904837406944</v>
      </c>
      <c r="O18" s="252">
        <v>6.5287179649799576</v>
      </c>
      <c r="P18" s="253">
        <v>7</v>
      </c>
      <c r="Q18" s="254">
        <v>13</v>
      </c>
      <c r="R18" s="254">
        <v>280</v>
      </c>
    </row>
    <row r="19" spans="1:18" ht="16.5">
      <c r="A19" s="242" t="s">
        <v>63</v>
      </c>
      <c r="B19" s="243" t="s">
        <v>955</v>
      </c>
      <c r="C19" s="244" t="s">
        <v>136</v>
      </c>
      <c r="D19" s="245">
        <v>0.81904214850573653</v>
      </c>
      <c r="E19" s="246">
        <v>2258</v>
      </c>
      <c r="F19" s="309">
        <v>302</v>
      </c>
      <c r="G19" s="247" t="s">
        <v>83</v>
      </c>
      <c r="H19" s="248">
        <v>13</v>
      </c>
      <c r="I19" s="249">
        <v>3767.444</v>
      </c>
      <c r="J19" s="250">
        <v>7.7591023179536586E-3</v>
      </c>
      <c r="K19" s="250">
        <v>0.32077630781442079</v>
      </c>
      <c r="L19" s="250">
        <v>0.12050610440394072</v>
      </c>
      <c r="M19" s="251">
        <v>19.925000000000001</v>
      </c>
      <c r="N19" s="252">
        <v>0.18580236361841079</v>
      </c>
      <c r="O19" s="252">
        <v>10.219129999012594</v>
      </c>
      <c r="P19" s="253">
        <v>8</v>
      </c>
      <c r="Q19" s="254">
        <v>7</v>
      </c>
      <c r="R19" s="254">
        <v>385</v>
      </c>
    </row>
    <row r="20" spans="1:18" ht="16.5">
      <c r="A20" s="242" t="s">
        <v>63</v>
      </c>
      <c r="B20" s="243" t="s">
        <v>782</v>
      </c>
      <c r="C20" s="244" t="s">
        <v>139</v>
      </c>
      <c r="D20" s="245">
        <v>0.73931034482758629</v>
      </c>
      <c r="E20" s="246">
        <v>1086</v>
      </c>
      <c r="F20" s="309">
        <v>304</v>
      </c>
      <c r="G20" s="247" t="s">
        <v>754</v>
      </c>
      <c r="H20" s="248">
        <v>1</v>
      </c>
      <c r="I20" s="249">
        <v>4722.4409999999998</v>
      </c>
      <c r="J20" s="250">
        <v>4.663543207885661E-3</v>
      </c>
      <c r="K20" s="250">
        <v>0.31654057446603484</v>
      </c>
      <c r="L20" s="250">
        <v>0.20349645448190884</v>
      </c>
      <c r="M20" s="251">
        <v>23.164000000000001</v>
      </c>
      <c r="N20" s="252">
        <v>0.16940391632208851</v>
      </c>
      <c r="O20" s="252">
        <v>12.175906485650112</v>
      </c>
      <c r="P20" s="253">
        <v>8</v>
      </c>
      <c r="Q20" s="254">
        <v>8</v>
      </c>
      <c r="R20" s="254">
        <v>575</v>
      </c>
    </row>
    <row r="21" spans="1:18" ht="16.5">
      <c r="A21" s="242" t="s">
        <v>63</v>
      </c>
      <c r="B21" s="243" t="s">
        <v>958</v>
      </c>
      <c r="C21" s="244" t="s">
        <v>139</v>
      </c>
      <c r="D21" s="245">
        <v>0.70900967887670885</v>
      </c>
      <c r="E21" s="246">
        <v>1739</v>
      </c>
      <c r="F21" s="309">
        <v>302</v>
      </c>
      <c r="G21" s="247" t="s">
        <v>723</v>
      </c>
      <c r="H21" s="248">
        <v>14</v>
      </c>
      <c r="I21" s="249">
        <v>3893.1169999999993</v>
      </c>
      <c r="J21" s="250">
        <v>1.5208496435541211E-2</v>
      </c>
      <c r="K21" s="250">
        <v>0.35854953442079041</v>
      </c>
      <c r="L21" s="250">
        <v>0.22295759413344113</v>
      </c>
      <c r="M21" s="251">
        <v>25.863</v>
      </c>
      <c r="N21" s="252">
        <v>0.33392266402473914</v>
      </c>
      <c r="O21" s="252">
        <v>68.120223461046777</v>
      </c>
      <c r="P21" s="253">
        <v>15</v>
      </c>
      <c r="Q21" s="254">
        <v>13</v>
      </c>
      <c r="R21" s="254">
        <v>2652</v>
      </c>
    </row>
    <row r="22" spans="1:18" ht="16.5">
      <c r="A22" s="242" t="s">
        <v>63</v>
      </c>
      <c r="B22" s="243" t="s">
        <v>959</v>
      </c>
      <c r="C22" s="244" t="s">
        <v>139</v>
      </c>
      <c r="D22" s="245">
        <v>0.6984250585343843</v>
      </c>
      <c r="E22" s="246">
        <v>4232</v>
      </c>
      <c r="F22" s="309">
        <v>302</v>
      </c>
      <c r="G22" s="247" t="s">
        <v>720</v>
      </c>
      <c r="H22" s="248">
        <v>13</v>
      </c>
      <c r="I22" s="249">
        <v>3743.6510000000007</v>
      </c>
      <c r="J22" s="250">
        <v>2.0728256690593933E-2</v>
      </c>
      <c r="K22" s="250">
        <v>0.4280641519126348</v>
      </c>
      <c r="L22" s="250">
        <v>0.15359337716042443</v>
      </c>
      <c r="M22" s="251">
        <v>28.248999999999999</v>
      </c>
      <c r="N22" s="252">
        <v>0.66779729200184512</v>
      </c>
      <c r="O22" s="252">
        <v>69.798172960032858</v>
      </c>
      <c r="P22" s="253">
        <v>58</v>
      </c>
      <c r="Q22" s="254">
        <v>25</v>
      </c>
      <c r="R22" s="254">
        <v>2613</v>
      </c>
    </row>
    <row r="23" spans="1:18" ht="16.5">
      <c r="A23" s="242" t="s">
        <v>63</v>
      </c>
      <c r="B23" s="243" t="s">
        <v>960</v>
      </c>
      <c r="C23" s="244" t="s">
        <v>139</v>
      </c>
      <c r="D23" s="245">
        <v>0.78057142857142858</v>
      </c>
      <c r="E23" s="246">
        <v>1295</v>
      </c>
      <c r="F23" s="309" t="s">
        <v>163</v>
      </c>
      <c r="G23" s="247" t="s">
        <v>72</v>
      </c>
      <c r="H23" s="248">
        <v>1</v>
      </c>
      <c r="I23" s="249">
        <v>4139.3090000000002</v>
      </c>
      <c r="J23" s="250">
        <v>2.9402094779762387E-2</v>
      </c>
      <c r="K23" s="250">
        <v>0.31938034968222057</v>
      </c>
      <c r="L23" s="250">
        <v>0.12393372903545011</v>
      </c>
      <c r="M23" s="251">
        <v>21.645</v>
      </c>
      <c r="N23" s="252">
        <v>0</v>
      </c>
      <c r="O23" s="252">
        <v>11.040490091462125</v>
      </c>
      <c r="P23" s="253">
        <v>32</v>
      </c>
      <c r="Q23" s="254">
        <v>0</v>
      </c>
      <c r="R23" s="254">
        <v>457</v>
      </c>
    </row>
    <row r="24" spans="1:18" ht="16.5">
      <c r="A24" s="242" t="s">
        <v>63</v>
      </c>
      <c r="B24" s="243" t="s">
        <v>790</v>
      </c>
      <c r="C24" s="244" t="s">
        <v>136</v>
      </c>
      <c r="D24" s="245">
        <v>0.82909090909090921</v>
      </c>
      <c r="E24" s="246">
        <v>5846</v>
      </c>
      <c r="F24" s="309">
        <v>303</v>
      </c>
      <c r="G24" s="247" t="s">
        <v>726</v>
      </c>
      <c r="H24" s="248">
        <v>1</v>
      </c>
      <c r="I24" s="249">
        <v>4399.0529999999999</v>
      </c>
      <c r="J24" s="250">
        <v>6.6352237378176039E-3</v>
      </c>
      <c r="K24" s="250">
        <v>0.27411629732487325</v>
      </c>
      <c r="L24" s="250">
        <v>0.21481896217208568</v>
      </c>
      <c r="M24" s="251">
        <v>16.172999999999998</v>
      </c>
      <c r="N24" s="252">
        <v>6.8196495927646247E-2</v>
      </c>
      <c r="O24" s="252">
        <v>4.228182747514067</v>
      </c>
      <c r="P24" s="253">
        <v>0</v>
      </c>
      <c r="Q24" s="254">
        <v>3</v>
      </c>
      <c r="R24" s="254">
        <v>186</v>
      </c>
    </row>
    <row r="25" spans="1:18" ht="16.5">
      <c r="A25" s="242" t="s">
        <v>63</v>
      </c>
      <c r="B25" s="243" t="s">
        <v>792</v>
      </c>
      <c r="C25" s="244" t="s">
        <v>136</v>
      </c>
      <c r="D25" s="245">
        <v>0.84967741935483865</v>
      </c>
      <c r="E25" s="246">
        <v>9430</v>
      </c>
      <c r="F25" s="309">
        <v>303</v>
      </c>
      <c r="G25" s="247" t="s">
        <v>732</v>
      </c>
      <c r="H25" s="248">
        <v>1</v>
      </c>
      <c r="I25" s="249">
        <v>4671.1379999999999</v>
      </c>
      <c r="J25" s="250">
        <v>3.3110505724576002E-2</v>
      </c>
      <c r="K25" s="250">
        <v>0.33648296559882607</v>
      </c>
      <c r="L25" s="250">
        <v>7.664085282858267E-2</v>
      </c>
      <c r="M25" s="251">
        <v>18.672999999999998</v>
      </c>
      <c r="N25" s="252">
        <v>0.19267253504392293</v>
      </c>
      <c r="O25" s="252">
        <v>19.331477682740267</v>
      </c>
      <c r="P25" s="253">
        <v>32</v>
      </c>
      <c r="Q25" s="254">
        <v>9</v>
      </c>
      <c r="R25" s="254">
        <v>903</v>
      </c>
    </row>
    <row r="26" spans="1:18" ht="16.5">
      <c r="A26" s="242" t="s">
        <v>63</v>
      </c>
      <c r="B26" s="243" t="s">
        <v>797</v>
      </c>
      <c r="C26" s="244" t="s">
        <v>136</v>
      </c>
      <c r="D26" s="245">
        <v>0.81027027027027032</v>
      </c>
      <c r="E26" s="246">
        <v>8556</v>
      </c>
      <c r="F26" s="309" t="s">
        <v>163</v>
      </c>
      <c r="G26" s="247" t="s">
        <v>745</v>
      </c>
      <c r="H26" s="248">
        <v>1</v>
      </c>
      <c r="I26" s="249">
        <v>3756.9180000000001</v>
      </c>
      <c r="J26" s="250">
        <v>6.9564154995544695E-3</v>
      </c>
      <c r="K26" s="250">
        <v>0.26930503457464117</v>
      </c>
      <c r="L26" s="250">
        <v>0.16449653678893178</v>
      </c>
      <c r="M26" s="251">
        <v>18.460999999999999</v>
      </c>
      <c r="N26" s="252">
        <v>0</v>
      </c>
      <c r="O26" s="252">
        <v>2.7416089464821964</v>
      </c>
      <c r="P26" s="253">
        <v>5</v>
      </c>
      <c r="Q26" s="254">
        <v>0</v>
      </c>
      <c r="R26" s="254">
        <v>103</v>
      </c>
    </row>
    <row r="27" spans="1:18" ht="16.5">
      <c r="A27" s="242" t="s">
        <v>63</v>
      </c>
      <c r="B27" s="243" t="s">
        <v>1061</v>
      </c>
      <c r="C27" s="244" t="s">
        <v>136</v>
      </c>
      <c r="D27" s="245">
        <v>0.82553456669976122</v>
      </c>
      <c r="E27" s="246">
        <v>3365</v>
      </c>
      <c r="F27" s="309">
        <v>302</v>
      </c>
      <c r="G27" s="247" t="s">
        <v>65</v>
      </c>
      <c r="H27" s="248">
        <v>2</v>
      </c>
      <c r="I27" s="249">
        <v>3794.3580000000002</v>
      </c>
      <c r="J27" s="250">
        <v>4.5493805015647946E-2</v>
      </c>
      <c r="K27" s="250">
        <v>0.34033871708767416</v>
      </c>
      <c r="L27" s="250">
        <v>0.29860123899747992</v>
      </c>
      <c r="M27" s="251">
        <v>20.898</v>
      </c>
      <c r="N27" s="252">
        <v>5.2709839187551621E-2</v>
      </c>
      <c r="O27" s="252">
        <v>12.940265520543923</v>
      </c>
      <c r="P27" s="253">
        <v>10</v>
      </c>
      <c r="Q27" s="254">
        <v>2</v>
      </c>
      <c r="R27" s="254">
        <v>491</v>
      </c>
    </row>
    <row r="28" spans="1:18" ht="16.5">
      <c r="A28" s="242" t="s">
        <v>63</v>
      </c>
      <c r="B28" s="243" t="s">
        <v>961</v>
      </c>
      <c r="C28" s="244" t="s">
        <v>139</v>
      </c>
      <c r="D28" s="245">
        <v>0.77538175092302697</v>
      </c>
      <c r="E28" s="246">
        <v>6682</v>
      </c>
      <c r="F28" s="309" t="s">
        <v>163</v>
      </c>
      <c r="G28" s="247" t="s">
        <v>742</v>
      </c>
      <c r="H28" s="248">
        <v>7</v>
      </c>
      <c r="I28" s="249">
        <v>3662.2749999999996</v>
      </c>
      <c r="J28" s="250">
        <v>9.6041317255994869E-3</v>
      </c>
      <c r="K28" s="250">
        <v>0.26187663977014003</v>
      </c>
      <c r="L28" s="250">
        <v>0.15836206201033143</v>
      </c>
      <c r="M28" s="251">
        <v>20.548999999999999</v>
      </c>
      <c r="N28" s="252">
        <v>0.10922172693202996</v>
      </c>
      <c r="O28" s="252">
        <v>29.271422817784032</v>
      </c>
      <c r="P28" s="253">
        <v>1</v>
      </c>
      <c r="Q28" s="254">
        <v>4</v>
      </c>
      <c r="R28" s="254">
        <v>1073</v>
      </c>
    </row>
    <row r="29" spans="1:18" ht="16.5">
      <c r="A29" s="242" t="s">
        <v>63</v>
      </c>
      <c r="B29" s="243" t="s">
        <v>90</v>
      </c>
      <c r="C29" s="244" t="s">
        <v>136</v>
      </c>
      <c r="D29" s="245">
        <v>0.80393939393939395</v>
      </c>
      <c r="E29" s="246">
        <v>1748</v>
      </c>
      <c r="F29" s="309">
        <v>302</v>
      </c>
      <c r="G29" s="247" t="s">
        <v>723</v>
      </c>
      <c r="H29" s="248">
        <v>1</v>
      </c>
      <c r="I29" s="249">
        <v>3467.317</v>
      </c>
      <c r="J29" s="250">
        <v>5.8984365546089672E-3</v>
      </c>
      <c r="K29" s="250">
        <v>0.34243604730851745</v>
      </c>
      <c r="L29" s="250">
        <v>0.10382667636100189</v>
      </c>
      <c r="M29" s="251">
        <v>19.395</v>
      </c>
      <c r="N29" s="252">
        <v>2.8840743433611638E-2</v>
      </c>
      <c r="O29" s="252">
        <v>7.5274340361726368</v>
      </c>
      <c r="P29" s="253">
        <v>20</v>
      </c>
      <c r="Q29" s="254">
        <v>1</v>
      </c>
      <c r="R29" s="254">
        <v>261</v>
      </c>
    </row>
    <row r="30" spans="1:18" ht="16.5">
      <c r="A30" s="242" t="s">
        <v>63</v>
      </c>
      <c r="B30" s="243" t="s">
        <v>962</v>
      </c>
      <c r="C30" s="244" t="s">
        <v>139</v>
      </c>
      <c r="D30" s="245">
        <v>0.76809495329922528</v>
      </c>
      <c r="E30" s="246">
        <v>242</v>
      </c>
      <c r="F30" s="309">
        <v>304</v>
      </c>
      <c r="G30" s="247" t="s">
        <v>753</v>
      </c>
      <c r="H30" s="248">
        <v>11</v>
      </c>
      <c r="I30" s="249">
        <v>4578.5720000000001</v>
      </c>
      <c r="J30" s="250">
        <v>1.3304828764387695E-2</v>
      </c>
      <c r="K30" s="250">
        <v>0.34449942421375207</v>
      </c>
      <c r="L30" s="250">
        <v>0.161622444727308</v>
      </c>
      <c r="M30" s="251">
        <v>23.35</v>
      </c>
      <c r="N30" s="252">
        <v>0.50234003090920054</v>
      </c>
      <c r="O30" s="252">
        <v>47.76598467819224</v>
      </c>
      <c r="P30" s="253">
        <v>18</v>
      </c>
      <c r="Q30" s="254">
        <v>23</v>
      </c>
      <c r="R30" s="254">
        <v>2187</v>
      </c>
    </row>
    <row r="31" spans="1:18" ht="16.5" customHeight="1">
      <c r="A31" s="242" t="s">
        <v>63</v>
      </c>
      <c r="B31" s="243" t="s">
        <v>118</v>
      </c>
      <c r="C31" s="244" t="s">
        <v>139</v>
      </c>
      <c r="D31" s="245">
        <v>0.79903225806451605</v>
      </c>
      <c r="E31" s="246">
        <v>7575</v>
      </c>
      <c r="F31" s="309">
        <v>302</v>
      </c>
      <c r="G31" s="247" t="s">
        <v>77</v>
      </c>
      <c r="H31" s="248">
        <v>1</v>
      </c>
      <c r="I31" s="249">
        <v>3102.067</v>
      </c>
      <c r="J31" s="250">
        <v>1.0071504546202632E-2</v>
      </c>
      <c r="K31" s="250">
        <v>0.3672626855810931</v>
      </c>
      <c r="L31" s="250">
        <v>0.15473553601517956</v>
      </c>
      <c r="M31" s="251">
        <v>21.204999999999998</v>
      </c>
      <c r="N31" s="252">
        <v>3.2236570003162407E-2</v>
      </c>
      <c r="O31" s="252">
        <v>5.3512706205249598</v>
      </c>
      <c r="P31" s="253">
        <v>28</v>
      </c>
      <c r="Q31" s="254">
        <v>1</v>
      </c>
      <c r="R31" s="254">
        <v>166</v>
      </c>
    </row>
    <row r="32" spans="1:18" ht="16.5">
      <c r="A32" s="242" t="s">
        <v>63</v>
      </c>
      <c r="B32" s="243" t="s">
        <v>820</v>
      </c>
      <c r="C32" s="244" t="s">
        <v>139</v>
      </c>
      <c r="D32" s="245">
        <v>0.7958064516129032</v>
      </c>
      <c r="E32" s="246">
        <v>7230</v>
      </c>
      <c r="F32" s="309">
        <v>303</v>
      </c>
      <c r="G32" s="247" t="s">
        <v>728</v>
      </c>
      <c r="H32" s="248">
        <v>1</v>
      </c>
      <c r="I32" s="249">
        <v>4860.3890000000001</v>
      </c>
      <c r="J32" s="250">
        <v>2.2361306017800102E-3</v>
      </c>
      <c r="K32" s="250">
        <v>0.29846261372467914</v>
      </c>
      <c r="L32" s="250">
        <v>0.18805079181933793</v>
      </c>
      <c r="M32" s="251">
        <v>22.452999999999999</v>
      </c>
      <c r="N32" s="252">
        <v>0.37034072787178146</v>
      </c>
      <c r="O32" s="252">
        <v>19.628058577204417</v>
      </c>
      <c r="P32" s="253">
        <v>13</v>
      </c>
      <c r="Q32" s="254">
        <v>18</v>
      </c>
      <c r="R32" s="254">
        <v>954</v>
      </c>
    </row>
    <row r="33" spans="1:18" ht="16.5">
      <c r="A33" s="242" t="s">
        <v>63</v>
      </c>
      <c r="B33" s="243" t="s">
        <v>1063</v>
      </c>
      <c r="C33" s="244" t="s">
        <v>136</v>
      </c>
      <c r="D33" s="245">
        <v>0.84138762794247257</v>
      </c>
      <c r="E33" s="246">
        <v>145</v>
      </c>
      <c r="F33" s="309">
        <v>302</v>
      </c>
      <c r="G33" s="247" t="s">
        <v>718</v>
      </c>
      <c r="H33" s="248">
        <v>14</v>
      </c>
      <c r="I33" s="249">
        <v>3857.4720000000002</v>
      </c>
      <c r="J33" s="250">
        <v>2.3758139607939724E-2</v>
      </c>
      <c r="K33" s="250">
        <v>0.32223431397714181</v>
      </c>
      <c r="L33" s="250">
        <v>0.15735694257793703</v>
      </c>
      <c r="M33" s="251">
        <v>19.052</v>
      </c>
      <c r="N33" s="252">
        <v>0.18146599638312344</v>
      </c>
      <c r="O33" s="252">
        <v>4.1477942030428219</v>
      </c>
      <c r="P33" s="253">
        <v>20</v>
      </c>
      <c r="Q33" s="254">
        <v>7</v>
      </c>
      <c r="R33" s="254">
        <v>160</v>
      </c>
    </row>
    <row r="34" spans="1:18" ht="16.5">
      <c r="A34" s="242" t="s">
        <v>63</v>
      </c>
      <c r="B34" s="243" t="s">
        <v>822</v>
      </c>
      <c r="C34" s="244" t="s">
        <v>136</v>
      </c>
      <c r="D34" s="245">
        <v>0.84189189189189195</v>
      </c>
      <c r="E34" s="246">
        <v>2096</v>
      </c>
      <c r="F34" s="309" t="s">
        <v>163</v>
      </c>
      <c r="G34" s="247" t="s">
        <v>745</v>
      </c>
      <c r="H34" s="248">
        <v>1</v>
      </c>
      <c r="I34" s="249">
        <v>2985.8319999999999</v>
      </c>
      <c r="J34" s="250">
        <v>8.2656497766802027E-3</v>
      </c>
      <c r="K34" s="250">
        <v>0.32323344667212023</v>
      </c>
      <c r="L34" s="250">
        <v>0.15339108161477272</v>
      </c>
      <c r="M34" s="251">
        <v>17.172999999999998</v>
      </c>
      <c r="N34" s="252">
        <v>0</v>
      </c>
      <c r="O34" s="252">
        <v>1.8420326394787114</v>
      </c>
      <c r="P34" s="253">
        <v>34</v>
      </c>
      <c r="Q34" s="254">
        <v>0</v>
      </c>
      <c r="R34" s="254">
        <v>55</v>
      </c>
    </row>
    <row r="35" spans="1:18" ht="16.5">
      <c r="A35" s="242" t="s">
        <v>63</v>
      </c>
      <c r="B35" s="243" t="s">
        <v>963</v>
      </c>
      <c r="C35" s="244" t="s">
        <v>139</v>
      </c>
      <c r="D35" s="245">
        <v>0.79708901646503394</v>
      </c>
      <c r="E35" s="246">
        <v>6911</v>
      </c>
      <c r="F35" s="309" t="s">
        <v>163</v>
      </c>
      <c r="G35" s="247" t="s">
        <v>742</v>
      </c>
      <c r="H35" s="248">
        <v>12</v>
      </c>
      <c r="I35" s="249">
        <v>4920.4530000000004</v>
      </c>
      <c r="J35" s="250">
        <v>3.4401695465924489E-2</v>
      </c>
      <c r="K35" s="250">
        <v>0.27830094096391134</v>
      </c>
      <c r="L35" s="250">
        <v>0.12763052507563835</v>
      </c>
      <c r="M35" s="251">
        <v>18.823</v>
      </c>
      <c r="N35" s="252">
        <v>0.10161666009206875</v>
      </c>
      <c r="O35" s="252">
        <v>4.3695163839589561</v>
      </c>
      <c r="P35" s="253">
        <v>6</v>
      </c>
      <c r="Q35" s="254">
        <v>5</v>
      </c>
      <c r="R35" s="254">
        <v>215</v>
      </c>
    </row>
    <row r="36" spans="1:18" ht="16.5">
      <c r="A36" s="242" t="s">
        <v>63</v>
      </c>
      <c r="B36" s="243" t="s">
        <v>964</v>
      </c>
      <c r="C36" s="244" t="s">
        <v>136</v>
      </c>
      <c r="D36" s="245">
        <v>0.80848186741876205</v>
      </c>
      <c r="E36" s="246">
        <v>8452</v>
      </c>
      <c r="F36" s="309">
        <v>302</v>
      </c>
      <c r="G36" s="247" t="s">
        <v>65</v>
      </c>
      <c r="H36" s="248">
        <v>4</v>
      </c>
      <c r="I36" s="249">
        <v>3773.2130000000002</v>
      </c>
      <c r="J36" s="250">
        <v>4.7665494699712388E-2</v>
      </c>
      <c r="K36" s="250">
        <v>0.34607889803565961</v>
      </c>
      <c r="L36" s="250">
        <v>0.29258883609274111</v>
      </c>
      <c r="M36" s="251">
        <v>19.652999999999999</v>
      </c>
      <c r="N36" s="252">
        <v>0</v>
      </c>
      <c r="O36" s="252">
        <v>8.7458619484243272</v>
      </c>
      <c r="P36" s="253">
        <v>36</v>
      </c>
      <c r="Q36" s="254">
        <v>0</v>
      </c>
      <c r="R36" s="254">
        <v>330</v>
      </c>
    </row>
    <row r="37" spans="1:18" ht="16.5">
      <c r="A37" s="242" t="s">
        <v>63</v>
      </c>
      <c r="B37" s="243" t="s">
        <v>830</v>
      </c>
      <c r="C37" s="244" t="s">
        <v>139</v>
      </c>
      <c r="D37" s="245">
        <v>0.75709677419354837</v>
      </c>
      <c r="E37" s="246">
        <v>9237</v>
      </c>
      <c r="F37" s="309">
        <v>303</v>
      </c>
      <c r="G37" s="247" t="s">
        <v>727</v>
      </c>
      <c r="H37" s="248">
        <v>1</v>
      </c>
      <c r="I37" s="249">
        <v>4634.0860000000002</v>
      </c>
      <c r="J37" s="250">
        <v>3.0682724931249093E-2</v>
      </c>
      <c r="K37" s="250">
        <v>0.32764249362063425</v>
      </c>
      <c r="L37" s="250">
        <v>0.17241803453798654</v>
      </c>
      <c r="M37" s="251">
        <v>23.952000000000002</v>
      </c>
      <c r="N37" s="252">
        <v>0.62579762222798629</v>
      </c>
      <c r="O37" s="252">
        <v>44.000046611133243</v>
      </c>
      <c r="P37" s="253">
        <v>45</v>
      </c>
      <c r="Q37" s="254">
        <v>29</v>
      </c>
      <c r="R37" s="254">
        <v>2039</v>
      </c>
    </row>
    <row r="38" spans="1:18" ht="16.5">
      <c r="A38" s="242" t="s">
        <v>63</v>
      </c>
      <c r="B38" s="243" t="s">
        <v>967</v>
      </c>
      <c r="C38" s="244" t="s">
        <v>136</v>
      </c>
      <c r="D38" s="245">
        <v>0.84061568982557278</v>
      </c>
      <c r="E38" s="246">
        <v>1580</v>
      </c>
      <c r="F38" s="309">
        <v>302</v>
      </c>
      <c r="G38" s="247" t="s">
        <v>82</v>
      </c>
      <c r="H38" s="248">
        <v>14</v>
      </c>
      <c r="I38" s="249">
        <v>3464.9359999999997</v>
      </c>
      <c r="J38" s="250">
        <v>1.129437091805675E-2</v>
      </c>
      <c r="K38" s="250">
        <v>0.37399527091561768</v>
      </c>
      <c r="L38" s="250">
        <v>0.19019110309685372</v>
      </c>
      <c r="M38" s="251">
        <v>19.593</v>
      </c>
      <c r="N38" s="252">
        <v>2.886056192668494E-2</v>
      </c>
      <c r="O38" s="252">
        <v>9.2642403784658658</v>
      </c>
      <c r="P38" s="253">
        <v>39</v>
      </c>
      <c r="Q38" s="254">
        <v>1</v>
      </c>
      <c r="R38" s="254">
        <v>321</v>
      </c>
    </row>
    <row r="39" spans="1:18" ht="16.5">
      <c r="A39" s="242" t="s">
        <v>63</v>
      </c>
      <c r="B39" s="243" t="s">
        <v>94</v>
      </c>
      <c r="C39" s="244" t="s">
        <v>136</v>
      </c>
      <c r="D39" s="245">
        <v>0.83752715292655122</v>
      </c>
      <c r="E39" s="246">
        <v>3278</v>
      </c>
      <c r="F39" s="309">
        <v>302</v>
      </c>
      <c r="G39" s="247" t="s">
        <v>66</v>
      </c>
      <c r="H39" s="248">
        <v>4</v>
      </c>
      <c r="I39" s="249">
        <v>3582.3580000000002</v>
      </c>
      <c r="J39" s="250">
        <v>1.8530416470990213E-2</v>
      </c>
      <c r="K39" s="250">
        <v>0.35056190105898083</v>
      </c>
      <c r="L39" s="250">
        <v>0.21326735072262459</v>
      </c>
      <c r="M39" s="251">
        <v>20.558</v>
      </c>
      <c r="N39" s="252">
        <v>0.13957287350957107</v>
      </c>
      <c r="O39" s="252">
        <v>28.305378747741013</v>
      </c>
      <c r="P39" s="253">
        <v>10</v>
      </c>
      <c r="Q39" s="254">
        <v>5</v>
      </c>
      <c r="R39" s="254">
        <v>1014</v>
      </c>
    </row>
    <row r="40" spans="1:18" ht="16.5">
      <c r="A40" s="242" t="s">
        <v>63</v>
      </c>
      <c r="B40" s="243" t="s">
        <v>1065</v>
      </c>
      <c r="C40" s="244" t="s">
        <v>136</v>
      </c>
      <c r="D40" s="245">
        <v>0.83232333043351803</v>
      </c>
      <c r="E40" s="246">
        <v>2459</v>
      </c>
      <c r="F40" s="309">
        <v>303</v>
      </c>
      <c r="G40" s="247" t="s">
        <v>731</v>
      </c>
      <c r="H40" s="248">
        <v>14</v>
      </c>
      <c r="I40" s="249">
        <v>5281.6040000000003</v>
      </c>
      <c r="J40" s="250">
        <v>5.4520772803508472E-3</v>
      </c>
      <c r="K40" s="250">
        <v>0.31527095891832929</v>
      </c>
      <c r="L40" s="250">
        <v>0.17740822674323936</v>
      </c>
      <c r="M40" s="251">
        <v>19.21</v>
      </c>
      <c r="N40" s="252">
        <v>0.20827006341255422</v>
      </c>
      <c r="O40" s="252">
        <v>16.491202293848609</v>
      </c>
      <c r="P40" s="253">
        <v>30</v>
      </c>
      <c r="Q40" s="254">
        <v>11</v>
      </c>
      <c r="R40" s="254">
        <v>871</v>
      </c>
    </row>
    <row r="41" spans="1:18" ht="16.5">
      <c r="A41" s="242" t="s">
        <v>63</v>
      </c>
      <c r="B41" s="243" t="s">
        <v>838</v>
      </c>
      <c r="C41" s="244" t="s">
        <v>139</v>
      </c>
      <c r="D41" s="245">
        <v>0.74605162420769233</v>
      </c>
      <c r="E41" s="246">
        <v>3060</v>
      </c>
      <c r="F41" s="309">
        <v>303</v>
      </c>
      <c r="G41" s="247" t="s">
        <v>738</v>
      </c>
      <c r="H41" s="248">
        <v>2</v>
      </c>
      <c r="I41" s="249">
        <v>5150.3720000000003</v>
      </c>
      <c r="J41" s="250">
        <v>2.2049065878231019E-2</v>
      </c>
      <c r="K41" s="250">
        <v>0.33424868932952512</v>
      </c>
      <c r="L41" s="250">
        <v>0.14406726349087018</v>
      </c>
      <c r="M41" s="251">
        <v>26.533000000000001</v>
      </c>
      <c r="N41" s="252">
        <v>0.34948931844146403</v>
      </c>
      <c r="O41" s="252">
        <v>15.591106817138645</v>
      </c>
      <c r="P41" s="253">
        <v>49</v>
      </c>
      <c r="Q41" s="254">
        <v>18</v>
      </c>
      <c r="R41" s="254">
        <v>803</v>
      </c>
    </row>
    <row r="42" spans="1:18" ht="16.5">
      <c r="A42" s="242" t="s">
        <v>63</v>
      </c>
      <c r="B42" s="243" t="s">
        <v>1368</v>
      </c>
      <c r="C42" s="244" t="s">
        <v>136</v>
      </c>
      <c r="D42" s="245">
        <v>0.80688755656938738</v>
      </c>
      <c r="E42" s="246">
        <v>255</v>
      </c>
      <c r="F42" s="309">
        <v>304</v>
      </c>
      <c r="G42" s="247" t="s">
        <v>749</v>
      </c>
      <c r="H42" s="248">
        <v>11</v>
      </c>
      <c r="I42" s="249">
        <v>4341.4139999999989</v>
      </c>
      <c r="J42" s="250">
        <v>1.0921802674310661E-2</v>
      </c>
      <c r="K42" s="250">
        <v>0.31520395726767636</v>
      </c>
      <c r="L42" s="250">
        <v>0.20615403184308156</v>
      </c>
      <c r="M42" s="251">
        <v>20.736999999999998</v>
      </c>
      <c r="N42" s="252">
        <v>0.62191719103499477</v>
      </c>
      <c r="O42" s="252">
        <v>37.453235282329686</v>
      </c>
      <c r="P42" s="253">
        <v>12</v>
      </c>
      <c r="Q42" s="254">
        <v>27</v>
      </c>
      <c r="R42" s="254">
        <v>1626</v>
      </c>
    </row>
    <row r="43" spans="1:18" ht="16.5">
      <c r="A43" s="242" t="s">
        <v>63</v>
      </c>
      <c r="B43" s="243" t="s">
        <v>840</v>
      </c>
      <c r="C43" s="244" t="s">
        <v>136</v>
      </c>
      <c r="D43" s="245">
        <v>0.82485714285714284</v>
      </c>
      <c r="E43" s="246">
        <v>1465</v>
      </c>
      <c r="F43" s="309" t="s">
        <v>163</v>
      </c>
      <c r="G43" s="247" t="s">
        <v>748</v>
      </c>
      <c r="H43" s="248">
        <v>1</v>
      </c>
      <c r="I43" s="249">
        <v>3702.36</v>
      </c>
      <c r="J43" s="250">
        <v>2.0457190410502076E-3</v>
      </c>
      <c r="K43" s="250">
        <v>0.23566556629196364</v>
      </c>
      <c r="L43" s="250">
        <v>0.11938331226568999</v>
      </c>
      <c r="M43" s="251">
        <v>17.189</v>
      </c>
      <c r="N43" s="252">
        <v>5.401959831026696E-2</v>
      </c>
      <c r="O43" s="252">
        <v>2.4578917231171467</v>
      </c>
      <c r="P43" s="253">
        <v>3</v>
      </c>
      <c r="Q43" s="254">
        <v>2</v>
      </c>
      <c r="R43" s="254">
        <v>91</v>
      </c>
    </row>
    <row r="44" spans="1:18" ht="16.5">
      <c r="A44" s="242" t="s">
        <v>63</v>
      </c>
      <c r="B44" s="243" t="s">
        <v>970</v>
      </c>
      <c r="C44" s="244" t="s">
        <v>136</v>
      </c>
      <c r="D44" s="245">
        <v>0.81485714285714284</v>
      </c>
      <c r="E44" s="246">
        <v>5997</v>
      </c>
      <c r="F44" s="309" t="s">
        <v>163</v>
      </c>
      <c r="G44" s="247" t="s">
        <v>72</v>
      </c>
      <c r="H44" s="248">
        <v>1</v>
      </c>
      <c r="I44" s="249">
        <v>4357.1409999999996</v>
      </c>
      <c r="J44" s="250">
        <v>1.3450894441484165E-2</v>
      </c>
      <c r="K44" s="250">
        <v>0.3267024763720377</v>
      </c>
      <c r="L44" s="250">
        <v>0.10557381549047874</v>
      </c>
      <c r="M44" s="251">
        <v>19.350999999999999</v>
      </c>
      <c r="N44" s="252">
        <v>0</v>
      </c>
      <c r="O44" s="252">
        <v>3.6262310538034002</v>
      </c>
      <c r="P44" s="253">
        <v>40</v>
      </c>
      <c r="Q44" s="254">
        <v>0</v>
      </c>
      <c r="R44" s="254">
        <v>158</v>
      </c>
    </row>
    <row r="45" spans="1:18" ht="16.5">
      <c r="A45" s="242" t="s">
        <v>63</v>
      </c>
      <c r="B45" s="243" t="s">
        <v>971</v>
      </c>
      <c r="C45" s="244" t="s">
        <v>136</v>
      </c>
      <c r="D45" s="245">
        <v>0.82589412668237072</v>
      </c>
      <c r="E45" s="246">
        <v>2199</v>
      </c>
      <c r="F45" s="309">
        <v>302</v>
      </c>
      <c r="G45" s="247" t="s">
        <v>723</v>
      </c>
      <c r="H45" s="248">
        <v>12</v>
      </c>
      <c r="I45" s="249">
        <v>3703.61</v>
      </c>
      <c r="J45" s="250">
        <v>3.0598920057205319E-2</v>
      </c>
      <c r="K45" s="250">
        <v>0.34392922691758693</v>
      </c>
      <c r="L45" s="250">
        <v>0.14958378446974707</v>
      </c>
      <c r="M45" s="251">
        <v>20.344000000000001</v>
      </c>
      <c r="N45" s="252">
        <v>0.1620040987036972</v>
      </c>
      <c r="O45" s="252">
        <v>9.6932452391045487</v>
      </c>
      <c r="P45" s="253">
        <v>29</v>
      </c>
      <c r="Q45" s="254">
        <v>6</v>
      </c>
      <c r="R45" s="254">
        <v>359</v>
      </c>
    </row>
    <row r="46" spans="1:18" ht="16.5">
      <c r="A46" s="242" t="s">
        <v>63</v>
      </c>
      <c r="B46" s="243" t="s">
        <v>845</v>
      </c>
      <c r="C46" s="244" t="s">
        <v>139</v>
      </c>
      <c r="D46" s="245">
        <v>0.77190766777127651</v>
      </c>
      <c r="E46" s="246">
        <v>7502</v>
      </c>
      <c r="F46" s="309">
        <v>303</v>
      </c>
      <c r="G46" s="247" t="s">
        <v>735</v>
      </c>
      <c r="H46" s="248">
        <v>4</v>
      </c>
      <c r="I46" s="249">
        <v>4377.7999999999993</v>
      </c>
      <c r="J46" s="250">
        <v>6.6835863116499489E-3</v>
      </c>
      <c r="K46" s="250">
        <v>0.30175435224735508</v>
      </c>
      <c r="L46" s="250">
        <v>0.12117524930495384</v>
      </c>
      <c r="M46" s="251">
        <v>23.547000000000001</v>
      </c>
      <c r="N46" s="252">
        <v>2.2842523642011975E-2</v>
      </c>
      <c r="O46" s="252">
        <v>7.3552926127278555</v>
      </c>
      <c r="P46" s="253">
        <v>10</v>
      </c>
      <c r="Q46" s="254">
        <v>2</v>
      </c>
      <c r="R46" s="254">
        <v>322</v>
      </c>
    </row>
    <row r="47" spans="1:18" ht="16.5">
      <c r="A47" s="242" t="s">
        <v>63</v>
      </c>
      <c r="B47" s="243" t="s">
        <v>92</v>
      </c>
      <c r="C47" s="244" t="s">
        <v>139</v>
      </c>
      <c r="D47" s="245">
        <v>0.7842424242424243</v>
      </c>
      <c r="E47" s="246">
        <v>9743</v>
      </c>
      <c r="F47" s="309">
        <v>302</v>
      </c>
      <c r="G47" s="247" t="s">
        <v>716</v>
      </c>
      <c r="H47" s="248">
        <v>1</v>
      </c>
      <c r="I47" s="249">
        <v>3492.1529999999998</v>
      </c>
      <c r="J47" s="250">
        <v>1.1339159208759065E-2</v>
      </c>
      <c r="K47" s="250">
        <v>0.33100178733147151</v>
      </c>
      <c r="L47" s="250">
        <v>0.1182651504673478</v>
      </c>
      <c r="M47" s="251">
        <v>22.974</v>
      </c>
      <c r="N47" s="252">
        <v>2.8635629653110849E-2</v>
      </c>
      <c r="O47" s="252">
        <v>12.456498899103218</v>
      </c>
      <c r="P47" s="253">
        <v>4</v>
      </c>
      <c r="Q47" s="254">
        <v>1</v>
      </c>
      <c r="R47" s="254">
        <v>435</v>
      </c>
    </row>
    <row r="48" spans="1:18" ht="16.5">
      <c r="A48" s="242" t="s">
        <v>63</v>
      </c>
      <c r="B48" s="243" t="s">
        <v>861</v>
      </c>
      <c r="C48" s="244" t="s">
        <v>139</v>
      </c>
      <c r="D48" s="245">
        <v>0.76366841716508094</v>
      </c>
      <c r="E48" s="246">
        <v>82</v>
      </c>
      <c r="F48" s="309">
        <v>303</v>
      </c>
      <c r="G48" s="247" t="s">
        <v>736</v>
      </c>
      <c r="H48" s="248">
        <v>2</v>
      </c>
      <c r="I48" s="249">
        <v>4523.7929999999997</v>
      </c>
      <c r="J48" s="250">
        <v>1.5571938402922867E-2</v>
      </c>
      <c r="K48" s="250">
        <v>0.31276249958523161</v>
      </c>
      <c r="L48" s="250">
        <v>0.16490586549826663</v>
      </c>
      <c r="M48" s="251">
        <v>26.92</v>
      </c>
      <c r="N48" s="252">
        <v>2.2105343900571933E-2</v>
      </c>
      <c r="O48" s="252">
        <v>20.314811044625607</v>
      </c>
      <c r="P48" s="253">
        <v>14</v>
      </c>
      <c r="Q48" s="254">
        <v>1</v>
      </c>
      <c r="R48" s="254">
        <v>919</v>
      </c>
    </row>
    <row r="49" spans="1:18" ht="16.5">
      <c r="A49" s="242" t="s">
        <v>63</v>
      </c>
      <c r="B49" s="243" t="s">
        <v>863</v>
      </c>
      <c r="C49" s="244" t="s">
        <v>136</v>
      </c>
      <c r="D49" s="245">
        <v>0.84199999999999997</v>
      </c>
      <c r="E49" s="246">
        <v>2010</v>
      </c>
      <c r="F49" s="309" t="s">
        <v>163</v>
      </c>
      <c r="G49" s="247" t="s">
        <v>742</v>
      </c>
      <c r="H49" s="248">
        <v>1</v>
      </c>
      <c r="I49" s="249">
        <v>1562.2840000000001</v>
      </c>
      <c r="J49" s="250">
        <v>4.2013454389209816E-3</v>
      </c>
      <c r="K49" s="250">
        <v>0.27393737425983583</v>
      </c>
      <c r="L49" s="250">
        <v>0.13121813959561768</v>
      </c>
      <c r="M49" s="251">
        <v>15.590999999999999</v>
      </c>
      <c r="N49" s="252">
        <v>0</v>
      </c>
      <c r="O49" s="252">
        <v>4.4166105522427417</v>
      </c>
      <c r="P49" s="253">
        <v>1</v>
      </c>
      <c r="Q49" s="254">
        <v>0</v>
      </c>
      <c r="R49" s="254">
        <v>69</v>
      </c>
    </row>
    <row r="50" spans="1:18" ht="16.5">
      <c r="A50" s="242" t="s">
        <v>63</v>
      </c>
      <c r="B50" s="243" t="s">
        <v>866</v>
      </c>
      <c r="C50" s="244" t="s">
        <v>136</v>
      </c>
      <c r="D50" s="245">
        <v>0.84294609046316249</v>
      </c>
      <c r="E50" s="246">
        <v>1590</v>
      </c>
      <c r="F50" s="309">
        <v>303</v>
      </c>
      <c r="G50" s="247" t="s">
        <v>736</v>
      </c>
      <c r="H50" s="248">
        <v>2</v>
      </c>
      <c r="I50" s="249">
        <v>4951.8630000000003</v>
      </c>
      <c r="J50" s="250">
        <v>1.1918114147314807E-2</v>
      </c>
      <c r="K50" s="250">
        <v>0.27623997571370573</v>
      </c>
      <c r="L50" s="250">
        <v>0.20315586275306888</v>
      </c>
      <c r="M50" s="251">
        <v>21.196000000000002</v>
      </c>
      <c r="N50" s="252">
        <v>4.038883951353258E-2</v>
      </c>
      <c r="O50" s="252">
        <v>2.2617750127578247</v>
      </c>
      <c r="P50" s="253">
        <v>6</v>
      </c>
      <c r="Q50" s="254">
        <v>2</v>
      </c>
      <c r="R50" s="254">
        <v>112</v>
      </c>
    </row>
    <row r="51" spans="1:18" ht="16.5">
      <c r="A51" s="242" t="s">
        <v>63</v>
      </c>
      <c r="B51" s="243" t="s">
        <v>96</v>
      </c>
      <c r="C51" s="244" t="s">
        <v>139</v>
      </c>
      <c r="D51" s="245">
        <v>0.74827152513741779</v>
      </c>
      <c r="E51" s="246">
        <v>3440</v>
      </c>
      <c r="F51" s="309">
        <v>302</v>
      </c>
      <c r="G51" s="247" t="s">
        <v>69</v>
      </c>
      <c r="H51" s="248">
        <v>3</v>
      </c>
      <c r="I51" s="249">
        <v>2830.8030000000003</v>
      </c>
      <c r="J51" s="250">
        <v>3.0692051472061197E-2</v>
      </c>
      <c r="K51" s="250">
        <v>0.40907637693379417</v>
      </c>
      <c r="L51" s="250">
        <v>0.18545974410794394</v>
      </c>
      <c r="M51" s="251">
        <v>23.966000000000001</v>
      </c>
      <c r="N51" s="252">
        <v>0.17662832772185133</v>
      </c>
      <c r="O51" s="252">
        <v>19.57041871158113</v>
      </c>
      <c r="P51" s="253">
        <v>42</v>
      </c>
      <c r="Q51" s="254">
        <v>5</v>
      </c>
      <c r="R51" s="254">
        <v>554</v>
      </c>
    </row>
    <row r="52" spans="1:18" ht="16.5">
      <c r="A52" s="242" t="s">
        <v>63</v>
      </c>
      <c r="B52" s="243" t="s">
        <v>873</v>
      </c>
      <c r="C52" s="244" t="s">
        <v>136</v>
      </c>
      <c r="D52" s="245">
        <v>0.84253797814267128</v>
      </c>
      <c r="E52" s="246">
        <v>4063</v>
      </c>
      <c r="F52" s="309" t="s">
        <v>163</v>
      </c>
      <c r="G52" s="247" t="s">
        <v>744</v>
      </c>
      <c r="H52" s="248">
        <v>2</v>
      </c>
      <c r="I52" s="249">
        <v>4570.8829999999998</v>
      </c>
      <c r="J52" s="250">
        <v>1.2686973328893833E-2</v>
      </c>
      <c r="K52" s="250">
        <v>0.32219173885643215</v>
      </c>
      <c r="L52" s="250">
        <v>0.17261435044388579</v>
      </c>
      <c r="M52" s="251">
        <v>20.922999999999998</v>
      </c>
      <c r="N52" s="252">
        <v>2.1877610956132547E-2</v>
      </c>
      <c r="O52" s="252">
        <v>11.967053193004503</v>
      </c>
      <c r="P52" s="253">
        <v>51</v>
      </c>
      <c r="Q52" s="254">
        <v>1</v>
      </c>
      <c r="R52" s="254">
        <v>547</v>
      </c>
    </row>
    <row r="53" spans="1:18" ht="16.5">
      <c r="A53" s="242" t="s">
        <v>63</v>
      </c>
      <c r="B53" s="243" t="s">
        <v>879</v>
      </c>
      <c r="C53" s="244" t="s">
        <v>136</v>
      </c>
      <c r="D53" s="245">
        <v>0.83132036471784432</v>
      </c>
      <c r="E53" s="246">
        <v>7004</v>
      </c>
      <c r="F53" s="309">
        <v>303</v>
      </c>
      <c r="G53" s="247" t="s">
        <v>727</v>
      </c>
      <c r="H53" s="248">
        <v>2</v>
      </c>
      <c r="I53" s="249">
        <v>4512.0740000000005</v>
      </c>
      <c r="J53" s="250">
        <v>5.6426751827667789E-3</v>
      </c>
      <c r="K53" s="250">
        <v>0.33457861136078049</v>
      </c>
      <c r="L53" s="250">
        <v>0.15935022342275415</v>
      </c>
      <c r="M53" s="251">
        <v>20.274000000000001</v>
      </c>
      <c r="N53" s="252">
        <v>0.28811584207173901</v>
      </c>
      <c r="O53" s="252">
        <v>6.5823388534851146</v>
      </c>
      <c r="P53" s="253">
        <v>24</v>
      </c>
      <c r="Q53" s="254">
        <v>13</v>
      </c>
      <c r="R53" s="254">
        <v>297</v>
      </c>
    </row>
    <row r="54" spans="1:18" ht="16.5">
      <c r="A54" s="242" t="s">
        <v>63</v>
      </c>
      <c r="B54" s="243" t="s">
        <v>883</v>
      </c>
      <c r="C54" s="244" t="s">
        <v>136</v>
      </c>
      <c r="D54" s="245">
        <v>0.80520479295306968</v>
      </c>
      <c r="E54" s="246">
        <v>5779</v>
      </c>
      <c r="F54" s="309">
        <v>303</v>
      </c>
      <c r="G54" s="247" t="s">
        <v>730</v>
      </c>
      <c r="H54" s="248">
        <v>15</v>
      </c>
      <c r="I54" s="249">
        <v>4884.6260000000002</v>
      </c>
      <c r="J54" s="250">
        <v>1.3052334600226702E-2</v>
      </c>
      <c r="K54" s="250">
        <v>0.31968994213040003</v>
      </c>
      <c r="L54" s="250">
        <v>7.8827022376232708E-2</v>
      </c>
      <c r="M54" s="251">
        <v>21.981999999999999</v>
      </c>
      <c r="N54" s="252">
        <v>0.28661355035165437</v>
      </c>
      <c r="O54" s="252">
        <v>21.107040743753974</v>
      </c>
      <c r="P54" s="253">
        <v>38</v>
      </c>
      <c r="Q54" s="254">
        <v>14</v>
      </c>
      <c r="R54" s="254">
        <v>1078</v>
      </c>
    </row>
    <row r="55" spans="1:18" ht="16.5">
      <c r="A55" s="242" t="s">
        <v>63</v>
      </c>
      <c r="B55" s="243" t="s">
        <v>110</v>
      </c>
      <c r="C55" s="244" t="s">
        <v>136</v>
      </c>
      <c r="D55" s="245">
        <v>0.84306860331786182</v>
      </c>
      <c r="E55" s="246">
        <v>5865</v>
      </c>
      <c r="F55" s="309">
        <v>302</v>
      </c>
      <c r="G55" s="247" t="s">
        <v>82</v>
      </c>
      <c r="H55" s="248">
        <v>12</v>
      </c>
      <c r="I55" s="249">
        <v>4059.1189999999997</v>
      </c>
      <c r="J55" s="250">
        <v>9.6654496438004361E-3</v>
      </c>
      <c r="K55" s="250">
        <v>0.35236517904053466</v>
      </c>
      <c r="L55" s="250">
        <v>0.18156649263054372</v>
      </c>
      <c r="M55" s="251">
        <v>20.312999999999999</v>
      </c>
      <c r="N55" s="252">
        <v>0.14781532642920792</v>
      </c>
      <c r="O55" s="252">
        <v>10.913698268023186</v>
      </c>
      <c r="P55" s="253">
        <v>9</v>
      </c>
      <c r="Q55" s="254">
        <v>6</v>
      </c>
      <c r="R55" s="254">
        <v>443</v>
      </c>
    </row>
    <row r="56" spans="1:18" ht="16.5">
      <c r="A56" s="242" t="s">
        <v>63</v>
      </c>
      <c r="B56" s="243" t="s">
        <v>121</v>
      </c>
      <c r="C56" s="244" t="s">
        <v>136</v>
      </c>
      <c r="D56" s="245">
        <v>0.83601133595084631</v>
      </c>
      <c r="E56" s="246">
        <v>847</v>
      </c>
      <c r="F56" s="309">
        <v>302</v>
      </c>
      <c r="G56" s="247" t="s">
        <v>84</v>
      </c>
      <c r="H56" s="248">
        <v>13</v>
      </c>
      <c r="I56" s="249">
        <v>3777.4009999999998</v>
      </c>
      <c r="J56" s="250">
        <v>1.1939935927388411E-2</v>
      </c>
      <c r="K56" s="250">
        <v>0.32794142983045599</v>
      </c>
      <c r="L56" s="250">
        <v>0.11012863077020417</v>
      </c>
      <c r="M56" s="251">
        <v>20.431000000000001</v>
      </c>
      <c r="N56" s="252">
        <v>7.941968565158955E-2</v>
      </c>
      <c r="O56" s="252">
        <v>16.228089101474797</v>
      </c>
      <c r="P56" s="253">
        <v>5</v>
      </c>
      <c r="Q56" s="254">
        <v>3</v>
      </c>
      <c r="R56" s="254">
        <v>613</v>
      </c>
    </row>
    <row r="57" spans="1:18" ht="16.5">
      <c r="A57" s="242" t="s">
        <v>63</v>
      </c>
      <c r="B57" s="243" t="s">
        <v>895</v>
      </c>
      <c r="C57" s="244" t="s">
        <v>139</v>
      </c>
      <c r="D57" s="245">
        <v>0.72290322580645161</v>
      </c>
      <c r="E57" s="246">
        <v>9288</v>
      </c>
      <c r="F57" s="309">
        <v>303</v>
      </c>
      <c r="G57" s="247" t="s">
        <v>731</v>
      </c>
      <c r="H57" s="248">
        <v>1</v>
      </c>
      <c r="I57" s="249">
        <v>4752.8630000000003</v>
      </c>
      <c r="J57" s="250">
        <v>3.0591743200190012E-2</v>
      </c>
      <c r="K57" s="250">
        <v>0.33321950353966218</v>
      </c>
      <c r="L57" s="250">
        <v>0.11908611714665454</v>
      </c>
      <c r="M57" s="251">
        <v>26.802</v>
      </c>
      <c r="N57" s="252">
        <v>0.46287890057003533</v>
      </c>
      <c r="O57" s="252">
        <v>30.360647887389135</v>
      </c>
      <c r="P57" s="253">
        <v>32</v>
      </c>
      <c r="Q57" s="254">
        <v>22</v>
      </c>
      <c r="R57" s="254">
        <v>1443</v>
      </c>
    </row>
    <row r="58" spans="1:18" ht="16.5">
      <c r="A58" s="242" t="s">
        <v>63</v>
      </c>
      <c r="B58" s="243" t="s">
        <v>901</v>
      </c>
      <c r="C58" s="244" t="s">
        <v>139</v>
      </c>
      <c r="D58" s="245">
        <v>0.67456455045510011</v>
      </c>
      <c r="E58" s="246">
        <v>8841</v>
      </c>
      <c r="F58" s="309">
        <v>303</v>
      </c>
      <c r="G58" s="247" t="s">
        <v>726</v>
      </c>
      <c r="H58" s="248">
        <v>2</v>
      </c>
      <c r="I58" s="249">
        <v>4968.2060000000001</v>
      </c>
      <c r="J58" s="250">
        <v>6.5003286443436614E-3</v>
      </c>
      <c r="K58" s="250">
        <v>0.35681821790723989</v>
      </c>
      <c r="L58" s="250">
        <v>0.17922360256416078</v>
      </c>
      <c r="M58" s="251">
        <v>24.751999999999999</v>
      </c>
      <c r="N58" s="252">
        <v>0.78499160461542861</v>
      </c>
      <c r="O58" s="252">
        <v>34.096814826116308</v>
      </c>
      <c r="P58" s="253">
        <v>39</v>
      </c>
      <c r="Q58" s="254">
        <v>39</v>
      </c>
      <c r="R58" s="254">
        <v>1729</v>
      </c>
    </row>
    <row r="59" spans="1:18" ht="16.5">
      <c r="A59" s="242" t="s">
        <v>63</v>
      </c>
      <c r="B59" s="243" t="s">
        <v>95</v>
      </c>
      <c r="C59" s="244" t="s">
        <v>139</v>
      </c>
      <c r="D59" s="245">
        <v>0.79453050296452388</v>
      </c>
      <c r="E59" s="246">
        <v>400</v>
      </c>
      <c r="F59" s="309">
        <v>302</v>
      </c>
      <c r="G59" s="247" t="s">
        <v>68</v>
      </c>
      <c r="H59" s="248">
        <v>5</v>
      </c>
      <c r="I59" s="249">
        <v>3883.3740000000003</v>
      </c>
      <c r="J59" s="250">
        <v>3.0032758672874315E-2</v>
      </c>
      <c r="K59" s="250">
        <v>0.34800860885616319</v>
      </c>
      <c r="L59" s="250">
        <v>0.1650626491293396</v>
      </c>
      <c r="M59" s="251">
        <v>22.786999999999999</v>
      </c>
      <c r="N59" s="252">
        <v>0.18025562307416179</v>
      </c>
      <c r="O59" s="252">
        <v>12.386136385524546</v>
      </c>
      <c r="P59" s="253">
        <v>10</v>
      </c>
      <c r="Q59" s="254">
        <v>7</v>
      </c>
      <c r="R59" s="254">
        <v>481</v>
      </c>
    </row>
    <row r="60" spans="1:18" ht="16.5">
      <c r="A60" s="242" t="s">
        <v>63</v>
      </c>
      <c r="B60" s="243" t="s">
        <v>907</v>
      </c>
      <c r="C60" s="244" t="s">
        <v>136</v>
      </c>
      <c r="D60" s="245">
        <v>0.83633781465106627</v>
      </c>
      <c r="E60" s="246">
        <v>3980</v>
      </c>
      <c r="F60" s="309">
        <v>302</v>
      </c>
      <c r="G60" s="247" t="s">
        <v>721</v>
      </c>
      <c r="H60" s="248">
        <v>14</v>
      </c>
      <c r="I60" s="249">
        <v>3535.54</v>
      </c>
      <c r="J60" s="250">
        <v>1.9439483506258636E-2</v>
      </c>
      <c r="K60" s="250">
        <v>0.34139196760794577</v>
      </c>
      <c r="L60" s="250">
        <v>0.2115659842626586</v>
      </c>
      <c r="M60" s="251">
        <v>18.882999999999999</v>
      </c>
      <c r="N60" s="252">
        <v>5.6568444990015669E-2</v>
      </c>
      <c r="O60" s="252">
        <v>5.0628758266064029</v>
      </c>
      <c r="P60" s="253">
        <v>17</v>
      </c>
      <c r="Q60" s="254">
        <v>2</v>
      </c>
      <c r="R60" s="254">
        <v>179</v>
      </c>
    </row>
    <row r="61" spans="1:18" ht="16.5">
      <c r="A61" s="242" t="s">
        <v>63</v>
      </c>
      <c r="B61" s="243" t="s">
        <v>128</v>
      </c>
      <c r="C61" s="244" t="s">
        <v>136</v>
      </c>
      <c r="D61" s="245">
        <v>0.81032258064516127</v>
      </c>
      <c r="E61" s="246">
        <v>3965</v>
      </c>
      <c r="F61" s="309">
        <v>302</v>
      </c>
      <c r="G61" s="247" t="s">
        <v>82</v>
      </c>
      <c r="H61" s="248">
        <v>1</v>
      </c>
      <c r="I61" s="249">
        <v>3740.4879999999998</v>
      </c>
      <c r="J61" s="250">
        <v>2.6625192642172509E-2</v>
      </c>
      <c r="K61" s="250">
        <v>0.34987406027665524</v>
      </c>
      <c r="L61" s="250">
        <v>0.2515425901528382</v>
      </c>
      <c r="M61" s="251">
        <v>20.262</v>
      </c>
      <c r="N61" s="252">
        <v>0.34754823434803161</v>
      </c>
      <c r="O61" s="252">
        <v>9.9719608778319841</v>
      </c>
      <c r="P61" s="253">
        <v>23</v>
      </c>
      <c r="Q61" s="254">
        <v>13</v>
      </c>
      <c r="R61" s="254">
        <v>396</v>
      </c>
    </row>
    <row r="62" spans="1:18" ht="16.5">
      <c r="A62" s="242" t="s">
        <v>63</v>
      </c>
      <c r="B62" s="243" t="s">
        <v>913</v>
      </c>
      <c r="C62" s="244" t="s">
        <v>136</v>
      </c>
      <c r="D62" s="245">
        <v>0.82068965517241377</v>
      </c>
      <c r="E62" s="246">
        <v>5580</v>
      </c>
      <c r="F62" s="309">
        <v>304</v>
      </c>
      <c r="G62" s="247" t="s">
        <v>753</v>
      </c>
      <c r="H62" s="248">
        <v>1</v>
      </c>
      <c r="I62" s="249">
        <v>2842.857</v>
      </c>
      <c r="J62" s="250">
        <v>1.6860897216072025E-2</v>
      </c>
      <c r="K62" s="250">
        <v>0.35021202351153558</v>
      </c>
      <c r="L62" s="250">
        <v>0.2536181031968896</v>
      </c>
      <c r="M62" s="251">
        <v>21.248000000000001</v>
      </c>
      <c r="N62" s="252">
        <v>0.24623116815232002</v>
      </c>
      <c r="O62" s="252">
        <v>44.286434386252985</v>
      </c>
      <c r="P62" s="253">
        <v>10</v>
      </c>
      <c r="Q62" s="254">
        <v>7</v>
      </c>
      <c r="R62" s="254">
        <v>1259</v>
      </c>
    </row>
    <row r="63" spans="1:18" ht="16.5">
      <c r="A63" s="242" t="s">
        <v>63</v>
      </c>
      <c r="B63" s="243" t="s">
        <v>915</v>
      </c>
      <c r="C63" s="244" t="s">
        <v>139</v>
      </c>
      <c r="D63" s="245">
        <v>0.73342857142857143</v>
      </c>
      <c r="E63" s="246">
        <v>682</v>
      </c>
      <c r="F63" s="309" t="s">
        <v>163</v>
      </c>
      <c r="G63" s="247" t="s">
        <v>746</v>
      </c>
      <c r="H63" s="248">
        <v>1</v>
      </c>
      <c r="I63" s="249">
        <v>4770.5559999999996</v>
      </c>
      <c r="J63" s="250">
        <v>6.2938600887802827E-3</v>
      </c>
      <c r="K63" s="250">
        <v>0.28437995086255324</v>
      </c>
      <c r="L63" s="250">
        <v>0.13981598790581226</v>
      </c>
      <c r="M63" s="251">
        <v>26.893999999999998</v>
      </c>
      <c r="N63" s="252">
        <v>4.1923834454516418E-2</v>
      </c>
      <c r="O63" s="252">
        <v>16.287409685579629</v>
      </c>
      <c r="P63" s="253">
        <v>13</v>
      </c>
      <c r="Q63" s="254">
        <v>2</v>
      </c>
      <c r="R63" s="254">
        <v>777</v>
      </c>
    </row>
    <row r="64" spans="1:18" ht="16.5">
      <c r="A64" s="242" t="s">
        <v>63</v>
      </c>
      <c r="B64" s="243" t="s">
        <v>102</v>
      </c>
      <c r="C64" s="244" t="s">
        <v>139</v>
      </c>
      <c r="D64" s="245">
        <v>0.78848484848484846</v>
      </c>
      <c r="E64" s="246">
        <v>4112</v>
      </c>
      <c r="F64" s="309">
        <v>302</v>
      </c>
      <c r="G64" s="247" t="s">
        <v>720</v>
      </c>
      <c r="H64" s="248">
        <v>1</v>
      </c>
      <c r="I64" s="249">
        <v>3798.45</v>
      </c>
      <c r="J64" s="250">
        <v>1.6220145173804844E-2</v>
      </c>
      <c r="K64" s="250">
        <v>0.36098182259125278</v>
      </c>
      <c r="L64" s="250">
        <v>0.16585712593294635</v>
      </c>
      <c r="M64" s="251">
        <v>22.102</v>
      </c>
      <c r="N64" s="252">
        <v>0</v>
      </c>
      <c r="O64" s="252">
        <v>6.8712237886506342</v>
      </c>
      <c r="P64" s="253">
        <v>26</v>
      </c>
      <c r="Q64" s="254">
        <v>0</v>
      </c>
      <c r="R64" s="254">
        <v>261</v>
      </c>
    </row>
    <row r="65" spans="1:18" ht="16.5">
      <c r="A65" s="242" t="s">
        <v>63</v>
      </c>
      <c r="B65" s="243" t="s">
        <v>922</v>
      </c>
      <c r="C65" s="244" t="s">
        <v>136</v>
      </c>
      <c r="D65" s="245">
        <v>0.83057142857142863</v>
      </c>
      <c r="E65" s="246">
        <v>5582</v>
      </c>
      <c r="F65" s="309" t="s">
        <v>163</v>
      </c>
      <c r="G65" s="247" t="s">
        <v>744</v>
      </c>
      <c r="H65" s="248">
        <v>1</v>
      </c>
      <c r="I65" s="249">
        <v>4462.0770000000002</v>
      </c>
      <c r="J65" s="250">
        <v>2.4504913750939489E-3</v>
      </c>
      <c r="K65" s="250">
        <v>0.26807830308770048</v>
      </c>
      <c r="L65" s="250">
        <v>8.6506799412022689E-2</v>
      </c>
      <c r="M65" s="251">
        <v>21.984000000000002</v>
      </c>
      <c r="N65" s="252">
        <v>8.9644351722303312E-2</v>
      </c>
      <c r="O65" s="252">
        <v>4.527039761976317</v>
      </c>
      <c r="P65" s="253">
        <v>9</v>
      </c>
      <c r="Q65" s="254">
        <v>4</v>
      </c>
      <c r="R65" s="254">
        <v>202</v>
      </c>
    </row>
    <row r="66" spans="1:18" ht="16.5">
      <c r="A66" s="242" t="s">
        <v>63</v>
      </c>
      <c r="B66" s="243" t="s">
        <v>925</v>
      </c>
      <c r="C66" s="244" t="s">
        <v>136</v>
      </c>
      <c r="D66" s="245">
        <v>0.82379310344827583</v>
      </c>
      <c r="E66" s="246">
        <v>8824</v>
      </c>
      <c r="F66" s="309">
        <v>304</v>
      </c>
      <c r="G66" s="247" t="s">
        <v>754</v>
      </c>
      <c r="H66" s="248">
        <v>1</v>
      </c>
      <c r="I66" s="249">
        <v>5004.0320000000002</v>
      </c>
      <c r="J66" s="250">
        <v>4.9555809243791568E-3</v>
      </c>
      <c r="K66" s="250">
        <v>0.3274350900851552</v>
      </c>
      <c r="L66" s="250">
        <v>0.14808058781398681</v>
      </c>
      <c r="M66" s="251">
        <v>20.257999999999999</v>
      </c>
      <c r="N66" s="252">
        <v>9.9919424975699597E-2</v>
      </c>
      <c r="O66" s="252">
        <v>6.6346498183864533</v>
      </c>
      <c r="P66" s="253">
        <v>9</v>
      </c>
      <c r="Q66" s="254">
        <v>5</v>
      </c>
      <c r="R66" s="254">
        <v>332</v>
      </c>
    </row>
  </sheetData>
  <phoneticPr fontId="2" type="noConversion"/>
  <conditionalFormatting sqref="C14:D6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2024-05-03T01:57:57Z</dcterms:modified>
</cp:coreProperties>
</file>