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4월\"/>
    </mc:Choice>
  </mc:AlternateContent>
  <xr:revisionPtr revIDLastSave="0" documentId="13_ncr:1_{5ED714D1-9253-4986-9221-EDA7A2A021C3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운전자별!$A$1:$R$132</definedName>
    <definedName name="_xlnm.Print_Area" localSheetId="1">종합!$A$1:$L$108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8" i="12" l="1"/>
  <c r="J21" i="12"/>
  <c r="B40" i="12"/>
  <c r="J14" i="12"/>
  <c r="J40" i="12" s="1"/>
  <c r="I15" i="12" a="1"/>
  <c r="I15" i="12" l="1"/>
  <c r="A99" i="7" l="1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F52" i="60" l="1"/>
  <c r="F50" i="60"/>
  <c r="F56" i="60"/>
  <c r="F48" i="60"/>
  <c r="F55" i="60"/>
  <c r="F57" i="60"/>
  <c r="F49" i="60"/>
  <c r="F53" i="60"/>
  <c r="J13" i="12"/>
  <c r="J12" i="12"/>
  <c r="J38" i="12" s="1"/>
  <c r="J11" i="12"/>
  <c r="B39" i="12"/>
  <c r="B38" i="12"/>
  <c r="B37" i="12"/>
  <c r="I33" i="12"/>
  <c r="F5" i="12"/>
  <c r="E5" i="12"/>
  <c r="J15" i="12" a="1"/>
  <c r="J15" i="12" l="1"/>
  <c r="J37" i="12"/>
  <c r="J39" i="12"/>
  <c r="K14" i="12"/>
  <c r="K13" i="12"/>
  <c r="K12" i="12"/>
  <c r="B21" i="12"/>
  <c r="J41" i="12" a="1"/>
  <c r="J41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6" i="12" l="1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4" i="60" l="1"/>
  <c r="F36" i="60"/>
  <c r="F14" i="60"/>
  <c r="F19" i="60"/>
  <c r="F11" i="60"/>
  <c r="F18" i="60"/>
  <c r="F26" i="60"/>
  <c r="F22" i="60"/>
  <c r="F21" i="60"/>
  <c r="F13" i="60"/>
  <c r="F10" i="60"/>
  <c r="F28" i="60"/>
  <c r="F12" i="60"/>
  <c r="O21" i="12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E54" i="12"/>
  <c r="D54" i="12"/>
  <c r="C54" i="12"/>
  <c r="B94" i="12" s="1"/>
  <c r="K54" i="12"/>
  <c r="I54" i="12"/>
  <c r="B89" i="12" s="1"/>
  <c r="B92" i="12" s="1"/>
  <c r="J54" i="12"/>
  <c r="H54" i="12"/>
  <c r="G54" i="12"/>
  <c r="F92" i="12" l="1"/>
  <c r="G92" i="12"/>
  <c r="K92" i="12"/>
  <c r="D92" i="12"/>
  <c r="H92" i="12"/>
  <c r="J92" i="12"/>
  <c r="I92" i="12"/>
  <c r="E92" i="12"/>
  <c r="B73" i="12"/>
  <c r="B76" i="12" s="1"/>
  <c r="E55" i="12"/>
  <c r="B90" i="12"/>
  <c r="B91" i="12"/>
  <c r="B85" i="12"/>
  <c r="B99" i="12"/>
  <c r="B100" i="12"/>
  <c r="B81" i="12"/>
  <c r="B98" i="12"/>
  <c r="B77" i="12"/>
  <c r="B97" i="12"/>
  <c r="B69" i="12"/>
  <c r="B72" i="12" s="1"/>
  <c r="B95" i="12"/>
  <c r="B96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5" i="12" l="1"/>
  <c r="D76" i="12"/>
  <c r="G76" i="12"/>
  <c r="H76" i="12"/>
  <c r="I76" i="12"/>
  <c r="K76" i="12"/>
  <c r="J76" i="12"/>
  <c r="F76" i="12"/>
  <c r="E76" i="12"/>
  <c r="D85" i="12"/>
  <c r="B88" i="12"/>
  <c r="F72" i="12"/>
  <c r="G72" i="12"/>
  <c r="K72" i="12"/>
  <c r="H72" i="12"/>
  <c r="J72" i="12"/>
  <c r="I72" i="12"/>
  <c r="D72" i="12"/>
  <c r="E72" i="12"/>
  <c r="B74" i="12"/>
  <c r="F77" i="12"/>
  <c r="B80" i="12"/>
  <c r="J81" i="12"/>
  <c r="B84" i="12"/>
  <c r="K68" i="12"/>
  <c r="G68" i="12"/>
  <c r="I68" i="12"/>
  <c r="D68" i="12"/>
  <c r="F68" i="12"/>
  <c r="J68" i="12"/>
  <c r="E68" i="12"/>
  <c r="H68" i="12"/>
  <c r="H85" i="12"/>
  <c r="G85" i="12"/>
  <c r="I85" i="12"/>
  <c r="F85" i="12"/>
  <c r="E81" i="12"/>
  <c r="B83" i="12"/>
  <c r="B82" i="12"/>
  <c r="G82" i="12" s="1"/>
  <c r="I81" i="12"/>
  <c r="B87" i="12"/>
  <c r="B86" i="12"/>
  <c r="F86" i="12" s="1"/>
  <c r="B70" i="12"/>
  <c r="D70" i="12" s="1"/>
  <c r="B71" i="12"/>
  <c r="B66" i="12"/>
  <c r="B67" i="12"/>
  <c r="H81" i="12"/>
  <c r="E85" i="12"/>
  <c r="D75" i="12"/>
  <c r="E75" i="12"/>
  <c r="J75" i="12"/>
  <c r="G75" i="12"/>
  <c r="H75" i="12"/>
  <c r="I75" i="12"/>
  <c r="F75" i="12"/>
  <c r="D81" i="12"/>
  <c r="I91" i="12"/>
  <c r="G91" i="12"/>
  <c r="H91" i="12"/>
  <c r="E91" i="12"/>
  <c r="J91" i="12"/>
  <c r="F91" i="12"/>
  <c r="D91" i="12"/>
  <c r="J85" i="12"/>
  <c r="B79" i="12"/>
  <c r="B78" i="12"/>
  <c r="J78" i="12" s="1"/>
  <c r="F81" i="12"/>
  <c r="J77" i="12"/>
  <c r="I77" i="12"/>
  <c r="H77" i="12"/>
  <c r="D77" i="12"/>
  <c r="E77" i="12"/>
  <c r="G77" i="12"/>
  <c r="G81" i="12"/>
  <c r="F78" i="12"/>
  <c r="D86" i="12"/>
  <c r="J86" i="12"/>
  <c r="H86" i="12"/>
  <c r="G86" i="12"/>
  <c r="E86" i="12"/>
  <c r="I65" i="12"/>
  <c r="H65" i="12"/>
  <c r="E65" i="12"/>
  <c r="J65" i="12"/>
  <c r="G65" i="12"/>
  <c r="D65" i="12"/>
  <c r="D90" i="12"/>
  <c r="I89" i="12"/>
  <c r="G89" i="12"/>
  <c r="E89" i="12"/>
  <c r="J89" i="12"/>
  <c r="H89" i="12"/>
  <c r="D74" i="12"/>
  <c r="G73" i="12"/>
  <c r="J73" i="12"/>
  <c r="I73" i="12"/>
  <c r="H73" i="12"/>
  <c r="E73" i="12"/>
  <c r="I69" i="12"/>
  <c r="H69" i="12"/>
  <c r="G69" i="12"/>
  <c r="E69" i="12"/>
  <c r="J69" i="12"/>
  <c r="F69" i="12"/>
  <c r="D69" i="12"/>
  <c r="F89" i="12"/>
  <c r="D89" i="12"/>
  <c r="D73" i="12"/>
  <c r="F73" i="12"/>
  <c r="F65" i="12"/>
  <c r="I86" i="12" l="1"/>
  <c r="D100" i="12"/>
  <c r="D96" i="12"/>
  <c r="D88" i="12"/>
  <c r="F88" i="12"/>
  <c r="G88" i="12"/>
  <c r="K88" i="12"/>
  <c r="H88" i="12"/>
  <c r="J88" i="12"/>
  <c r="I88" i="12"/>
  <c r="E88" i="12"/>
  <c r="D84" i="12"/>
  <c r="F84" i="12"/>
  <c r="G84" i="12"/>
  <c r="K84" i="12"/>
  <c r="H84" i="12"/>
  <c r="J84" i="12"/>
  <c r="I84" i="12"/>
  <c r="E84" i="12"/>
  <c r="J96" i="12"/>
  <c r="G100" i="12"/>
  <c r="F96" i="12"/>
  <c r="I100" i="12"/>
  <c r="E96" i="12"/>
  <c r="H100" i="12"/>
  <c r="E80" i="12"/>
  <c r="F80" i="12"/>
  <c r="J80" i="12"/>
  <c r="G80" i="12"/>
  <c r="I80" i="12"/>
  <c r="H80" i="12"/>
  <c r="D80" i="12"/>
  <c r="K80" i="12"/>
  <c r="I96" i="12"/>
  <c r="F100" i="12"/>
  <c r="H96" i="12"/>
  <c r="J100" i="12"/>
  <c r="E100" i="12"/>
  <c r="G96" i="12"/>
  <c r="J82" i="12"/>
  <c r="H82" i="12"/>
  <c r="F82" i="12"/>
  <c r="D82" i="12"/>
  <c r="I82" i="12"/>
  <c r="D78" i="12"/>
  <c r="I78" i="12"/>
  <c r="G78" i="12"/>
  <c r="E78" i="12"/>
  <c r="E82" i="12"/>
  <c r="H78" i="12"/>
  <c r="D79" i="12"/>
  <c r="G79" i="12"/>
  <c r="G97" i="12" s="1"/>
  <c r="H79" i="12"/>
  <c r="E79" i="12"/>
  <c r="I79" i="12"/>
  <c r="J79" i="12"/>
  <c r="J97" i="12" s="1"/>
  <c r="F79" i="12"/>
  <c r="F97" i="12" s="1"/>
  <c r="E87" i="12"/>
  <c r="E99" i="12" s="1"/>
  <c r="H87" i="12"/>
  <c r="I87" i="12"/>
  <c r="I99" i="12" s="1"/>
  <c r="F87" i="12"/>
  <c r="J87" i="12"/>
  <c r="J99" i="12" s="1"/>
  <c r="G87" i="12"/>
  <c r="D87" i="12"/>
  <c r="D99" i="12" s="1"/>
  <c r="D71" i="12"/>
  <c r="D95" i="12" s="1"/>
  <c r="J71" i="12"/>
  <c r="J95" i="12" s="1"/>
  <c r="I71" i="12"/>
  <c r="I95" i="12" s="1"/>
  <c r="E71" i="12"/>
  <c r="E95" i="12" s="1"/>
  <c r="H71" i="12"/>
  <c r="H95" i="12" s="1"/>
  <c r="F71" i="12"/>
  <c r="F95" i="12" s="1"/>
  <c r="G71" i="12"/>
  <c r="G95" i="12" s="1"/>
  <c r="G83" i="12"/>
  <c r="H83" i="12"/>
  <c r="I83" i="12"/>
  <c r="I98" i="12" s="1"/>
  <c r="J83" i="12"/>
  <c r="J98" i="12" s="1"/>
  <c r="F83" i="12"/>
  <c r="F98" i="12" s="1"/>
  <c r="E83" i="12"/>
  <c r="E98" i="12" s="1"/>
  <c r="D83" i="12"/>
  <c r="D67" i="12"/>
  <c r="D94" i="12" s="1"/>
  <c r="G67" i="12"/>
  <c r="G94" i="12" s="1"/>
  <c r="I67" i="12"/>
  <c r="I94" i="12" s="1"/>
  <c r="F67" i="12"/>
  <c r="F94" i="12" s="1"/>
  <c r="J67" i="12"/>
  <c r="J94" i="12" s="1"/>
  <c r="H67" i="12"/>
  <c r="H94" i="12" s="1"/>
  <c r="E67" i="12"/>
  <c r="E94" i="12" s="1"/>
  <c r="F70" i="12"/>
  <c r="F66" i="12"/>
  <c r="F74" i="12"/>
  <c r="I90" i="12"/>
  <c r="F90" i="12"/>
  <c r="H90" i="12"/>
  <c r="E90" i="12"/>
  <c r="G90" i="12"/>
  <c r="J90" i="12"/>
  <c r="G74" i="12"/>
  <c r="J74" i="12"/>
  <c r="H74" i="12"/>
  <c r="E74" i="12"/>
  <c r="I74" i="12"/>
  <c r="J70" i="12"/>
  <c r="G70" i="12"/>
  <c r="H70" i="12"/>
  <c r="E70" i="12"/>
  <c r="I70" i="12"/>
  <c r="I66" i="12"/>
  <c r="H66" i="12"/>
  <c r="G66" i="12"/>
  <c r="E66" i="12"/>
  <c r="J66" i="12"/>
  <c r="D66" i="12"/>
  <c r="J10" i="12"/>
  <c r="J26" i="12" s="1"/>
  <c r="N21" i="12"/>
  <c r="G5" i="12" s="1"/>
  <c r="N20" i="12"/>
  <c r="J27" i="12"/>
  <c r="K40" i="12" s="1"/>
  <c r="N40" i="12" s="1"/>
  <c r="I27" i="12"/>
  <c r="K20" i="12" s="1"/>
  <c r="I32" i="12"/>
  <c r="I31" i="12"/>
  <c r="I30" i="12"/>
  <c r="I29" i="12"/>
  <c r="I28" i="12"/>
  <c r="K22" i="12"/>
  <c r="H98" i="12" l="1"/>
  <c r="H99" i="12"/>
  <c r="F99" i="12"/>
  <c r="H97" i="12"/>
  <c r="G99" i="12"/>
  <c r="E97" i="12"/>
  <c r="D98" i="12"/>
  <c r="I97" i="12"/>
  <c r="D97" i="12"/>
  <c r="I40" i="12"/>
  <c r="H40" i="12"/>
  <c r="D40" i="12"/>
  <c r="E40" i="12"/>
  <c r="G40" i="12"/>
  <c r="F40" i="12"/>
  <c r="I39" i="12"/>
  <c r="D39" i="12"/>
  <c r="G39" i="12"/>
  <c r="H39" i="12"/>
  <c r="E39" i="12"/>
  <c r="F39" i="12"/>
  <c r="K21" i="12"/>
  <c r="N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D41" i="12" a="1"/>
  <c r="E41" i="12" a="1"/>
  <c r="F41" i="12" a="1"/>
  <c r="H41" i="12" a="1"/>
  <c r="G41" i="12" a="1"/>
  <c r="N41" i="12" a="1"/>
  <c r="I41" i="12" a="1"/>
  <c r="E41" i="12" l="1"/>
  <c r="H41" i="12"/>
  <c r="F41" i="12"/>
  <c r="G41" i="12"/>
  <c r="D41" i="12"/>
  <c r="I41" i="12"/>
  <c r="N41" i="12"/>
  <c r="K41" i="12" s="1" a="1"/>
  <c r="K41" i="12" s="1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<sst xmlns="http://schemas.openxmlformats.org/spreadsheetml/2006/main" count="7821" uniqueCount="1801">
  <si>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</si>
  <si>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</si>
  <si>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</si>
  <si>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</si>
  <si>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</si>
  <si>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</si>
  <si>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</si>
  <si>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</si>
  <si>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</si>
  <si>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</si>
  <si>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</si>
  <si>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</si>
  <si>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</si>
  <si>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</si>
  <si>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</si>
  <si>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</si>
  <si>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</si>
  <si>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</si>
  <si>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</si>
  <si>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</si>
  <si>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</si>
  <si>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</si>
  <si>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</si>
  <si>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</si>
  <si>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</si>
  <si>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</si>
  <si>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</si>
  <si>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</si>
  <si>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</si>
  <si>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</si>
  <si>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</si>
  <si>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</si>
  <si>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</si>
  <si>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</si>
  <si>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</si>
  <si>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</si>
  <si>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</si>
  <si>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</si>
  <si>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</si>
  <si>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</si>
  <si>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</si>
  <si>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</si>
  <si>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</si>
  <si>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</si>
  <si>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</si>
  <si>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</si>
  <si>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</si>
  <si>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</si>
  <si>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</si>
  <si>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</si>
  <si>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</si>
  <si>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</si>
  <si>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</si>
  <si>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</si>
  <si>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</si>
  <si>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</si>
  <si>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</si>
  <si>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</si>
  <si>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</si>
  <si>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</si>
  <si>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</si>
  <si>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</si>
  <si>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</si>
  <si>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</si>
  <si>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</si>
  <si>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</si>
  <si>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</si>
  <si>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</si>
  <si>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</si>
  <si>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</si>
  <si>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</si>
  <si>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</si>
  <si>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</si>
  <si>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</si>
  <si>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</si>
  <si>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</si>
  <si>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</si>
  <si>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</si>
  <si>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</si>
  <si>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</si>
  <si>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</si>
  <si>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</si>
  <si>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</si>
  <si>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</si>
  <si>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</si>
  <si>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</si>
  <si>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</si>
  <si>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</si>
  <si>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</si>
  <si>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</si>
  <si>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</si>
  <si>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</si>
  <si>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</si>
  <si>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</si>
  <si>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</si>
  <si>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</si>
  <si>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</si>
  <si>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</si>
  <si>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</si>
  <si>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</si>
  <si>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</si>
  <si>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</si>
  <si>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</si>
  <si>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</si>
  <si>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</si>
  <si>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</si>
  <si>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</si>
  <si>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</si>
  <si>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</si>
  <si>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</si>
  <si>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</si>
  <si>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</si>
  <si>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</si>
  <si>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</si>
  <si>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</si>
  <si>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</si>
  <si>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</si>
  <si>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</si>
  <si>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</si>
  <si>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</si>
  <si>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</si>
  <si>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</si>
  <si>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</si>
  <si>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</si>
  <si>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</si>
  <si>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</si>
  <si>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</si>
  <si>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</si>
  <si>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</si>
  <si>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</si>
  <si>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</si>
  <si>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</si>
  <si>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</si>
  <si>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</si>
  <si>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</si>
  <si>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</si>
  <si>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</si>
  <si>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</si>
  <si>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</si>
  <si>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</si>
  <si>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</si>
  <si>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</si>
  <si>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</si>
  <si>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</si>
  <si>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</si>
  <si>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</si>
  <si>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</si>
  <si>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</si>
  <si>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</si>
  <si>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</si>
  <si>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</si>
  <si>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</si>
  <si>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</si>
  <si>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</si>
  <si>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</si>
  <si>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</si>
  <si>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</si>
  <si>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</si>
  <si>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</si>
  <si>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</si>
  <si>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</si>
  <si>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</si>
  <si>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</si>
  <si>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</si>
  <si>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</si>
  <si>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</si>
  <si>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</si>
  <si>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</si>
  <si>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</si>
  <si>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</si>
  <si>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</si>
  <si>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</si>
  <si>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</si>
  <si>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</si>
  <si>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</si>
  <si>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</si>
  <si>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</si>
  <si>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</si>
  <si>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</si>
  <si>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</si>
  <si>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</si>
  <si>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</si>
  <si>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</si>
  <si>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</si>
  <si>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</si>
  <si>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</si>
  <si>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</si>
  <si>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</si>
  <si>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</si>
  <si>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</si>
  <si>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</si>
  <si>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</si>
  <si>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</si>
  <si>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</si>
  <si>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</si>
  <si>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</si>
  <si>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</si>
  <si>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</si>
  <si>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</si>
  <si>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</si>
  <si>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</si>
  <si>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</si>
  <si>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</si>
  <si>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</si>
  <si>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</si>
  <si>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</si>
  <si>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</si>
  <si>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</si>
  <si>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</si>
  <si>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</si>
  <si>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</si>
  <si>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</si>
  <si>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</si>
  <si>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</si>
  <si>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</si>
  <si>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</si>
  <si>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</si>
  <si>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</si>
  <si>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</si>
  <si>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</si>
  <si>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</si>
  <si>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</si>
  <si>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</si>
  <si>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</si>
  <si>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</si>
  <si>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</si>
  <si>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</si>
  <si>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</si>
  <si>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</si>
  <si>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</si>
  <si>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</si>
  <si>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</si>
  <si>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</si>
  <si>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</si>
  <si>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</si>
  <si>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</si>
  <si>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</si>
  <si>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</si>
  <si>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</si>
  <si>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</si>
  <si>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</si>
  <si>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</si>
  <si>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</si>
  <si>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</si>
  <si>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</si>
  <si>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</si>
  <si>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</si>
  <si>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</si>
  <si>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</si>
  <si>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</si>
  <si>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</si>
  <si>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</si>
  <si>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</si>
  <si>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</si>
  <si>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</si>
  <si>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</si>
  <si>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</si>
  <si>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</si>
  <si>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</si>
  <si>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</si>
  <si>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</si>
  <si>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</si>
  <si>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</si>
  <si>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</si>
  <si>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</si>
  <si>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</si>
  <si>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</si>
  <si>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</si>
  <si>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</si>
  <si>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</si>
  <si>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</si>
  <si>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</si>
  <si>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</si>
  <si>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</si>
  <si>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</si>
  <si>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</si>
  <si>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</si>
  <si>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</si>
  <si>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</si>
  <si>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</si>
  <si>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</si>
  <si>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</si>
  <si>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</si>
  <si>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</si>
  <si>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</si>
  <si>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</si>
  <si>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</si>
  <si>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</si>
  <si>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</si>
  <si>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</si>
  <si>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</si>
  <si>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</si>
  <si>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</si>
  <si>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</si>
  <si>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</si>
  <si>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</si>
  <si>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</si>
  <si>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</si>
  <si>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</si>
  <si>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</si>
  <si>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</si>
  <si>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</si>
  <si>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</si>
  <si>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</si>
  <si>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</si>
  <si>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</si>
  <si>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</si>
  <si>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</si>
  <si>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</si>
  <si>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</si>
  <si>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</si>
  <si>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</si>
  <si>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</si>
  <si>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</si>
  <si>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</si>
  <si>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</si>
  <si>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</si>
  <si>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</si>
  <si>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</si>
  <si>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</si>
  <si>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</si>
  <si>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</si>
  <si>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</si>
  <si>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</si>
  <si>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</si>
  <si>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</si>
  <si>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</si>
  <si>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</si>
  <si>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</si>
  <si>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</si>
  <si>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</si>
  <si>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</si>
  <si>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</si>
  <si>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</si>
  <si>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</si>
  <si>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</si>
  <si>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</si>
  <si>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</si>
  <si>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</si>
  <si>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</si>
  <si>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</si>
  <si>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</si>
  <si>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</si>
  <si>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</si>
  <si>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</si>
  <si>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</si>
  <si>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</si>
  <si>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</si>
  <si>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</si>
  <si>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</si>
  <si>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</si>
  <si>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</si>
  <si>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</si>
  <si>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</si>
  <si>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</si>
  <si>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</si>
  <si>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</si>
  <si>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</si>
  <si>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</si>
  <si>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</si>
  <si>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</si>
  <si>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</si>
  <si>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</si>
  <si>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</si>
  <si>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</si>
  <si>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</si>
  <si>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</si>
  <si>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</si>
  <si>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</si>
  <si>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</si>
  <si>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</si>
  <si>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</si>
  <si>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</si>
  <si>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</si>
  <si>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</si>
  <si>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</si>
  <si>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</si>
  <si>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</si>
  <si>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</si>
  <si>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</si>
  <si>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</si>
  <si>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</si>
  <si>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</si>
  <si>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</si>
  <si>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</si>
  <si>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</si>
  <si>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</si>
  <si>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</si>
  <si>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</si>
  <si>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</si>
  <si>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</si>
  <si>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</si>
  <si>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</si>
  <si>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</si>
  <si>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</si>
  <si>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</si>
  <si>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</si>
  <si>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</si>
  <si>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</si>
  <si>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</si>
  <si>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</si>
  <si>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</si>
  <si>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</si>
  <si>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</si>
  <si>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</si>
  <si>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</si>
  <si>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</si>
  <si>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</si>
  <si>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</si>
  <si>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</si>
  <si>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</si>
  <si>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</si>
  <si>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</si>
  <si>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</si>
  <si>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</si>
  <si>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</si>
  <si>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</si>
  <si>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</si>
  <si>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</si>
  <si>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</si>
  <si>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</si>
  <si>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</si>
  <si>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</si>
  <si>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</si>
  <si>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</si>
  <si>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</si>
  <si>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</si>
  <si>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</si>
  <si>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</si>
  <si>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</si>
  <si>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</si>
  <si>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</si>
  <si>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</si>
  <si>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</si>
  <si>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</si>
  <si>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</si>
  <si>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</si>
  <si>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</si>
  <si>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</si>
  <si>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</si>
  <si>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</si>
  <si>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</si>
  <si>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</si>
  <si>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</si>
  <si>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</si>
  <si>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</si>
  <si>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</si>
  <si>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</si>
  <si>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</si>
  <si>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</si>
  <si>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</si>
  <si>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</si>
  <si>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</si>
  <si>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</si>
  <si>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</si>
  <si>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</si>
  <si>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</si>
  <si>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</si>
  <si>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</si>
  <si>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</si>
  <si>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</si>
  <si>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</si>
  <si>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</si>
  <si>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</si>
  <si>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</si>
  <si>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</si>
  <si>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</si>
  <si>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</si>
  <si>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</si>
  <si>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</si>
  <si>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</si>
  <si>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</si>
  <si>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</si>
  <si>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</si>
  <si>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</si>
  <si>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</si>
  <si>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</si>
  <si>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</si>
  <si>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</si>
  <si>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</si>
  <si>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</si>
  <si>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</si>
  <si>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</si>
  <si>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</si>
  <si>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</si>
  <si>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</si>
  <si>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</si>
  <si>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</si>
  <si>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</si>
  <si>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</si>
  <si>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</si>
  <si>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</si>
  <si>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</si>
  <si>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</si>
  <si>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</si>
  <si>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</si>
  <si>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</si>
  <si>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</si>
  <si>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</si>
  <si>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</si>
  <si>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</si>
  <si>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</si>
  <si>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</si>
  <si>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</si>
  <si>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</si>
  <si>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</si>
  <si>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</si>
  <si>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</si>
  <si>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</si>
  <si>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</si>
  <si>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</si>
  <si>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</si>
  <si>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</si>
  <si>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</si>
  <si>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</si>
  <si>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</si>
  <si>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</si>
  <si>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</si>
  <si>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</si>
  <si>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</si>
  <si>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</si>
  <si>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</si>
  <si>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</si>
  <si>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</si>
  <si>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</si>
  <si>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</si>
  <si>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</si>
  <si>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</si>
  <si>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</si>
  <si>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</si>
  <si>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</si>
  <si>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</si>
  <si>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</si>
  <si>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</si>
  <si>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</si>
  <si>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</si>
  <si>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</si>
  <si>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</si>
  <si>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</si>
  <si>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</si>
  <si>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</si>
  <si>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</si>
  <si>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</si>
  <si>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</si>
  <si>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</si>
  <si>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</si>
  <si>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</si>
  <si>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</si>
  <si>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</si>
  <si>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</si>
  <si>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</si>
  <si>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</si>
  <si>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</si>
  <si>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</si>
  <si>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</si>
  <si>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</si>
  <si>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</si>
  <si>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</si>
  <si>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</si>
  <si>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</si>
  <si>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</si>
  <si>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</si>
  <si>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</si>
  <si>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</si>
  <si>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</si>
  <si>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</si>
  <si>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</si>
  <si>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</si>
  <si>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</si>
  <si>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</si>
  <si>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</si>
  <si>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</si>
  <si>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</si>
  <si>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</si>
  <si>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</si>
  <si>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</si>
  <si>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</si>
  <si>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</si>
  <si>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</si>
  <si>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</si>
  <si>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</si>
  <si>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</si>
  <si>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</si>
  <si>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</si>
  <si>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</si>
  <si>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</si>
  <si>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</si>
  <si>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</si>
  <si>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</si>
  <si>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</si>
  <si>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</si>
  <si>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</si>
  <si>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</si>
  <si>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</si>
  <si>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</si>
  <si>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</si>
  <si>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</si>
  <si>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</si>
  <si>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</si>
  <si>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</si>
  <si>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</si>
  <si>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</si>
  <si>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</si>
  <si>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</si>
  <si>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</si>
  <si>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</si>
  <si>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</si>
  <si>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</si>
  <si>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</si>
  <si>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</si>
  <si>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</si>
  <si>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</si>
  <si>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</si>
  <si>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</si>
  <si>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</si>
  <si>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</si>
  <si>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</si>
  <si>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</si>
  <si>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</si>
  <si>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</si>
  <si>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</si>
  <si>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</si>
  <si>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</si>
  <si>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</si>
  <si>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</si>
  <si>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</si>
  <si>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</si>
  <si>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</si>
  <si>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</si>
  <si>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</si>
  <si>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</si>
  <si>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</si>
  <si>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</si>
  <si>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</si>
  <si>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</si>
  <si>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</si>
  <si>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</si>
  <si>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</si>
  <si>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</si>
  <si>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</si>
  <si>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</si>
  <si>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</si>
  <si>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</si>
  <si>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</si>
  <si>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</si>
  <si>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</si>
  <si>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</si>
  <si>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</si>
  <si>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</si>
  <si>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</si>
  <si>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</si>
  <si>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</si>
  <si>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</si>
  <si>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</si>
  <si>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</si>
  <si>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</si>
  <si>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</si>
  <si>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</si>
  <si>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</si>
  <si>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</si>
  <si>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</si>
  <si>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</si>
  <si>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</si>
  <si>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</si>
  <si>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</si>
  <si>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</si>
  <si>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</si>
  <si>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</si>
  <si>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</si>
  <si>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</si>
  <si>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</si>
  <si>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</si>
  <si>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</si>
  <si>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</si>
  <si>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</si>
  <si>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</si>
  <si>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</si>
  <si>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</si>
  <si>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</si>
  <si>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</si>
  <si>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</si>
  <si>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</si>
  <si>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</si>
  <si>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</si>
  <si>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</si>
  <si>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</si>
  <si>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</si>
  <si>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</si>
  <si>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</si>
  <si>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</si>
  <si>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</si>
  <si>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</si>
  <si>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</si>
  <si>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WC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</si>
  <si>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</si>
  <si>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</si>
  <si>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</si>
  <si>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</si>
  <si>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</si>
  <si>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</si>
  <si>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</si>
  <si>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</si>
  <si>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</si>
  <si>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</si>
  <si>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</si>
  <si>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</si>
  <si>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</si>
  <si>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</si>
  <si>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</si>
  <si>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</si>
  <si>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</si>
  <si>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</si>
  <si>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</si>
  <si>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</si>
  <si>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</si>
  <si>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</si>
  <si>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</si>
  <si>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</si>
  <si>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</si>
  <si>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</si>
  <si>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</si>
  <si>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</si>
  <si>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</si>
  <si>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</si>
  <si>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</si>
  <si>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</si>
  <si>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</si>
  <si>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</si>
  <si>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</si>
  <si>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</si>
  <si>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</si>
  <si>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</si>
  <si>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</si>
  <si>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</si>
  <si>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</si>
  <si>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</si>
  <si>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</si>
  <si>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</si>
  <si>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</si>
  <si>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</si>
  <si>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</si>
  <si>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</si>
  <si>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</si>
  <si>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</si>
  <si>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</si>
  <si>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</si>
  <si>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</si>
  <si>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</si>
  <si>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</si>
  <si>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</si>
  <si>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</si>
  <si>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</si>
  <si>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</si>
  <si>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</si>
  <si>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</si>
  <si>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</si>
  <si>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</si>
  <si>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</si>
  <si>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</si>
  <si>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</si>
  <si>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</si>
  <si>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</si>
  <si>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</si>
  <si>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</si>
  <si>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</si>
  <si>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</si>
  <si>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</si>
  <si>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</si>
  <si>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</si>
  <si>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</si>
  <si>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</si>
  <si>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</si>
  <si>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</si>
  <si>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</si>
  <si>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</si>
  <si>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</si>
  <si>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</si>
  <si>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</si>
  <si>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</si>
  <si>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</si>
  <si>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</si>
  <si>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</si>
  <si>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</si>
  <si>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</si>
  <si>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</si>
  <si>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</si>
  <si>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</si>
  <si>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</si>
  <si>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</si>
  <si>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</si>
  <si>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</si>
  <si>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</si>
  <si>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</si>
  <si>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</si>
  <si>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</si>
  <si>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</si>
  <si>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</si>
  <si>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</si>
  <si>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</si>
  <si>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</si>
  <si>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</si>
  <si>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</si>
  <si>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</si>
  <si>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</si>
  <si>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</si>
  <si>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</si>
  <si>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</si>
  <si>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</si>
  <si>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</si>
  <si>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</si>
  <si>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</si>
  <si>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</si>
  <si>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</si>
  <si>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</si>
  <si>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</si>
  <si>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</si>
  <si>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</si>
  <si>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</si>
  <si>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</si>
  <si>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</si>
  <si>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</si>
  <si>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</si>
  <si>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</si>
  <si>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</si>
  <si>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</si>
  <si>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</si>
  <si>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</si>
  <si>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</si>
  <si>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</si>
  <si>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</si>
  <si>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</si>
  <si>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</si>
  <si>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</si>
  <si>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</si>
  <si>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</si>
  <si>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</si>
  <si>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</si>
  <si>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</si>
  <si>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</si>
  <si>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</si>
  <si>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</si>
  <si>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</si>
  <si>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</si>
  <si>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</si>
  <si>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</si>
  <si>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</si>
  <si>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</si>
  <si>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</si>
  <si>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</si>
  <si>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</si>
  <si>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</si>
  <si>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</si>
  <si>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</si>
  <si>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</si>
  <si>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</si>
  <si>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</si>
  <si>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</si>
  <si>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</si>
  <si>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</si>
  <si>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</si>
  <si>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</si>
  <si>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</si>
  <si>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</si>
  <si>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</si>
  <si>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</si>
  <si>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</si>
  <si>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</si>
  <si>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</si>
  <si>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</si>
  <si>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</si>
  <si>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</si>
  <si>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</si>
  <si>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</si>
  <si>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</si>
  <si>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</si>
  <si>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</si>
  <si>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</si>
  <si>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</si>
  <si>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</si>
  <si>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</si>
  <si>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</si>
  <si>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</si>
  <si>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</si>
  <si>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</si>
  <si>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</si>
  <si>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</si>
  <si>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</si>
  <si>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</si>
  <si>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</si>
  <si>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</si>
  <si>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</si>
  <si>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</si>
  <si>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</si>
  <si>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</si>
  <si>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</si>
  <si>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</si>
  <si>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</si>
  <si>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</si>
  <si>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</si>
  <si>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[TIP!!] 특별관리 운행사원 관리하려면?</t>
  </si>
  <si>
    <t>명진교통</t>
    <phoneticPr fontId="2" type="noConversion"/>
  </si>
  <si>
    <t>개선율(유카전)</t>
    <phoneticPr fontId="2" type="noConversion"/>
  </si>
  <si>
    <t>71바3013</t>
  </si>
  <si>
    <t>522522</t>
  </si>
  <si>
    <t>71바5702</t>
  </si>
  <si>
    <t>명진교통522C3</t>
  </si>
  <si>
    <t>71바5706</t>
  </si>
  <si>
    <t>명진교통522A1</t>
  </si>
  <si>
    <t>71바5708</t>
  </si>
  <si>
    <t>명진교통522C1</t>
  </si>
  <si>
    <t>71바5710</t>
  </si>
  <si>
    <t>명진교통522C2</t>
  </si>
  <si>
    <t>71바5711</t>
  </si>
  <si>
    <t>명진교통522C4</t>
  </si>
  <si>
    <t>71바5712</t>
  </si>
  <si>
    <t>명진교통522B2</t>
  </si>
  <si>
    <t>71바5713</t>
  </si>
  <si>
    <t>명진교통522S1</t>
  </si>
  <si>
    <t>71바5715</t>
  </si>
  <si>
    <t>71바5721</t>
  </si>
  <si>
    <t>명진교통522B1</t>
  </si>
  <si>
    <t>71바5722</t>
  </si>
  <si>
    <t>명진교통522D1</t>
  </si>
  <si>
    <t>71바5801</t>
  </si>
  <si>
    <t>565565</t>
  </si>
  <si>
    <t>명진교통565S1</t>
  </si>
  <si>
    <t>71바5802</t>
  </si>
  <si>
    <t>명진교통565S2</t>
  </si>
  <si>
    <t>71바5804</t>
  </si>
  <si>
    <t>71바5805</t>
  </si>
  <si>
    <t>71바5806</t>
  </si>
  <si>
    <t>명진교통565C1</t>
  </si>
  <si>
    <t>명진교통565S3</t>
  </si>
  <si>
    <t>71바5810</t>
  </si>
  <si>
    <t>명진교통565C2</t>
  </si>
  <si>
    <t>71바7251</t>
  </si>
  <si>
    <t>585585</t>
  </si>
  <si>
    <t>명진교통585S1</t>
  </si>
  <si>
    <t>71바7252</t>
  </si>
  <si>
    <t>명진교통585A1</t>
  </si>
  <si>
    <t>71바7253</t>
  </si>
  <si>
    <t>71바7254</t>
  </si>
  <si>
    <t>71바7255</t>
  </si>
  <si>
    <t>명진교통585A3</t>
  </si>
  <si>
    <t>71바7257</t>
  </si>
  <si>
    <t>명진교통585B2</t>
  </si>
  <si>
    <t>71바7258</t>
  </si>
  <si>
    <t>명진교통585A2</t>
  </si>
  <si>
    <t>72바1948</t>
  </si>
  <si>
    <t>명진교통585B1</t>
  </si>
  <si>
    <t>71바5453</t>
  </si>
  <si>
    <t>591591</t>
  </si>
  <si>
    <t>명진교통591S2</t>
  </si>
  <si>
    <t>71바5454</t>
  </si>
  <si>
    <t>명진교통591B1</t>
  </si>
  <si>
    <t>71바5455</t>
  </si>
  <si>
    <t>명진교통591S1</t>
  </si>
  <si>
    <t>71바5458</t>
  </si>
  <si>
    <t>71바5459</t>
  </si>
  <si>
    <t>명진교통591A1</t>
  </si>
  <si>
    <t>71바7256</t>
  </si>
  <si>
    <t>명진교통591S3</t>
  </si>
  <si>
    <t>72바1869</t>
  </si>
  <si>
    <t>명진교통591F1</t>
  </si>
  <si>
    <t>71바5351</t>
  </si>
  <si>
    <t>592592</t>
  </si>
  <si>
    <t>71바5352</t>
  </si>
  <si>
    <t>명진교통592A3</t>
  </si>
  <si>
    <t>71바5353</t>
  </si>
  <si>
    <t>71바5354</t>
  </si>
  <si>
    <t>명진교통592S1</t>
  </si>
  <si>
    <t>71바5355</t>
  </si>
  <si>
    <t>명진교통592S2</t>
  </si>
  <si>
    <t>71바5356</t>
  </si>
  <si>
    <t>71바5357</t>
  </si>
  <si>
    <t>명진교통592A1</t>
  </si>
  <si>
    <t>71바5358</t>
  </si>
  <si>
    <t>71바5363</t>
  </si>
  <si>
    <t>명진교통592A2</t>
  </si>
  <si>
    <t>71바5359</t>
  </si>
  <si>
    <t>594594</t>
  </si>
  <si>
    <t>명진교통594A1</t>
  </si>
  <si>
    <t>71바5361</t>
  </si>
  <si>
    <t>71바5364</t>
  </si>
  <si>
    <t>명진교통594B1</t>
  </si>
  <si>
    <t>596</t>
  </si>
  <si>
    <t>71바5360</t>
  </si>
  <si>
    <t>596596</t>
  </si>
  <si>
    <t>71바5365</t>
  </si>
  <si>
    <t>명진교통596C1</t>
  </si>
  <si>
    <t>71바5701</t>
  </si>
  <si>
    <t>순환52순환52</t>
  </si>
  <si>
    <t>명진교통순환52B2</t>
  </si>
  <si>
    <t>71바5704</t>
  </si>
  <si>
    <t>명진교통순환52A1</t>
  </si>
  <si>
    <t>71바5705</t>
  </si>
  <si>
    <t>명진교통순환52B1</t>
  </si>
  <si>
    <t>71바5719</t>
  </si>
  <si>
    <t>명진교통순환52C1</t>
  </si>
  <si>
    <t>71바5720</t>
  </si>
  <si>
    <t>71바5707</t>
  </si>
  <si>
    <t>72바1890</t>
  </si>
  <si>
    <t>72바1912</t>
  </si>
  <si>
    <t>명진교통예비A1</t>
  </si>
  <si>
    <t>강만일</t>
  </si>
  <si>
    <t>5097476</t>
  </si>
  <si>
    <t>강부원</t>
  </si>
  <si>
    <t>5092521</t>
  </si>
  <si>
    <t>고광동</t>
  </si>
  <si>
    <t>5099988</t>
  </si>
  <si>
    <t>고복수</t>
  </si>
  <si>
    <t>5097172</t>
  </si>
  <si>
    <t>곽동석</t>
  </si>
  <si>
    <t>5098234</t>
  </si>
  <si>
    <t>곽순근</t>
  </si>
  <si>
    <t>5093244</t>
  </si>
  <si>
    <t>권오경</t>
  </si>
  <si>
    <t>5094187</t>
  </si>
  <si>
    <t>권혁</t>
  </si>
  <si>
    <t>5093233</t>
  </si>
  <si>
    <t>김광만</t>
  </si>
  <si>
    <t>5098205</t>
  </si>
  <si>
    <t>김국중</t>
  </si>
  <si>
    <t>5092293</t>
  </si>
  <si>
    <t>김기남</t>
  </si>
  <si>
    <t>5093838</t>
  </si>
  <si>
    <t>김기연</t>
  </si>
  <si>
    <t>5092387</t>
  </si>
  <si>
    <t>김민경</t>
  </si>
  <si>
    <t>5091211</t>
  </si>
  <si>
    <t>김서신</t>
  </si>
  <si>
    <t>5098708</t>
  </si>
  <si>
    <t>김선동</t>
  </si>
  <si>
    <t>5095046</t>
  </si>
  <si>
    <t>김성용</t>
  </si>
  <si>
    <t>5097697</t>
  </si>
  <si>
    <t>김성태</t>
  </si>
  <si>
    <t>5097843</t>
  </si>
  <si>
    <t>김성호</t>
  </si>
  <si>
    <t>5092211</t>
  </si>
  <si>
    <t>김승수</t>
  </si>
  <si>
    <t>5094027</t>
  </si>
  <si>
    <t>김양수</t>
  </si>
  <si>
    <t>5098405</t>
  </si>
  <si>
    <t>김연근</t>
  </si>
  <si>
    <t>5095879</t>
  </si>
  <si>
    <t>김영태</t>
  </si>
  <si>
    <t>5098855</t>
  </si>
  <si>
    <t>김용규</t>
  </si>
  <si>
    <t>5095508</t>
  </si>
  <si>
    <t>김응환</t>
  </si>
  <si>
    <t>5095657</t>
  </si>
  <si>
    <t>김인환</t>
  </si>
  <si>
    <t>509169</t>
  </si>
  <si>
    <t>김철</t>
  </si>
  <si>
    <t>5091357</t>
  </si>
  <si>
    <t>김헌영</t>
  </si>
  <si>
    <t>5092650</t>
  </si>
  <si>
    <t>김현중</t>
  </si>
  <si>
    <t>5099462</t>
  </si>
  <si>
    <t>김형태</t>
  </si>
  <si>
    <t>5099907</t>
  </si>
  <si>
    <t>류흥식</t>
  </si>
  <si>
    <t>5094447</t>
  </si>
  <si>
    <t>문용원</t>
  </si>
  <si>
    <t>509481</t>
  </si>
  <si>
    <t>문종성</t>
  </si>
  <si>
    <t>5094985</t>
  </si>
  <si>
    <t>박경배</t>
  </si>
  <si>
    <t>509953</t>
  </si>
  <si>
    <t>박동시</t>
  </si>
  <si>
    <t>5096158</t>
  </si>
  <si>
    <t>박상득</t>
  </si>
  <si>
    <t>5091312</t>
  </si>
  <si>
    <t>박영길</t>
  </si>
  <si>
    <t>5096956</t>
  </si>
  <si>
    <t>박영수</t>
  </si>
  <si>
    <t>5096906</t>
  </si>
  <si>
    <t>박용재</t>
  </si>
  <si>
    <t>5093342</t>
  </si>
  <si>
    <t>박종래</t>
  </si>
  <si>
    <t>5095606</t>
  </si>
  <si>
    <t>박춘자</t>
  </si>
  <si>
    <t>5099271</t>
  </si>
  <si>
    <t>박희자</t>
  </si>
  <si>
    <t>5091173</t>
  </si>
  <si>
    <t>방두성</t>
  </si>
  <si>
    <t>5097677</t>
  </si>
  <si>
    <t>서동원</t>
  </si>
  <si>
    <t>5092448</t>
  </si>
  <si>
    <t>서보용</t>
  </si>
  <si>
    <t>5096845</t>
  </si>
  <si>
    <t>송재웅</t>
  </si>
  <si>
    <t>5095802</t>
  </si>
  <si>
    <t>송정헌</t>
  </si>
  <si>
    <t>5099582</t>
  </si>
  <si>
    <t>심명걸</t>
  </si>
  <si>
    <t>5096391</t>
  </si>
  <si>
    <t>심용석</t>
  </si>
  <si>
    <t>5092848</t>
  </si>
  <si>
    <t>안성순</t>
  </si>
  <si>
    <t>5091212</t>
  </si>
  <si>
    <t>여홍태</t>
  </si>
  <si>
    <t>509322</t>
  </si>
  <si>
    <t>오기상</t>
  </si>
  <si>
    <t>5098977</t>
  </si>
  <si>
    <t>옥유석</t>
  </si>
  <si>
    <t>50925</t>
  </si>
  <si>
    <t>원대갑</t>
  </si>
  <si>
    <t>5096364</t>
  </si>
  <si>
    <t>원춘식</t>
  </si>
  <si>
    <t>5096034</t>
  </si>
  <si>
    <t>유명근</t>
  </si>
  <si>
    <t>5094106</t>
  </si>
  <si>
    <t>유선민</t>
  </si>
  <si>
    <t>5093992</t>
  </si>
  <si>
    <t>유정규</t>
  </si>
  <si>
    <t>5094949</t>
  </si>
  <si>
    <t>윤길환</t>
  </si>
  <si>
    <t>5092158</t>
  </si>
  <si>
    <t>윤백남</t>
  </si>
  <si>
    <t>5093175</t>
  </si>
  <si>
    <t>윤성철</t>
  </si>
  <si>
    <t>5097432</t>
  </si>
  <si>
    <t>윤영철</t>
  </si>
  <si>
    <t>5098567</t>
  </si>
  <si>
    <t>윤은중</t>
  </si>
  <si>
    <t>5092425</t>
  </si>
  <si>
    <t>이강수</t>
  </si>
  <si>
    <t>5092407</t>
  </si>
  <si>
    <t>이교희</t>
  </si>
  <si>
    <t>5093353</t>
  </si>
  <si>
    <t>이규리</t>
  </si>
  <si>
    <t>5098762</t>
  </si>
  <si>
    <t>이기재</t>
  </si>
  <si>
    <t>5091208</t>
  </si>
  <si>
    <t>이말규</t>
  </si>
  <si>
    <t>5096033</t>
  </si>
  <si>
    <t>이상규</t>
  </si>
  <si>
    <t>5091368</t>
  </si>
  <si>
    <t>이상범</t>
  </si>
  <si>
    <t>5097056</t>
  </si>
  <si>
    <t>이성진</t>
  </si>
  <si>
    <t>5091780</t>
  </si>
  <si>
    <t>이성호</t>
  </si>
  <si>
    <t>5099282</t>
  </si>
  <si>
    <t>이신원</t>
  </si>
  <si>
    <t>5091061</t>
  </si>
  <si>
    <t>이용수</t>
  </si>
  <si>
    <t>5094847</t>
  </si>
  <si>
    <t>이종민</t>
  </si>
  <si>
    <t>5099853</t>
  </si>
  <si>
    <t>이중권</t>
  </si>
  <si>
    <t>5091247</t>
  </si>
  <si>
    <t>이진희</t>
  </si>
  <si>
    <t>509412</t>
  </si>
  <si>
    <t>이찬열</t>
  </si>
  <si>
    <t>5092728</t>
  </si>
  <si>
    <t>이형완</t>
  </si>
  <si>
    <t>5096971</t>
  </si>
  <si>
    <t>이흥우</t>
  </si>
  <si>
    <t>5095625</t>
  </si>
  <si>
    <t>임부영</t>
  </si>
  <si>
    <t>5096181</t>
  </si>
  <si>
    <t>임상은</t>
  </si>
  <si>
    <t>5099700</t>
  </si>
  <si>
    <t>임상철</t>
  </si>
  <si>
    <t>5092987</t>
  </si>
  <si>
    <t>임준성</t>
  </si>
  <si>
    <t>5099597</t>
  </si>
  <si>
    <t>장길용</t>
  </si>
  <si>
    <t>5099033</t>
  </si>
  <si>
    <t>장정상</t>
  </si>
  <si>
    <t>5098699</t>
  </si>
  <si>
    <t>전명수</t>
  </si>
  <si>
    <t>5097849</t>
  </si>
  <si>
    <t>전문권</t>
  </si>
  <si>
    <t>5095945</t>
  </si>
  <si>
    <t>전봉수</t>
  </si>
  <si>
    <t>5095194</t>
  </si>
  <si>
    <t>전완주</t>
  </si>
  <si>
    <t>5096667</t>
  </si>
  <si>
    <t>정규태</t>
  </si>
  <si>
    <t>5093016</t>
  </si>
  <si>
    <t>정동배</t>
  </si>
  <si>
    <t>5099321</t>
  </si>
  <si>
    <t>정동열</t>
  </si>
  <si>
    <t>5096025</t>
  </si>
  <si>
    <t>정순종</t>
  </si>
  <si>
    <t>50956</t>
  </si>
  <si>
    <t>정원균</t>
  </si>
  <si>
    <t>5098990</t>
  </si>
  <si>
    <t>정원화</t>
  </si>
  <si>
    <t>5091628</t>
  </si>
  <si>
    <t>정진석</t>
  </si>
  <si>
    <t>5094616</t>
  </si>
  <si>
    <t>조성하</t>
  </si>
  <si>
    <t>5091527</t>
  </si>
  <si>
    <t>주영용</t>
  </si>
  <si>
    <t>5099266</t>
  </si>
  <si>
    <t>진병렬</t>
  </si>
  <si>
    <t>5092636</t>
  </si>
  <si>
    <t>진병학</t>
  </si>
  <si>
    <t>5093618</t>
  </si>
  <si>
    <t>차동철</t>
  </si>
  <si>
    <t>5095719</t>
  </si>
  <si>
    <t>차응하</t>
  </si>
  <si>
    <t>5092946</t>
  </si>
  <si>
    <t>최민현</t>
  </si>
  <si>
    <t>5097073</t>
  </si>
  <si>
    <t>최영주</t>
  </si>
  <si>
    <t>5092535</t>
  </si>
  <si>
    <t>최용구</t>
  </si>
  <si>
    <t>5094024</t>
  </si>
  <si>
    <t>최용철</t>
  </si>
  <si>
    <t>5098168</t>
  </si>
  <si>
    <t>최운봉</t>
  </si>
  <si>
    <t>509823</t>
  </si>
  <si>
    <t>최정주</t>
  </si>
  <si>
    <t>5095349</t>
  </si>
  <si>
    <t>최준수</t>
  </si>
  <si>
    <t>5098886</t>
  </si>
  <si>
    <t>최해령</t>
  </si>
  <si>
    <t>5092029</t>
  </si>
  <si>
    <t>한상남</t>
  </si>
  <si>
    <t>5097042</t>
  </si>
  <si>
    <t>한상복</t>
  </si>
  <si>
    <t>5092644</t>
  </si>
  <si>
    <t>한서윤</t>
  </si>
  <si>
    <t>5099947</t>
  </si>
  <si>
    <t>허명설</t>
  </si>
  <si>
    <t>5093199</t>
  </si>
  <si>
    <t>허영준</t>
  </si>
  <si>
    <t>5094686</t>
  </si>
  <si>
    <t>홍기철</t>
  </si>
  <si>
    <t>5092478</t>
  </si>
  <si>
    <t>홍삼유</t>
  </si>
  <si>
    <t>5099793</t>
  </si>
  <si>
    <t>홍승표</t>
  </si>
  <si>
    <t>509519</t>
  </si>
  <si>
    <t>황남규</t>
  </si>
  <si>
    <t>509869</t>
  </si>
  <si>
    <t>황도성</t>
  </si>
  <si>
    <t>5096469</t>
  </si>
  <si>
    <t>황운용</t>
  </si>
  <si>
    <t>5091737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</si>
  <si>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</si>
  <si>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</si>
  <si>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</si>
  <si>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</si>
  <si>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</si>
  <si>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</si>
  <si>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</si>
  <si>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</si>
  <si>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</si>
  <si>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</si>
  <si>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</si>
  <si>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</si>
  <si>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</si>
  <si>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</si>
  <si>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</si>
  <si>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</si>
  <si>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</si>
  <si>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</si>
  <si>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</si>
  <si>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</si>
  <si>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</si>
  <si>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</si>
  <si>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</si>
  <si>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</si>
  <si>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</si>
  <si>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</si>
  <si>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</si>
  <si>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</si>
  <si>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</si>
  <si>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</si>
  <si>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</si>
  <si>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</si>
  <si>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</si>
  <si>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</si>
  <si>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</si>
  <si>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</si>
  <si>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</si>
  <si>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</si>
  <si>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명진교통522A2</t>
  </si>
  <si>
    <t>명진교통522D2</t>
  </si>
  <si>
    <t>명진교통565D1</t>
  </si>
  <si>
    <t>명진교통585A4</t>
  </si>
  <si>
    <t>명진교통585B3</t>
  </si>
  <si>
    <t>명진교통591A2</t>
  </si>
  <si>
    <t>명진교통592S4</t>
  </si>
  <si>
    <t>명진교통592S3</t>
  </si>
  <si>
    <t>명진교통592A5</t>
  </si>
  <si>
    <t>명진교통592A4</t>
  </si>
  <si>
    <t>명진교통594S1</t>
  </si>
  <si>
    <t>명진교통596A1</t>
  </si>
  <si>
    <t>명진교통순환52C2</t>
  </si>
  <si>
    <t>명진교통예비S7</t>
  </si>
  <si>
    <t>명진교통예비S4</t>
  </si>
  <si>
    <t>5097476351.35</t>
  </si>
  <si>
    <t>50925212148.637</t>
  </si>
  <si>
    <t>50999883252.776</t>
  </si>
  <si>
    <t>50971722163.239</t>
  </si>
  <si>
    <t>50982341739.937</t>
  </si>
  <si>
    <t>50932441807.307</t>
  </si>
  <si>
    <t>50941871923.316</t>
  </si>
  <si>
    <t>5093233549.599</t>
  </si>
  <si>
    <t>50982051867.698</t>
  </si>
  <si>
    <t>5092293319.856</t>
  </si>
  <si>
    <t>50938382329.085</t>
  </si>
  <si>
    <t>50923872311.312</t>
  </si>
  <si>
    <t>김남룡</t>
  </si>
  <si>
    <t>5091330</t>
  </si>
  <si>
    <t>5091330437.778</t>
  </si>
  <si>
    <t>50912111885.556</t>
  </si>
  <si>
    <t>5098708730.488</t>
  </si>
  <si>
    <t>50950461619.484</t>
  </si>
  <si>
    <t>50976972259.953</t>
  </si>
  <si>
    <t>50978432120.275</t>
  </si>
  <si>
    <t>5092211405.397</t>
  </si>
  <si>
    <t>50940272416.976</t>
  </si>
  <si>
    <t>5098405424.591</t>
  </si>
  <si>
    <t>50958792288.312</t>
  </si>
  <si>
    <t>50988551699.695</t>
  </si>
  <si>
    <t>50955082283.163</t>
  </si>
  <si>
    <t>50956571928.564</t>
  </si>
  <si>
    <t>509169854.248</t>
  </si>
  <si>
    <t>50913572073.436</t>
  </si>
  <si>
    <t>5092650361.701</t>
  </si>
  <si>
    <t>50994622340.575</t>
  </si>
  <si>
    <t>50999071943.565</t>
  </si>
  <si>
    <t>50944472458.481</t>
  </si>
  <si>
    <t>509481350.058</t>
  </si>
  <si>
    <t>5094985485.85</t>
  </si>
  <si>
    <t>5099532445.782</t>
  </si>
  <si>
    <t>50961581969.199</t>
  </si>
  <si>
    <t>50913121743.739</t>
  </si>
  <si>
    <t>박승우</t>
  </si>
  <si>
    <t>5099253</t>
  </si>
  <si>
    <t>5099253340.76</t>
  </si>
  <si>
    <t>50969562174.334</t>
  </si>
  <si>
    <t>50969061573.51</t>
  </si>
  <si>
    <t>50933422538.669</t>
  </si>
  <si>
    <t>50956062091.513</t>
  </si>
  <si>
    <t>50992711829.091</t>
  </si>
  <si>
    <t>50911732283.402</t>
  </si>
  <si>
    <t>50976772041.355</t>
  </si>
  <si>
    <t>50924482345.655</t>
  </si>
  <si>
    <t>50968451347.256</t>
  </si>
  <si>
    <t>50958022244.915</t>
  </si>
  <si>
    <t>50995822032.373</t>
  </si>
  <si>
    <t>5096391446.295</t>
  </si>
  <si>
    <t>50928482348.743</t>
  </si>
  <si>
    <t>50912122252.827</t>
  </si>
  <si>
    <t>509322374.554</t>
  </si>
  <si>
    <t>5098977372.827</t>
  </si>
  <si>
    <t>509252032.34</t>
  </si>
  <si>
    <t>50963642333.502</t>
  </si>
  <si>
    <t>50960342388.194</t>
  </si>
  <si>
    <t>5094106791.914</t>
  </si>
  <si>
    <t>50939921862.226</t>
  </si>
  <si>
    <t>50949491582.241</t>
  </si>
  <si>
    <t>50921582227.58</t>
  </si>
  <si>
    <t>50931751902.734</t>
  </si>
  <si>
    <t>5097432475.088</t>
  </si>
  <si>
    <t>50985672119.051</t>
  </si>
  <si>
    <t>50924252513.122</t>
  </si>
  <si>
    <t>50924072149.342</t>
  </si>
  <si>
    <t>5093353590.316</t>
  </si>
  <si>
    <t>5098762414.119</t>
  </si>
  <si>
    <t>5091208533.825</t>
  </si>
  <si>
    <t>5096033493.449</t>
  </si>
  <si>
    <t>5091368621.114</t>
  </si>
  <si>
    <t>5097056497.901</t>
  </si>
  <si>
    <t>50917801951.041</t>
  </si>
  <si>
    <t>50992822083.403</t>
  </si>
  <si>
    <t>50910612188.247</t>
  </si>
  <si>
    <t>50948472048.303</t>
  </si>
  <si>
    <t>이정교</t>
  </si>
  <si>
    <t>5093782</t>
  </si>
  <si>
    <t>50937821829.059</t>
  </si>
  <si>
    <t>50998531981.917</t>
  </si>
  <si>
    <t>이종호</t>
  </si>
  <si>
    <t>5092998</t>
  </si>
  <si>
    <t>5092998230.82</t>
  </si>
  <si>
    <t>5091247495.065</t>
  </si>
  <si>
    <t>5094122098.207</t>
  </si>
  <si>
    <t>50927282788.402</t>
  </si>
  <si>
    <t>50969712262.904</t>
  </si>
  <si>
    <t>50956251733.443</t>
  </si>
  <si>
    <t>50961812327.361</t>
  </si>
  <si>
    <t>50997002214.992</t>
  </si>
  <si>
    <t>50929872556.719</t>
  </si>
  <si>
    <t>50995971645.116</t>
  </si>
  <si>
    <t>50990332223.351</t>
  </si>
  <si>
    <t>50986992237.263</t>
  </si>
  <si>
    <t>50978491835.249</t>
  </si>
  <si>
    <t>50959451921.954</t>
  </si>
  <si>
    <t>50951942076.676</t>
  </si>
  <si>
    <t>50966671924.52</t>
  </si>
  <si>
    <t>50930162345.167</t>
  </si>
  <si>
    <t>50993212047.24</t>
  </si>
  <si>
    <t>50960252264.374</t>
  </si>
  <si>
    <t>509562242.278</t>
  </si>
  <si>
    <t>50989901619.698</t>
  </si>
  <si>
    <t>5091628467.771</t>
  </si>
  <si>
    <t>50946161857.908</t>
  </si>
  <si>
    <t>50915272269.319</t>
  </si>
  <si>
    <t>50992662313.633</t>
  </si>
  <si>
    <t>50926362785.688</t>
  </si>
  <si>
    <t>5093618735.178</t>
  </si>
  <si>
    <t>5095719567.877</t>
  </si>
  <si>
    <t>50929461983.136</t>
  </si>
  <si>
    <t>5097073843.663</t>
  </si>
  <si>
    <t>최성갑</t>
  </si>
  <si>
    <t>5093160</t>
  </si>
  <si>
    <t>50931601018.262</t>
  </si>
  <si>
    <t>50925351680.155</t>
  </si>
  <si>
    <t>50940242565.117</t>
  </si>
  <si>
    <t>50981681866.76</t>
  </si>
  <si>
    <t>5098232340.161</t>
  </si>
  <si>
    <t>50953492508.534</t>
  </si>
  <si>
    <t>최정환</t>
  </si>
  <si>
    <t>5096268</t>
  </si>
  <si>
    <t>5096268312.678</t>
  </si>
  <si>
    <t>50988861244.924</t>
  </si>
  <si>
    <t>5092029642.318</t>
  </si>
  <si>
    <t>한국록</t>
  </si>
  <si>
    <t>5091709</t>
  </si>
  <si>
    <t>5091709376.86</t>
  </si>
  <si>
    <t>50970422217.32</t>
  </si>
  <si>
    <t>50926442566.246</t>
  </si>
  <si>
    <t>50999472363.76</t>
  </si>
  <si>
    <t>5093199365.969</t>
  </si>
  <si>
    <t>50946862270.286</t>
  </si>
  <si>
    <t>50924782024.483</t>
  </si>
  <si>
    <t>50997932073.087</t>
  </si>
  <si>
    <t>5095192080.949</t>
  </si>
  <si>
    <t>509869807.347</t>
  </si>
  <si>
    <t>5096469723.484</t>
  </si>
  <si>
    <t>50917372401.796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</si>
  <si>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</si>
  <si>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</si>
  <si>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</si>
  <si>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</si>
  <si>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</si>
  <si>
    <t>강치선</t>
  </si>
  <si>
    <t>73아1574</t>
  </si>
  <si>
    <t>강태우</t>
  </si>
  <si>
    <t>73아1559</t>
  </si>
  <si>
    <t>김덕호</t>
  </si>
  <si>
    <t>73아1580</t>
  </si>
  <si>
    <t>김봉환</t>
  </si>
  <si>
    <t>73아1571</t>
  </si>
  <si>
    <t>김안도</t>
  </si>
  <si>
    <t>73아1562</t>
  </si>
  <si>
    <t>노진운</t>
  </si>
  <si>
    <t>73아1579</t>
  </si>
  <si>
    <t>손강성</t>
  </si>
  <si>
    <t>윤철</t>
  </si>
  <si>
    <t>73아1558</t>
  </si>
  <si>
    <t>이용석</t>
  </si>
  <si>
    <t>70바3157</t>
  </si>
  <si>
    <t>이운홍</t>
  </si>
  <si>
    <t>73아1561</t>
  </si>
  <si>
    <t>이재만</t>
  </si>
  <si>
    <t>73아1554</t>
  </si>
  <si>
    <t>이정원</t>
  </si>
  <si>
    <t>70바3112</t>
  </si>
  <si>
    <t>차용호</t>
  </si>
  <si>
    <t>최진호</t>
  </si>
  <si>
    <t>강경원</t>
  </si>
  <si>
    <t>72바1563</t>
  </si>
  <si>
    <t>강영빈</t>
  </si>
  <si>
    <t>71바7082</t>
  </si>
  <si>
    <t>강전범</t>
  </si>
  <si>
    <t>71바7505</t>
  </si>
  <si>
    <t>김광일</t>
  </si>
  <si>
    <t>71바7055</t>
  </si>
  <si>
    <t>71바7086</t>
  </si>
  <si>
    <t>김동원</t>
  </si>
  <si>
    <t>71바7507</t>
  </si>
  <si>
    <t>김문수</t>
  </si>
  <si>
    <t>71바7088</t>
  </si>
  <si>
    <t>김쌍현</t>
  </si>
  <si>
    <t>71바7071</t>
  </si>
  <si>
    <t>김영진</t>
  </si>
  <si>
    <t>71바7501</t>
  </si>
  <si>
    <t>김용구</t>
  </si>
  <si>
    <t>71바7066</t>
  </si>
  <si>
    <t>김윤만</t>
  </si>
  <si>
    <t>71바7081</t>
  </si>
  <si>
    <t>김인성</t>
  </si>
  <si>
    <t>71바7509</t>
  </si>
  <si>
    <t>김정구</t>
  </si>
  <si>
    <t>71바7060</t>
  </si>
  <si>
    <t>김정애</t>
  </si>
  <si>
    <t>71바7502</t>
  </si>
  <si>
    <t>김종규</t>
  </si>
  <si>
    <t>김형문</t>
  </si>
  <si>
    <t>71바7069</t>
  </si>
  <si>
    <t>김형섭</t>
  </si>
  <si>
    <t>박성기</t>
  </si>
  <si>
    <t>71바7084</t>
  </si>
  <si>
    <t>박영열</t>
  </si>
  <si>
    <t>71바7059</t>
  </si>
  <si>
    <t>박용묵</t>
  </si>
  <si>
    <t>71바7061</t>
  </si>
  <si>
    <t>서석진</t>
  </si>
  <si>
    <t>72바1404</t>
  </si>
  <si>
    <t>서정필</t>
  </si>
  <si>
    <t>71바7090</t>
  </si>
  <si>
    <t>신경섭</t>
  </si>
  <si>
    <t>71바7051</t>
  </si>
  <si>
    <t>신은준</t>
  </si>
  <si>
    <t>유충상</t>
  </si>
  <si>
    <t>윤중현</t>
  </si>
  <si>
    <t>71바7092</t>
  </si>
  <si>
    <t>이정희</t>
  </si>
  <si>
    <t>이종원</t>
  </si>
  <si>
    <t>71바7506</t>
  </si>
  <si>
    <t>이흥규</t>
  </si>
  <si>
    <t>71바7508</t>
  </si>
  <si>
    <t>임효상</t>
  </si>
  <si>
    <t>71바7087</t>
  </si>
  <si>
    <t>정언교</t>
  </si>
  <si>
    <t>조광연</t>
  </si>
  <si>
    <t>조종래</t>
  </si>
  <si>
    <t>71바7068</t>
  </si>
  <si>
    <t>지재성</t>
  </si>
  <si>
    <t>차영출</t>
  </si>
  <si>
    <t>71바7058</t>
  </si>
  <si>
    <t>채인택</t>
  </si>
  <si>
    <t>최건우</t>
  </si>
  <si>
    <t>최원식</t>
  </si>
  <si>
    <t>최종대</t>
  </si>
  <si>
    <t>71바7085</t>
  </si>
  <si>
    <t>하상신</t>
  </si>
  <si>
    <t>권태원</t>
  </si>
  <si>
    <t>70바3849</t>
  </si>
  <si>
    <t>권혁래</t>
  </si>
  <si>
    <t>73아1039</t>
  </si>
  <si>
    <t>김경민</t>
  </si>
  <si>
    <t>70바3840</t>
  </si>
  <si>
    <t>김경철</t>
  </si>
  <si>
    <t>70바3848</t>
  </si>
  <si>
    <t>김도윤</t>
  </si>
  <si>
    <t>김동환</t>
  </si>
  <si>
    <t>70바3841</t>
  </si>
  <si>
    <t>김승권</t>
  </si>
  <si>
    <t>70바1511</t>
  </si>
  <si>
    <t>김옥제</t>
  </si>
  <si>
    <t>73아1014</t>
  </si>
  <si>
    <t>김재신</t>
  </si>
  <si>
    <t>김정걸</t>
  </si>
  <si>
    <t>73아1003</t>
  </si>
  <si>
    <t>김종엽</t>
  </si>
  <si>
    <t>70바3852</t>
  </si>
  <si>
    <t>김주영</t>
  </si>
  <si>
    <t>73아1019</t>
  </si>
  <si>
    <t>김현채</t>
  </si>
  <si>
    <t>73아1021</t>
  </si>
  <si>
    <t>김형복</t>
  </si>
  <si>
    <t>70바3833</t>
  </si>
  <si>
    <t>박상배</t>
  </si>
  <si>
    <t>70바3832</t>
  </si>
  <si>
    <t>백홍태</t>
  </si>
  <si>
    <t>70바3820</t>
  </si>
  <si>
    <t>성주동</t>
  </si>
  <si>
    <t>70바3829</t>
  </si>
  <si>
    <t>소종원</t>
  </si>
  <si>
    <t>70바3836</t>
  </si>
  <si>
    <t>송우성</t>
  </si>
  <si>
    <t>73아1026</t>
  </si>
  <si>
    <t>신동혁</t>
  </si>
  <si>
    <t>73아1007</t>
  </si>
  <si>
    <t>신학균</t>
  </si>
  <si>
    <t>안현찬</t>
  </si>
  <si>
    <t>70바3882</t>
  </si>
  <si>
    <t>오희운</t>
  </si>
  <si>
    <t>유병완</t>
  </si>
  <si>
    <t>이강철</t>
  </si>
  <si>
    <t>이강춘</t>
  </si>
  <si>
    <t>73아1027</t>
  </si>
  <si>
    <t>이기석</t>
  </si>
  <si>
    <t>70바3845</t>
  </si>
  <si>
    <t>이명윤</t>
  </si>
  <si>
    <t>이석준</t>
  </si>
  <si>
    <t>70바3835</t>
  </si>
  <si>
    <t>이석호</t>
  </si>
  <si>
    <t>이성호A</t>
  </si>
  <si>
    <t>이인석</t>
  </si>
  <si>
    <t>70바1513</t>
  </si>
  <si>
    <t>이창재</t>
  </si>
  <si>
    <t>임강준</t>
  </si>
  <si>
    <t>73아1446</t>
  </si>
  <si>
    <t>임재현</t>
  </si>
  <si>
    <t>장종복</t>
  </si>
  <si>
    <t>정권철</t>
  </si>
  <si>
    <t>70바3817</t>
  </si>
  <si>
    <t>정성하</t>
  </si>
  <si>
    <t>정승조</t>
  </si>
  <si>
    <t>70바3838</t>
  </si>
  <si>
    <t>정진길</t>
  </si>
  <si>
    <t>70바3816</t>
  </si>
  <si>
    <t>조규대</t>
  </si>
  <si>
    <t>조금희</t>
  </si>
  <si>
    <t>70바3846</t>
  </si>
  <si>
    <t>조영익</t>
  </si>
  <si>
    <t>주규철</t>
  </si>
  <si>
    <t>지광배</t>
  </si>
  <si>
    <t>70바3819</t>
  </si>
  <si>
    <t>지정훈</t>
  </si>
  <si>
    <t>최병준</t>
  </si>
  <si>
    <t>73아1020</t>
  </si>
  <si>
    <t>70바3811</t>
  </si>
  <si>
    <t>최인규</t>
  </si>
  <si>
    <t>최태성</t>
  </si>
  <si>
    <t>최현준</t>
  </si>
  <si>
    <t>최회수</t>
  </si>
  <si>
    <t>70바1578</t>
  </si>
  <si>
    <t>허준</t>
  </si>
  <si>
    <t>70바3855</t>
  </si>
  <si>
    <t>황대연</t>
  </si>
  <si>
    <t>김대복</t>
  </si>
  <si>
    <t>70바1532</t>
  </si>
  <si>
    <t>김덕수</t>
  </si>
  <si>
    <t>70바1525</t>
  </si>
  <si>
    <t>김삼교</t>
  </si>
  <si>
    <t>70바1516</t>
  </si>
  <si>
    <t>김춘옥</t>
  </si>
  <si>
    <t>73아1037</t>
  </si>
  <si>
    <t>박남두</t>
  </si>
  <si>
    <t>70바1512</t>
  </si>
  <si>
    <t>박수찬</t>
  </si>
  <si>
    <t>73아1028</t>
  </si>
  <si>
    <t>73아1025</t>
  </si>
  <si>
    <t>박용대</t>
  </si>
  <si>
    <t>70바1508</t>
  </si>
  <si>
    <t>서선진2</t>
  </si>
  <si>
    <t>70바1524</t>
  </si>
  <si>
    <t>소준영</t>
  </si>
  <si>
    <t>이기영</t>
  </si>
  <si>
    <t>70바1581</t>
  </si>
  <si>
    <t>이문철</t>
  </si>
  <si>
    <t>70바1506</t>
  </si>
  <si>
    <t>이영선</t>
  </si>
  <si>
    <t>70바1531</t>
  </si>
  <si>
    <t>이재태</t>
  </si>
  <si>
    <t>73아1029</t>
  </si>
  <si>
    <t>이정술</t>
  </si>
  <si>
    <t>70바1526</t>
  </si>
  <si>
    <t>이종식</t>
  </si>
  <si>
    <t>전유제</t>
  </si>
  <si>
    <t>전푸름</t>
  </si>
  <si>
    <t>73아1024</t>
  </si>
  <si>
    <t>정창근</t>
  </si>
  <si>
    <t>70바1582</t>
  </si>
  <si>
    <t>정호석</t>
  </si>
  <si>
    <t>73아1022</t>
  </si>
  <si>
    <t>최달수</t>
  </si>
  <si>
    <t>73아1038</t>
  </si>
  <si>
    <t>허유기</t>
  </si>
  <si>
    <t>70바1580</t>
  </si>
  <si>
    <t>허종대</t>
  </si>
  <si>
    <t>황관순</t>
  </si>
  <si>
    <t>강명구</t>
  </si>
  <si>
    <t>73아1059</t>
  </si>
  <si>
    <t>공윤호</t>
  </si>
  <si>
    <t>73아1730</t>
  </si>
  <si>
    <t>공재구</t>
  </si>
  <si>
    <t>김광호</t>
  </si>
  <si>
    <t>73아1151</t>
  </si>
  <si>
    <t>김국선</t>
  </si>
  <si>
    <t>73아1043</t>
  </si>
  <si>
    <t>김기택</t>
  </si>
  <si>
    <t>73아1052</t>
  </si>
  <si>
    <t>김남우</t>
  </si>
  <si>
    <t>73아1051</t>
  </si>
  <si>
    <t>김동문</t>
  </si>
  <si>
    <t>73아1081</t>
  </si>
  <si>
    <t>김성규</t>
  </si>
  <si>
    <t>73아1150</t>
  </si>
  <si>
    <t>73아1049</t>
  </si>
  <si>
    <t>김지훈</t>
  </si>
  <si>
    <t>김태훈</t>
  </si>
  <si>
    <t>김태훈2</t>
  </si>
  <si>
    <t>김효원</t>
  </si>
  <si>
    <t>73아1045</t>
  </si>
  <si>
    <t>나진철</t>
  </si>
  <si>
    <t>73아1071</t>
  </si>
  <si>
    <t>민현홍</t>
  </si>
  <si>
    <t>박금빈</t>
  </si>
  <si>
    <t>73아1053</t>
  </si>
  <si>
    <t>박남희</t>
  </si>
  <si>
    <t>73아1078</t>
  </si>
  <si>
    <t>박승호</t>
  </si>
  <si>
    <t>박형근</t>
  </si>
  <si>
    <t>73아1047</t>
  </si>
  <si>
    <t>배경호</t>
  </si>
  <si>
    <t>73아1076</t>
  </si>
  <si>
    <t>서현호</t>
  </si>
  <si>
    <t>오흥석</t>
  </si>
  <si>
    <t>75바1073</t>
  </si>
  <si>
    <t>윤승진</t>
  </si>
  <si>
    <t>이덕교</t>
  </si>
  <si>
    <t>이동현</t>
  </si>
  <si>
    <t>이인수</t>
  </si>
  <si>
    <t>이정식</t>
  </si>
  <si>
    <t>이진원</t>
  </si>
  <si>
    <t>73아1731</t>
  </si>
  <si>
    <t>임영환</t>
  </si>
  <si>
    <t>73아1083</t>
  </si>
  <si>
    <t>임장환</t>
  </si>
  <si>
    <t>장영복</t>
  </si>
  <si>
    <t>정승우</t>
  </si>
  <si>
    <t>73아1040</t>
  </si>
  <si>
    <t>채권석</t>
  </si>
  <si>
    <t>73아1079</t>
  </si>
  <si>
    <t>허기범</t>
  </si>
  <si>
    <t>홍국표</t>
  </si>
  <si>
    <t>황승준</t>
  </si>
  <si>
    <t>강태윤</t>
  </si>
  <si>
    <t>71바6506</t>
  </si>
  <si>
    <t>고재홍</t>
  </si>
  <si>
    <t>70바3806</t>
  </si>
  <si>
    <t>곽태화</t>
  </si>
  <si>
    <t>71바5775</t>
  </si>
  <si>
    <t>구제종</t>
  </si>
  <si>
    <t>71바5799</t>
  </si>
  <si>
    <t>구춘회</t>
  </si>
  <si>
    <t>71바5800</t>
  </si>
  <si>
    <t>권용환</t>
  </si>
  <si>
    <t>70바3878</t>
  </si>
  <si>
    <t>김국신</t>
  </si>
  <si>
    <t>71바7074</t>
  </si>
  <si>
    <t>김명자</t>
  </si>
  <si>
    <t>71바5798</t>
  </si>
  <si>
    <t>김민호</t>
  </si>
  <si>
    <t>70바3860</t>
  </si>
  <si>
    <t>70바3858</t>
  </si>
  <si>
    <t>김승열</t>
  </si>
  <si>
    <t>김용복</t>
  </si>
  <si>
    <t>71바5782</t>
  </si>
  <si>
    <t>김정완</t>
  </si>
  <si>
    <t>71바5814</t>
  </si>
  <si>
    <t>김형재</t>
  </si>
  <si>
    <t>김환선</t>
  </si>
  <si>
    <t>남형욱</t>
  </si>
  <si>
    <t>71바7075</t>
  </si>
  <si>
    <t>박선영</t>
  </si>
  <si>
    <t>70바3890</t>
  </si>
  <si>
    <t>박연태</t>
  </si>
  <si>
    <t>70바3875</t>
  </si>
  <si>
    <t>박용호</t>
  </si>
  <si>
    <t>70바3808</t>
  </si>
  <si>
    <t>박진혁</t>
  </si>
  <si>
    <t>70바3866</t>
  </si>
  <si>
    <t>박특한</t>
  </si>
  <si>
    <t>71바5771</t>
  </si>
  <si>
    <t>신대중</t>
  </si>
  <si>
    <t>71바5813</t>
  </si>
  <si>
    <t>오춘석</t>
  </si>
  <si>
    <t>70바3887</t>
  </si>
  <si>
    <t>원상재</t>
  </si>
  <si>
    <t>71바5773</t>
  </si>
  <si>
    <t>유광식</t>
  </si>
  <si>
    <t>71바5778</t>
  </si>
  <si>
    <t>유선구</t>
  </si>
  <si>
    <t>71바5768</t>
  </si>
  <si>
    <t>유정이</t>
  </si>
  <si>
    <t>윤국진</t>
  </si>
  <si>
    <t>70바3856</t>
  </si>
  <si>
    <t>이광노</t>
  </si>
  <si>
    <t>70바3864</t>
  </si>
  <si>
    <t>이선우</t>
  </si>
  <si>
    <t>71바5794</t>
  </si>
  <si>
    <t>이성준</t>
  </si>
  <si>
    <t>이태민</t>
  </si>
  <si>
    <t>71바5754</t>
  </si>
  <si>
    <t>이현</t>
  </si>
  <si>
    <t>71바5770</t>
  </si>
  <si>
    <t>이호철</t>
  </si>
  <si>
    <t>70바3862</t>
  </si>
  <si>
    <t>장준호</t>
  </si>
  <si>
    <t>정영화</t>
  </si>
  <si>
    <t>조경진</t>
  </si>
  <si>
    <t>조병구</t>
  </si>
  <si>
    <t>조부기</t>
  </si>
  <si>
    <t>최규현</t>
  </si>
  <si>
    <t>70바3876</t>
  </si>
  <si>
    <t>최성태</t>
  </si>
  <si>
    <t>추경옥</t>
  </si>
  <si>
    <t>한규민</t>
  </si>
  <si>
    <t>71바5789</t>
  </si>
  <si>
    <t>한효수</t>
  </si>
  <si>
    <t>70바3892</t>
  </si>
  <si>
    <t>함종선</t>
  </si>
  <si>
    <t>70바3804</t>
  </si>
  <si>
    <t>홍향기</t>
  </si>
  <si>
    <t>[24년 5월]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</si>
</sst>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0" fontId="80" fillId="9" borderId="22" xfId="0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1" fillId="17" borderId="0" xfId="0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82" fillId="13" borderId="0" xfId="0" applyFont="1" applyFill="1">
      <alignment vertical="center"/>
    </xf>
    <xf numFmtId="49" fontId="82" fillId="13" borderId="0" xfId="0" applyNumberFormat="1" applyFont="1" applyFill="1">
      <alignment vertical="center"/>
    </xf>
    <xf numFmtId="10" fontId="82" fillId="13" borderId="0" xfId="2" applyNumberFormat="1" applyFont="1" applyFill="1" applyBorder="1">
      <alignment vertical="center"/>
    </xf>
    <xf numFmtId="177" fontId="82" fillId="13" borderId="0" xfId="1" applyNumberFormat="1" applyFont="1" applyFill="1" applyBorder="1">
      <alignment vertical="center"/>
    </xf>
    <xf numFmtId="0" fontId="82" fillId="18" borderId="0" xfId="0" applyFont="1" applyFill="1">
      <alignment vertical="center"/>
    </xf>
    <xf numFmtId="49" fontId="82" fillId="18" borderId="0" xfId="0" applyNumberFormat="1" applyFont="1" applyFill="1">
      <alignment vertical="center"/>
    </xf>
    <xf numFmtId="0" fontId="39" fillId="17" borderId="0" xfId="1" applyNumberFormat="1" applyFont="1" applyFill="1" applyBorder="1" applyAlignment="1">
      <alignment horizontal="center" vertical="center"/>
    </xf>
    <xf numFmtId="49" fontId="81" fillId="16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3C603029-362F-4724-870C-486F4EF4105F}"/>
    <cellStyle name="백분율" xfId="2" builtinId="5"/>
    <cellStyle name="백분율 2" xfId="563" xr:uid="{D6A3D204-8C70-4A7D-BF58-53F115410276}"/>
    <cellStyle name="백분율 2 2" xfId="570" xr:uid="{10FDBD3B-C936-4076-A7FC-C315AA51106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127E3FB-BBBA-48AB-A02A-DC0B7756F17C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73E-432A-A32C-3930C65107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1.9609510860763544</c:v>
                </c:pt>
                <c:pt idx="1">
                  <c:v>2.3316382139917229</c:v>
                </c:pt>
                <c:pt idx="2">
                  <c:v>2.4031641812316424</c:v>
                </c:pt>
                <c:pt idx="3">
                  <c:v>2.4295536763719849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0.35384615384615387</c:v>
                </c:pt>
                <c:pt idx="1">
                  <c:v>0.19230769230769232</c:v>
                </c:pt>
                <c:pt idx="2">
                  <c:v>0.18461538461538463</c:v>
                </c:pt>
                <c:pt idx="3">
                  <c:v>0.11538461538461539</c:v>
                </c:pt>
                <c:pt idx="4">
                  <c:v>0.11538461538461539</c:v>
                </c:pt>
                <c:pt idx="5">
                  <c:v>3.8461538461538464E-2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</c:v>
                </c:pt>
                <c:pt idx="1">
                  <c:v>0.1111111111111111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7.6923076923076927E-2</c:v>
                </c:pt>
                <c:pt idx="6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</c:v>
                </c:pt>
                <c:pt idx="1">
                  <c:v>0.1111111111111111</c:v>
                </c:pt>
                <c:pt idx="2">
                  <c:v>0.05</c:v>
                </c:pt>
                <c:pt idx="3">
                  <c:v>0</c:v>
                </c:pt>
                <c:pt idx="4">
                  <c:v>0.25</c:v>
                </c:pt>
                <c:pt idx="5">
                  <c:v>0.15384615384615385</c:v>
                </c:pt>
                <c:pt idx="6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4.5454545454545456E-2</c:v>
                </c:pt>
                <c:pt idx="1">
                  <c:v>5.5555555555555552E-2</c:v>
                </c:pt>
                <c:pt idx="2">
                  <c:v>0</c:v>
                </c:pt>
                <c:pt idx="3">
                  <c:v>0</c:v>
                </c:pt>
                <c:pt idx="4">
                  <c:v>0.1875</c:v>
                </c:pt>
                <c:pt idx="5">
                  <c:v>0.15384615384615385</c:v>
                </c:pt>
                <c:pt idx="6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0.13636363636363635</c:v>
                </c:pt>
                <c:pt idx="1">
                  <c:v>0.16666666666666666</c:v>
                </c:pt>
                <c:pt idx="2">
                  <c:v>0.3</c:v>
                </c:pt>
                <c:pt idx="3">
                  <c:v>0.33333333333333331</c:v>
                </c:pt>
                <c:pt idx="4">
                  <c:v>0.125</c:v>
                </c:pt>
                <c:pt idx="5">
                  <c:v>0.30769230769230771</c:v>
                </c:pt>
                <c:pt idx="6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9.0909090909090912E-2</c:v>
                </c:pt>
                <c:pt idx="1">
                  <c:v>0.1111111111111111</c:v>
                </c:pt>
                <c:pt idx="2">
                  <c:v>0.35</c:v>
                </c:pt>
                <c:pt idx="3">
                  <c:v>0.33333333333333331</c:v>
                </c:pt>
                <c:pt idx="4">
                  <c:v>0</c:v>
                </c:pt>
                <c:pt idx="5">
                  <c:v>0.15384615384615385</c:v>
                </c:pt>
                <c:pt idx="6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0.72727272727272729</c:v>
                </c:pt>
                <c:pt idx="1">
                  <c:v>0.44444444444444442</c:v>
                </c:pt>
                <c:pt idx="2">
                  <c:v>0.3</c:v>
                </c:pt>
                <c:pt idx="3">
                  <c:v>0.33333333333333331</c:v>
                </c:pt>
                <c:pt idx="4">
                  <c:v>0.4375</c:v>
                </c:pt>
                <c:pt idx="5">
                  <c:v>0.15384615384615385</c:v>
                </c:pt>
                <c:pt idx="6">
                  <c:v>0.10714285714285714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종합!$M$55:$S$55</c:f>
              <c:strCache>
                <c:ptCount val="7"/>
                <c:pt idx="0">
                  <c:v> 592 </c:v>
                </c:pt>
                <c:pt idx="1">
                  <c:v> 591 </c:v>
                </c:pt>
                <c:pt idx="2">
                  <c:v> 585 </c:v>
                </c:pt>
                <c:pt idx="3">
                  <c:v> 594 </c:v>
                </c:pt>
                <c:pt idx="4">
                  <c:v> 565 </c:v>
                </c:pt>
                <c:pt idx="5">
                  <c:v> 순환52 </c:v>
                </c:pt>
                <c:pt idx="6">
                  <c:v> 522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179294</xdr:colOff>
      <xdr:row>8</xdr:row>
      <xdr:rowOff>481853</xdr:rowOff>
    </xdr:from>
    <xdr:to>
      <xdr:col>3</xdr:col>
      <xdr:colOff>100853</xdr:colOff>
      <xdr:row>12</xdr:row>
      <xdr:rowOff>212911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210235" y="2667000"/>
          <a:ext cx="795618" cy="1479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761998</xdr:colOff>
      <xdr:row>8</xdr:row>
      <xdr:rowOff>795620</xdr:rowOff>
    </xdr:from>
    <xdr:to>
      <xdr:col>2</xdr:col>
      <xdr:colOff>862855</xdr:colOff>
      <xdr:row>10</xdr:row>
      <xdr:rowOff>112062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62851" y="298076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410134</xdr:colOff>
      <xdr:row>8</xdr:row>
      <xdr:rowOff>118784</xdr:rowOff>
    </xdr:from>
    <xdr:to>
      <xdr:col>4</xdr:col>
      <xdr:colOff>567020</xdr:colOff>
      <xdr:row>8</xdr:row>
      <xdr:rowOff>600638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2315134" y="230393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437029</xdr:colOff>
      <xdr:row>8</xdr:row>
      <xdr:rowOff>134471</xdr:rowOff>
    </xdr:from>
    <xdr:to>
      <xdr:col>4</xdr:col>
      <xdr:colOff>470646</xdr:colOff>
      <xdr:row>8</xdr:row>
      <xdr:rowOff>324971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2342029" y="2319618"/>
          <a:ext cx="907676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741829</xdr:colOff>
      <xdr:row>8</xdr:row>
      <xdr:rowOff>58272</xdr:rowOff>
    </xdr:from>
    <xdr:to>
      <xdr:col>6</xdr:col>
      <xdr:colOff>24657</xdr:colOff>
      <xdr:row>8</xdr:row>
      <xdr:rowOff>540126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411FBF6A-EBD9-4EB8-822F-29B634B67D26}"/>
            </a:ext>
          </a:extLst>
        </xdr:cNvPr>
        <xdr:cNvSpPr txBox="1"/>
      </xdr:nvSpPr>
      <xdr:spPr>
        <a:xfrm>
          <a:off x="3520888" y="22434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2B755F3-A44C-4CC5-89E3-BE11D710E6E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851647</xdr:colOff>
      <xdr:row>8</xdr:row>
      <xdr:rowOff>78441</xdr:rowOff>
    </xdr:from>
    <xdr:to>
      <xdr:col>5</xdr:col>
      <xdr:colOff>761999</xdr:colOff>
      <xdr:row>8</xdr:row>
      <xdr:rowOff>100853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FD38D0D-F3B5-4D83-A3F8-7F76DEF90794}"/>
            </a:ext>
          </a:extLst>
        </xdr:cNvPr>
        <xdr:cNvCxnSpPr/>
      </xdr:nvCxnSpPr>
      <xdr:spPr>
        <a:xfrm flipV="1">
          <a:off x="3630706" y="2263588"/>
          <a:ext cx="784411" cy="22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1251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2" t="s">
        <v>39</v>
      </c>
      <c r="D4" s="332"/>
      <c r="E4" s="62" t="s">
        <v>125</v>
      </c>
      <c r="F4" s="62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1250</v>
      </c>
      <c r="C5" s="333" t="s">
        <v>900</v>
      </c>
      <c r="D5" s="333"/>
      <c r="E5" s="63">
        <f>SUMIFS(숨김!BE:BE,숨김!BD:BD,종합!C5)</f>
        <v>8</v>
      </c>
      <c r="F5" s="64">
        <f>SUMIFS(숨김!BF:BF,숨김!BD:BD,종합!C5)</f>
        <v>60</v>
      </c>
      <c r="G5" s="94" t="str">
        <f>N21</f>
        <v>A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6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1"/>
      <c r="P9" s="331"/>
    </row>
    <row r="10" spans="1:28" ht="23.25" customHeight="1" thickBot="1">
      <c r="G10" s="6"/>
      <c r="H10" s="219" t="s">
        <v>101</v>
      </c>
      <c r="I10" s="220" t="s">
        <v>102</v>
      </c>
      <c r="J10" s="221" t="str">
        <f>C5</f>
        <v>명진교통</v>
      </c>
      <c r="K10" s="222" t="s">
        <v>103</v>
      </c>
      <c r="X10" s="276"/>
      <c r="Z10" s="39"/>
      <c r="AA10" s="39"/>
      <c r="AB10" s="39"/>
    </row>
    <row r="11" spans="1:28" ht="23.25" customHeight="1" thickTop="1">
      <c r="G11" s="6"/>
      <c r="H11" s="295">
        <v>1</v>
      </c>
      <c r="I11" s="216">
        <v>2.0099999999999998</v>
      </c>
      <c r="J11" s="217">
        <f>SUMIFS(숨김!BB:BB, 숨김!AU:AU, H11, 숨김!AT:AT, "합계", 숨김!AS:AS, 종합!$C$5)</f>
        <v>1.9609510860763544</v>
      </c>
      <c r="K11" s="218"/>
      <c r="M11" s="2"/>
      <c r="Y11" s="294"/>
      <c r="Z11" s="298"/>
      <c r="AA11" s="277"/>
      <c r="AB11" s="39"/>
    </row>
    <row r="12" spans="1:28" ht="23.25" customHeight="1">
      <c r="G12" s="6"/>
      <c r="H12" s="296">
        <v>2</v>
      </c>
      <c r="I12" s="210">
        <v>2.3662575846193561</v>
      </c>
      <c r="J12" s="217">
        <f>SUMIFS(숨김!BB:BB, 숨김!AU:AU, H12, 숨김!AT:AT, "합계", 숨김!AS:AS, 종합!$C$5)</f>
        <v>2.3316382139917229</v>
      </c>
      <c r="K12" s="297">
        <f>J12/J11-1</f>
        <v>0.18903435712773042</v>
      </c>
      <c r="M12" s="277"/>
      <c r="Y12" s="294"/>
      <c r="Z12" s="298"/>
      <c r="AA12" s="277"/>
      <c r="AB12" s="39"/>
    </row>
    <row r="13" spans="1:28" ht="23.25" customHeight="1">
      <c r="G13" s="6"/>
      <c r="H13" s="296">
        <v>3</v>
      </c>
      <c r="I13" s="210">
        <v>2.37</v>
      </c>
      <c r="J13" s="217">
        <f>SUMIFS(숨김!BB:BB, 숨김!AU:AU, H13, 숨김!AT:AT, "합계", 숨김!AS:AS, 종합!$C$5)</f>
        <v>2.4031641812316424</v>
      </c>
      <c r="K13" s="297">
        <f>J13/J12-1</f>
        <v>3.0676271649137332E-2</v>
      </c>
      <c r="M13" s="277"/>
      <c r="Y13" s="294"/>
      <c r="Z13" s="298"/>
      <c r="AA13" s="277"/>
      <c r="AB13" s="39"/>
    </row>
    <row r="14" spans="1:28" ht="23.25" customHeight="1">
      <c r="G14" s="6"/>
      <c r="H14" s="296">
        <v>4</v>
      </c>
      <c r="I14" s="210">
        <v>2.33</v>
      </c>
      <c r="J14" s="217">
        <f>SUMIFS(숨김!BB:BB, 숨김!AU:AU, H14, 숨김!AT:AT, "합계", 숨김!AS:AS, 종합!$C$5)</f>
        <v>2.4295536763719849</v>
      </c>
      <c r="K14" s="297">
        <f>J14/J13-1</f>
        <v>1.098114533598693E-2</v>
      </c>
      <c r="M14" s="277"/>
      <c r="Y14" s="294"/>
      <c r="Z14" s="298"/>
      <c r="AA14" s="277"/>
      <c r="AB14" s="39"/>
    </row>
    <row r="15" spans="1:28" ht="23.25" customHeight="1">
      <c r="G15" s="6"/>
      <c r="H15" s="299" t="s">
        <v>901</v>
      </c>
      <c r="I15" s="211" cm="1">
        <f t="array" aca="1" ref="I15" ca="1">(INDIRECT(ADDRESS(ROW()-1,COLUMN()))/INDIRECT(ADDRESS(ROW()-4,COLUMN())))-1</f>
        <v>0.15920398009950265</v>
      </c>
      <c r="J15" s="212" cm="1">
        <f t="array" aca="1" ref="J15" ca="1">(INDIRECT(ADDRESS(ROW()-1,COLUMN()))/INDIRECT(ADDRESS(ROW()-4,COLUMN())))-1</f>
        <v>0.23896699597604565</v>
      </c>
      <c r="K15" s="213">
        <f ca="1">J15-I15</f>
        <v>7.9763015876542998E-2</v>
      </c>
      <c r="M15" s="277"/>
      <c r="Y15" s="294"/>
      <c r="Z15" s="298"/>
      <c r="AA15" s="277"/>
      <c r="AB15" s="39"/>
    </row>
    <row r="16" spans="1:28" ht="23.25" customHeight="1">
      <c r="H16" s="214" t="s">
        <v>121</v>
      </c>
      <c r="I16" s="215"/>
      <c r="J16" s="334" t="str">
        <f>SUMIFS(숨김!J:J,숨김!F:F,종합!C5)&amp;"위/(32개사)"</f>
        <v>1위/(32개사)</v>
      </c>
      <c r="K16" s="335"/>
      <c r="M16" s="277"/>
      <c r="X16" s="2"/>
      <c r="Y16" s="2"/>
      <c r="AB16" s="39"/>
    </row>
    <row r="17" spans="2:28" ht="9" customHeight="1">
      <c r="M17" s="277"/>
      <c r="X17" s="2"/>
      <c r="Y17" s="2"/>
      <c r="AB17" s="277"/>
    </row>
    <row r="18" spans="2:28" ht="16.5" customHeight="1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77"/>
      <c r="X18" s="2"/>
      <c r="Y18" s="2"/>
      <c r="AB18" s="277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77"/>
      <c r="X19" s="2"/>
      <c r="Y19" s="2"/>
      <c r="AB19" s="277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77"/>
      <c r="N20" s="278" t="str">
        <f>C5</f>
        <v>명진교통</v>
      </c>
      <c r="Y20" s="2"/>
    </row>
    <row r="21" spans="2:28" ht="22.5" customHeight="1">
      <c r="B21" s="272" t="str">
        <f>C5</f>
        <v>명진교통</v>
      </c>
      <c r="C21" s="69">
        <v>4</v>
      </c>
      <c r="D21" s="70">
        <f>SUMIFS(숨김!AV:AV,숨김!$AS:$AS,종합!$N$20,숨김!$AT:$AT,"합계",숨김!AU:AU,종합!C21)</f>
        <v>2.3902741603883886E-2</v>
      </c>
      <c r="E21" s="70">
        <f>SUMIFS(숨김!AW:AW,숨김!$AS:$AS,종합!$N$20,숨김!$AT:$AT,"합계",숨김!AV:AV,종합!D21)</f>
        <v>0.38115616816291276</v>
      </c>
      <c r="F21" s="70">
        <f>SUMIFS(숨김!AX:AX,숨김!$AS:$AS,종합!$N$20,숨김!$AT:$AT,"합계",숨김!AW:AW,종합!E21)</f>
        <v>0.21104798863864033</v>
      </c>
      <c r="G21" s="71">
        <f>SUMIFS(숨김!AY:AY,숨김!$AS:$AS,종합!$N$20,숨김!$AT:$AT,"합계",숨김!AX:AX,종합!F21)</f>
        <v>8.4559444444444445</v>
      </c>
      <c r="H21" s="72">
        <f>SUMIFS(숨김!AZ:AZ,숨김!$AS:$AS,종합!$N$20,숨김!$AT:$AT,"합계",숨김!AY:AY,종합!G21)</f>
        <v>0.4552786476504061</v>
      </c>
      <c r="I21" s="72">
        <f>SUMIFS(숨김!BA:BA,숨김!$AS:$AS,종합!$N$20,숨김!$AT:$AT,"합계",숨김!AZ:AZ,종합!H21)</f>
        <v>8.4399714435667601</v>
      </c>
      <c r="J21" s="73">
        <f>SUMIFS(숨김!BB:BB, 숨김!AU:AU, C21, 숨김!AT:AT, "합계", 숨김!AS:AS, 종합!$C$5)</f>
        <v>2.4295536763719849</v>
      </c>
      <c r="K21" s="74" t="str">
        <f>J27</f>
        <v>A</v>
      </c>
      <c r="M21" s="277"/>
      <c r="N21" s="39" t="str">
        <f>INDEX(숨김!L3:U36,MATCH(종합!C5,숨김!L3:L36,0),10)</f>
        <v>A</v>
      </c>
      <c r="O21" s="39">
        <f>SUM(O22:O27)</f>
        <v>128</v>
      </c>
      <c r="Y21" s="2"/>
    </row>
    <row r="22" spans="2:28" ht="22.5" customHeight="1">
      <c r="B22" s="53" t="s">
        <v>119</v>
      </c>
      <c r="C22" s="53"/>
      <c r="D22" s="67">
        <f>D21/D20-1</f>
        <v>0.31137376585403342</v>
      </c>
      <c r="E22" s="67">
        <f t="shared" ref="E22:J22" si="0">E21/E20-1</f>
        <v>0.10249891551004642</v>
      </c>
      <c r="F22" s="67">
        <f t="shared" si="0"/>
        <v>0.10576548938062014</v>
      </c>
      <c r="G22" s="67">
        <f t="shared" si="0"/>
        <v>-0.25697736370059243</v>
      </c>
      <c r="H22" s="67">
        <f t="shared" si="0"/>
        <v>-7.7594822512291661E-2</v>
      </c>
      <c r="I22" s="67">
        <f t="shared" si="0"/>
        <v>-0.32664688123918606</v>
      </c>
      <c r="J22" s="67">
        <f t="shared" si="0"/>
        <v>4.2726899730465506E-2</v>
      </c>
      <c r="K22" s="68" t="str">
        <f>J16</f>
        <v>1위/(32개사)</v>
      </c>
      <c r="M22" s="2" t="s">
        <v>686</v>
      </c>
      <c r="N22" s="279">
        <f>SUMIFS(숨김!O:O,숨김!L:L,종합!$N$20)</f>
        <v>0.35384615384615387</v>
      </c>
      <c r="O22" s="39">
        <f>COUNTIFS(운전자별!C:C,종합!M22)</f>
        <v>42</v>
      </c>
      <c r="X22" s="2"/>
      <c r="Y22" s="2"/>
    </row>
    <row r="23" spans="2:28" ht="22.5" customHeight="1">
      <c r="M23" s="2" t="s">
        <v>687</v>
      </c>
      <c r="N23" s="279">
        <f>SUMIFS(숨김!P:P,숨김!L:L,종합!$N$20)</f>
        <v>0.19230769230769232</v>
      </c>
      <c r="O23" s="39">
        <f>COUNTIFS(운전자별!C:C,종합!M23)</f>
        <v>23</v>
      </c>
      <c r="X23" s="2"/>
      <c r="Y23" s="2"/>
    </row>
    <row r="24" spans="2:28" ht="17.25" customHeight="1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79">
        <f>SUMIFS(숨김!Q:Q,숨김!L:L,종합!$N$20)</f>
        <v>0.18461538461538463</v>
      </c>
      <c r="O24" s="39">
        <f>COUNTIFS(운전자별!C:C,종합!M24)</f>
        <v>26</v>
      </c>
      <c r="X24" s="2"/>
      <c r="Y24" s="2"/>
    </row>
    <row r="25" spans="2:28" ht="22.5" customHeight="1">
      <c r="B25" s="60"/>
      <c r="C25" s="60"/>
      <c r="M25" s="2" t="s">
        <v>688</v>
      </c>
      <c r="N25" s="279">
        <f>SUMIFS(숨김!R:R,숨김!L:L,종합!$N$20)</f>
        <v>0.11538461538461539</v>
      </c>
      <c r="O25" s="39">
        <f>COUNTIFS(운전자별!C:C,종합!M25)</f>
        <v>15</v>
      </c>
      <c r="X25" s="2"/>
      <c r="Y25" s="2"/>
    </row>
    <row r="26" spans="2:28" ht="22.5" customHeight="1" thickBot="1">
      <c r="H26" s="223" t="s">
        <v>101</v>
      </c>
      <c r="I26" s="224" t="s">
        <v>102</v>
      </c>
      <c r="J26" s="225" t="str">
        <f>J10</f>
        <v>명진교통</v>
      </c>
      <c r="K26" s="226" t="s">
        <v>129</v>
      </c>
      <c r="M26" s="2" t="s">
        <v>689</v>
      </c>
      <c r="N26" s="279">
        <f>SUMIFS(숨김!S:S,숨김!L:L,종합!$N$20)</f>
        <v>0.11538461538461539</v>
      </c>
      <c r="O26" s="39">
        <f>COUNTIFS(운전자별!C:C,종합!M26)</f>
        <v>12</v>
      </c>
      <c r="X26" s="2"/>
      <c r="Y26" s="2"/>
    </row>
    <row r="27" spans="2:28" ht="22.5" customHeight="1" thickTop="1">
      <c r="H27" s="231" t="s">
        <v>123</v>
      </c>
      <c r="I27" s="232" t="str">
        <f>숨김!U36</f>
        <v>C</v>
      </c>
      <c r="J27" s="233" t="str">
        <f>INDEX(숨김!L3:U36,MATCH(종합!C5,숨김!L3:L36,0),10)</f>
        <v>A</v>
      </c>
      <c r="K27" s="234"/>
      <c r="M27" s="2" t="s">
        <v>79</v>
      </c>
      <c r="N27" s="279">
        <f>SUMIFS(숨김!T:T,숨김!L:L,종합!$N$20)</f>
        <v>3.8461538461538464E-2</v>
      </c>
      <c r="O27" s="39">
        <f>COUNTIFS(운전자별!C:C,종합!M27)</f>
        <v>10</v>
      </c>
      <c r="X27" s="2"/>
      <c r="Z27" s="39"/>
      <c r="AA27" s="39"/>
      <c r="AB27" s="39"/>
    </row>
    <row r="28" spans="2:28" ht="21" customHeight="1">
      <c r="H28" s="227" t="s">
        <v>104</v>
      </c>
      <c r="I28" s="228">
        <f>숨김!O36</f>
        <v>0.14206060606060605</v>
      </c>
      <c r="J28" s="229" t="str">
        <f>ROUND(N22*100,0)&amp;"%("&amp;O22&amp;"명)"</f>
        <v>35%(42명)</v>
      </c>
      <c r="K28" s="230">
        <f t="shared" ref="K28:K33" si="1">N22-I28</f>
        <v>0.21178554778554781</v>
      </c>
      <c r="M28" s="2"/>
      <c r="X28" s="2"/>
      <c r="Z28" s="39"/>
      <c r="AA28" s="39"/>
      <c r="AB28" s="39"/>
    </row>
    <row r="29" spans="2:28" ht="21" customHeight="1">
      <c r="H29" s="202" t="s">
        <v>105</v>
      </c>
      <c r="I29" s="194">
        <f>숨김!P36</f>
        <v>0.1296969696969697</v>
      </c>
      <c r="J29" s="203" t="str">
        <f t="shared" ref="J29:J33" si="2">ROUND(N23*100,0)&amp;"%("&amp;O23&amp;"명)"</f>
        <v>19%(23명)</v>
      </c>
      <c r="K29" s="204">
        <f t="shared" si="1"/>
        <v>6.2610722610722619E-2</v>
      </c>
      <c r="L29" s="4"/>
      <c r="M29" s="2"/>
      <c r="X29" s="2"/>
      <c r="Z29" s="39"/>
      <c r="AA29" s="39"/>
      <c r="AB29" s="39"/>
    </row>
    <row r="30" spans="2:28" ht="21" customHeight="1">
      <c r="H30" s="201" t="s">
        <v>106</v>
      </c>
      <c r="I30" s="194">
        <f>숨김!Q36</f>
        <v>0.20727272727272728</v>
      </c>
      <c r="J30" s="203" t="str">
        <f t="shared" si="2"/>
        <v>18%(26명)</v>
      </c>
      <c r="K30" s="204">
        <f t="shared" si="1"/>
        <v>-2.265734265734265E-2</v>
      </c>
      <c r="L30" s="4"/>
      <c r="M30" s="2"/>
      <c r="X30" s="2"/>
      <c r="Z30" s="39"/>
      <c r="AA30" s="39"/>
      <c r="AB30" s="39"/>
    </row>
    <row r="31" spans="2:28" ht="21" customHeight="1">
      <c r="H31" s="201" t="s">
        <v>110</v>
      </c>
      <c r="I31" s="194">
        <f>숨김!R36</f>
        <v>0.23951515151515151</v>
      </c>
      <c r="J31" s="203" t="str">
        <f t="shared" si="2"/>
        <v>12%(15명)</v>
      </c>
      <c r="K31" s="204">
        <f t="shared" si="1"/>
        <v>-0.12413053613053612</v>
      </c>
      <c r="L31" s="4"/>
      <c r="M31" s="2"/>
      <c r="X31" s="2"/>
      <c r="Z31" s="39"/>
      <c r="AA31" s="39"/>
      <c r="AB31" s="39"/>
    </row>
    <row r="32" spans="2:28" ht="21" customHeight="1">
      <c r="H32" s="205" t="s">
        <v>107</v>
      </c>
      <c r="I32" s="194">
        <f>숨김!S36</f>
        <v>0.1709090909090909</v>
      </c>
      <c r="J32" s="203" t="str">
        <f t="shared" si="2"/>
        <v>12%(12명)</v>
      </c>
      <c r="K32" s="204">
        <f t="shared" si="1"/>
        <v>-5.5524475524475508E-2</v>
      </c>
      <c r="L32" s="4"/>
      <c r="M32" s="2"/>
      <c r="X32" s="2"/>
      <c r="Z32" s="39"/>
      <c r="AA32" s="39"/>
      <c r="AB32" s="39"/>
    </row>
    <row r="33" spans="2:28" ht="21" customHeight="1">
      <c r="H33" s="206" t="s">
        <v>108</v>
      </c>
      <c r="I33" s="207">
        <f>숨김!T36</f>
        <v>0.11054545454545454</v>
      </c>
      <c r="J33" s="208" t="str">
        <f t="shared" si="2"/>
        <v>4%(10명)</v>
      </c>
      <c r="K33" s="209">
        <f t="shared" si="1"/>
        <v>-7.208391608391608E-2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>
      <c r="B37" s="274" t="str">
        <f>C5</f>
        <v>명진교통</v>
      </c>
      <c r="C37" s="77">
        <v>1</v>
      </c>
      <c r="D37" s="78">
        <f>SUMIFS(숨김!AV:AV,숨김!$AS:$AS,종합!$N$20,숨김!$AT:$AT,"합계",숨김!$AU:$AU,종합!$C37)</f>
        <v>2.4138346687025528E-2</v>
      </c>
      <c r="E37" s="78">
        <f>SUMIFS(숨김!AW:AW,숨김!$AS:$AS,종합!$N$20,숨김!$AT:$AT,"합계",숨김!$AU:$AU,종합!$C37)</f>
        <v>0.55738043998398701</v>
      </c>
      <c r="F37" s="78">
        <f>SUMIFS(숨김!AX:AX,숨김!$AS:$AS,종합!$N$20,숨김!$AT:$AT,"합계",숨김!$AU:$AU,종합!$C37)</f>
        <v>0.24220269058906124</v>
      </c>
      <c r="G37" s="79">
        <f>SUMIFS(숨김!AY:AY,숨김!$AS:$AS,종합!$N$20,숨김!$AT:$AT,"합계",숨김!$AU:$AU,종합!$C37)</f>
        <v>13.321851063829788</v>
      </c>
      <c r="H37" s="80">
        <f>SUMIFS(숨김!AZ:AZ,숨김!$AS:$AS,종합!$N$20,숨김!$AT:$AT,"합계",숨김!$AU:$AU,종합!$C37)</f>
        <v>2.0519563259240341</v>
      </c>
      <c r="I37" s="80">
        <f>SUMIFS(숨김!BA:BA,숨김!$AS:$AS,종합!$N$20,숨김!$AT:$AT,"합계",숨김!$AU:$AU,종합!$C37)</f>
        <v>33.60619147434214</v>
      </c>
      <c r="J37" s="81">
        <f>J11</f>
        <v>1.9609510860763544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72" t="str">
        <f>$C$5</f>
        <v>명진교통</v>
      </c>
      <c r="C38" s="69">
        <v>2</v>
      </c>
      <c r="D38" s="70">
        <f>SUMIFS(숨김!AV:AV,숨김!$AS:$AS,종합!$N$20,숨김!$AT:$AT,"합계",숨김!$AU:$AU,종합!$C38)</f>
        <v>4.032832462238712E-2</v>
      </c>
      <c r="E38" s="70">
        <f>SUMIFS(숨김!AW:AW,숨김!$AS:$AS,종합!$N$20,숨김!$AT:$AT,"합계",숨김!$AU:$AU,종합!$C38)</f>
        <v>0.45054406058270147</v>
      </c>
      <c r="F38" s="70">
        <f>SUMIFS(숨김!AX:AX,숨김!$AS:$AS,종합!$N$20,숨김!$AT:$AT,"합계",숨김!$AU:$AU,종합!$C38)</f>
        <v>0.2015826208037603</v>
      </c>
      <c r="G38" s="71">
        <f>SUMIFS(숨김!AY:AY,숨김!$AS:$AS,종합!$N$20,숨김!$AT:$AT,"합계",숨김!$AU:$AU,종합!$C38)</f>
        <v>9.5926037735849068</v>
      </c>
      <c r="H38" s="72">
        <f>SUMIFS(숨김!AZ:AZ,숨김!$AS:$AS,종합!$N$20,숨김!$AT:$AT,"합계",숨김!$AU:$AU,종합!$C38)</f>
        <v>0.43424662579576256</v>
      </c>
      <c r="I38" s="72">
        <f>SUMIFS(숨김!BA:BA,숨김!$AS:$AS,종합!$N$20,숨김!$AT:$AT,"합계",숨김!$AU:$AU,종합!$C38)</f>
        <v>11.734847923459567</v>
      </c>
      <c r="J38" s="73">
        <f>J12</f>
        <v>2.3316382139917229</v>
      </c>
      <c r="K38" s="74" t="s">
        <v>687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>
      <c r="B39" s="272" t="str">
        <f>$C$5</f>
        <v>명진교통</v>
      </c>
      <c r="C39" s="69">
        <v>3</v>
      </c>
      <c r="D39" s="70">
        <f>SUMIFS(숨김!AV:AV,숨김!$AS:$AS,종합!$N$20,숨김!$AT:$AT,"합계",숨김!$AU:$AU,종합!$C39)</f>
        <v>2.4082793000613188E-2</v>
      </c>
      <c r="E39" s="70">
        <f>SUMIFS(숨김!AW:AW,숨김!$AS:$AS,종합!$N$20,숨김!$AT:$AT,"합계",숨김!$AU:$AU,종합!$C39)</f>
        <v>0.39880364313467337</v>
      </c>
      <c r="F39" s="70">
        <f>SUMIFS(숨김!AX:AX,숨김!$AS:$AS,종합!$N$20,숨김!$AT:$AT,"합계",숨김!$AU:$AU,종합!$C39)</f>
        <v>0.20673644881985773</v>
      </c>
      <c r="G39" s="71">
        <f>SUMIFS(숨김!AY:AY,숨김!$AS:$AS,종합!$N$20,숨김!$AT:$AT,"합계",숨김!$AU:$AU,종합!$C39)</f>
        <v>8.5323888888888888</v>
      </c>
      <c r="H39" s="72">
        <f>SUMIFS(숨김!AZ:AZ,숨김!$AS:$AS,종합!$N$20,숨김!$AT:$AT,"합계",숨김!$AU:$AU,종합!$C39)</f>
        <v>0.3526674607579296</v>
      </c>
      <c r="I39" s="72">
        <f>SUMIFS(숨김!BA:BA,숨김!$AS:$AS,종합!$N$20,숨김!$AT:$AT,"합계",숨김!$AU:$AU,종합!$C39)</f>
        <v>9.4622818128477419</v>
      </c>
      <c r="J39" s="73">
        <f>J13</f>
        <v>2.4031641812316424</v>
      </c>
      <c r="K39" s="74" t="s">
        <v>69</v>
      </c>
      <c r="M39" s="2"/>
      <c r="N39" s="39">
        <f>SUMIFS(숨김!$C$4:$C$9,숨김!$B$4:$B$9,종합!K39)</f>
        <v>5</v>
      </c>
      <c r="X39" s="2"/>
      <c r="Z39" s="39"/>
      <c r="AA39" s="39"/>
      <c r="AB39" s="39"/>
    </row>
    <row r="40" spans="2:28" ht="22.5" customHeight="1">
      <c r="B40" s="272" t="str">
        <f>$C$5</f>
        <v>명진교통</v>
      </c>
      <c r="C40" s="69">
        <v>4</v>
      </c>
      <c r="D40" s="70">
        <f>SUMIFS(숨김!AV:AV,숨김!$AS:$AS,종합!$N$20,숨김!$AT:$AT,"합계",숨김!$AU:$AU,종합!$C40)</f>
        <v>2.3902741603883886E-2</v>
      </c>
      <c r="E40" s="70">
        <f>SUMIFS(숨김!AW:AW,숨김!$AS:$AS,종합!$N$20,숨김!$AT:$AT,"합계",숨김!$AU:$AU,종합!$C40)</f>
        <v>0.38115616816291276</v>
      </c>
      <c r="F40" s="70">
        <f>SUMIFS(숨김!AX:AX,숨김!$AS:$AS,종합!$N$20,숨김!$AT:$AT,"합계",숨김!$AU:$AU,종합!$C40)</f>
        <v>0.21104798863864033</v>
      </c>
      <c r="G40" s="71">
        <f>SUMIFS(숨김!AY:AY,숨김!$AS:$AS,종합!$N$20,숨김!$AT:$AT,"합계",숨김!$AU:$AU,종합!$C40)</f>
        <v>8.4559444444444445</v>
      </c>
      <c r="H40" s="72">
        <f>SUMIFS(숨김!AZ:AZ,숨김!$AS:$AS,종합!$N$20,숨김!$AT:$AT,"합계",숨김!$AU:$AU,종합!$C40)</f>
        <v>0.4552786476504061</v>
      </c>
      <c r="I40" s="72">
        <f>SUMIFS(숨김!BA:BA,숨김!$AS:$AS,종합!$N$20,숨김!$AT:$AT,"합계",숨김!$AU:$AU,종합!$C40)</f>
        <v>8.4399714435667601</v>
      </c>
      <c r="J40" s="73">
        <f>J14</f>
        <v>2.4295536763719849</v>
      </c>
      <c r="K40" s="74" t="str">
        <f>$J$27</f>
        <v>A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-7.4763503022560185E-3</v>
      </c>
      <c r="E41" s="67" cm="1">
        <f t="array" aca="1" ref="E41" ca="1">(INDIRECT(ADDRESS(ROW()-1,COLUMN()))/INDIRECT(ADDRESS(ROW()-2,COLUMN())))-1</f>
        <v>-4.4251037510710911E-2</v>
      </c>
      <c r="F41" s="67" cm="1">
        <f t="array" aca="1" ref="F41" ca="1">(INDIRECT(ADDRESS(ROW()-1,COLUMN()))/INDIRECT(ADDRESS(ROW()-2,COLUMN())))-1</f>
        <v>2.0855247555013889E-2</v>
      </c>
      <c r="G41" s="67" cm="1">
        <f t="array" aca="1" ref="G41" ca="1">(INDIRECT(ADDRESS(ROW()-1,COLUMN()))/INDIRECT(ADDRESS(ROW()-2,COLUMN())))-1</f>
        <v>-8.9593249252847285E-3</v>
      </c>
      <c r="H41" s="67" cm="1">
        <f t="array" aca="1" ref="H41" ca="1">(INDIRECT(ADDRESS(ROW()-1,COLUMN()))/INDIRECT(ADDRESS(ROW()-2,COLUMN())))-1</f>
        <v>0.29095734171775112</v>
      </c>
      <c r="I41" s="67" cm="1">
        <f t="array" aca="1" ref="I41" ca="1">(INDIRECT(ADDRESS(ROW()-1,COLUMN()))/INDIRECT(ADDRESS(ROW()-2,COLUMN())))-1</f>
        <v>-0.1080405751488932</v>
      </c>
      <c r="J41" s="67" cm="1">
        <f t="array" aca="1" ref="J41" ca="1">(INDIRECT(ADDRESS(ROW()-1,COLUMN()))/INDIRECT(ADDRESS(ROW()-2,COLUMN())))-1</f>
        <v>1.098114533598693E-2</v>
      </c>
      <c r="K41" s="75" t="str" cm="1">
        <f t="array" aca="1" ref="K41" ca="1">_xlfn.IFS(N41=0,"등급유지",N41&gt;0,N41&amp;"등급 상승",N41&lt;0,N41&amp;"등급 하락")</f>
        <v>등급유지</v>
      </c>
      <c r="M41" s="280"/>
      <c r="N41" s="39" cm="1">
        <f t="array" aca="1" ref="N41" ca="1">(INDIRECT(ADDRESS(ROW()-1,COLUMN()))-INDIRECT(ADDRESS(ROW()-2,COLUMN())))</f>
        <v>0</v>
      </c>
      <c r="O41" s="39" t="s">
        <v>332</v>
      </c>
      <c r="X41" s="281"/>
      <c r="Z41" s="282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0"/>
      <c r="X42" s="281"/>
      <c r="Z42" s="282"/>
      <c r="AA42" s="39"/>
      <c r="AB42" s="39"/>
    </row>
    <row r="43" spans="2:28" ht="18" customHeight="1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80"/>
      <c r="X43" s="281"/>
      <c r="Z43" s="282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0"/>
      <c r="X44" s="281"/>
      <c r="Z44" s="282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0"/>
      <c r="N45" s="281"/>
      <c r="P45" s="282"/>
      <c r="AA45" s="40"/>
    </row>
    <row r="46" spans="2:28" ht="25.5" customHeight="1">
      <c r="B46" s="48"/>
      <c r="C46" s="48"/>
      <c r="D46" s="49"/>
      <c r="M46" s="280"/>
      <c r="N46" s="281"/>
      <c r="P46" s="282"/>
      <c r="AA46" s="40"/>
    </row>
    <row r="47" spans="2:28" ht="25.5" customHeight="1">
      <c r="B47" s="48"/>
      <c r="C47" s="48"/>
      <c r="D47" s="49"/>
      <c r="M47" s="280"/>
      <c r="N47" s="281"/>
      <c r="P47" s="282"/>
      <c r="AA47" s="40"/>
    </row>
    <row r="48" spans="2:28" ht="25.5" customHeight="1">
      <c r="B48" s="48"/>
      <c r="C48" s="48"/>
      <c r="D48" s="49"/>
      <c r="M48" s="280"/>
      <c r="N48" s="281"/>
      <c r="P48" s="282"/>
      <c r="AA48" s="40"/>
    </row>
    <row r="49" spans="2:27" ht="25.5" customHeight="1">
      <c r="B49" s="48"/>
      <c r="C49" s="48"/>
      <c r="D49" s="49"/>
      <c r="M49" s="280"/>
      <c r="N49" s="281"/>
      <c r="P49" s="282"/>
      <c r="AA49" s="40"/>
    </row>
    <row r="50" spans="2:27" ht="25.5" customHeight="1">
      <c r="B50" s="48"/>
      <c r="C50" s="48"/>
      <c r="D50" s="49"/>
      <c r="M50" s="280"/>
      <c r="N50" s="281"/>
      <c r="P50" s="282"/>
      <c r="AA50" s="40"/>
    </row>
    <row r="51" spans="2:27" ht="25.5" customHeight="1">
      <c r="B51" s="48"/>
      <c r="C51" s="48"/>
      <c r="D51" s="49"/>
      <c r="M51" s="280"/>
      <c r="N51" s="281"/>
      <c r="P51" s="282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0"/>
      <c r="N52" s="281"/>
      <c r="P52" s="282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0"/>
      <c r="N53" s="281"/>
      <c r="P53" s="282"/>
      <c r="AA53" s="40"/>
    </row>
    <row r="54" spans="2:27" ht="25.5" customHeight="1" thickBot="1">
      <c r="B54" s="235" t="s">
        <v>101</v>
      </c>
      <c r="C54" s="236" t="str">
        <f>IFERROR(INDEX(숨김!$W$3:$AQ$440,MATCH(종합!$C$5&amp;1,숨김!$AQ$3:$AQ$440,0),2),"")</f>
        <v>592</v>
      </c>
      <c r="D54" s="236" t="str">
        <f>IFERROR(INDEX(숨김!$W$3:$AQ$440,MATCH(종합!$C$5&amp;2,숨김!$AQ$3:$AQ$440,0),2),"")</f>
        <v>591</v>
      </c>
      <c r="E54" s="236" t="str">
        <f>IFERROR(INDEX(숨김!$W$3:$AQ$440,MATCH(종합!$C$5&amp;3,숨김!$AQ$3:$AQ$440,0),2),"")</f>
        <v>585</v>
      </c>
      <c r="F54" s="236" t="str">
        <f>IFERROR(INDEX(숨김!$W$3:$AQ$440,MATCH(종합!$C$5&amp;4,숨김!$AQ$3:$AQ$440,0),2),"")</f>
        <v>594</v>
      </c>
      <c r="G54" s="236" t="str">
        <f>IFERROR(INDEX(숨김!$W$3:$AQ$440,MATCH(종합!$C$5&amp;5,숨김!$AQ$3:$AQ$440,0),2),"")</f>
        <v>565</v>
      </c>
      <c r="H54" s="236" t="str">
        <f>IFERROR(INDEX(숨김!$W$3:$AQ$440,MATCH(종합!$C$5&amp;6,숨김!$AQ$3:$AQ$440,0),2),"")</f>
        <v>순환52</v>
      </c>
      <c r="I54" s="236" t="str">
        <f>IFERROR(INDEX(숨김!$W$3:$AQ$440,MATCH(종합!$C$5&amp;7,숨김!$AQ$3:$AQ$440,0),2),"")</f>
        <v>522</v>
      </c>
      <c r="J54" s="236" t="str">
        <f>IFERROR(INDEX(숨김!$W$3:$AQ$440,MATCH(종합!$C$5&amp;8,숨김!$AQ$3:$AQ$440,0),2),"")</f>
        <v/>
      </c>
      <c r="K54" s="237" t="str">
        <f>IFERROR(INDEX(숨김!$W$3:$AQ$440,MATCH(종합!$C$5&amp;9,숨김!$AQ$3:$AQ$440,0),2),"")</f>
        <v/>
      </c>
      <c r="M54" s="283">
        <v>1</v>
      </c>
      <c r="N54" s="284">
        <v>2</v>
      </c>
      <c r="O54" s="284">
        <v>3</v>
      </c>
      <c r="P54" s="283">
        <v>4</v>
      </c>
      <c r="Q54" s="284">
        <v>5</v>
      </c>
      <c r="R54" s="284">
        <v>6</v>
      </c>
      <c r="S54" s="283">
        <v>7</v>
      </c>
      <c r="T54" s="284">
        <v>8</v>
      </c>
      <c r="U54" s="285"/>
      <c r="AA54" s="40"/>
    </row>
    <row r="55" spans="2:27" ht="25.5" customHeight="1" thickTop="1">
      <c r="B55" s="240" t="s">
        <v>123</v>
      </c>
      <c r="C55" s="241" t="str">
        <f>IFERROR(INDEX(숨김!$W$3:$AO$1740,MATCH(종합!$C$5&amp;종합!C$54,숨김!$AN$3:$AN$1740,0),15),"")</f>
        <v>S</v>
      </c>
      <c r="D55" s="242" t="str">
        <f>IFERROR(INDEX(숨김!$W$3:$AO$1740,MATCH(종합!$C$5&amp;종합!D$54,숨김!$AN$3:$AN$1740,0),15),"")</f>
        <v>A</v>
      </c>
      <c r="E55" s="242" t="str">
        <f>IFERROR(INDEX(숨김!$W$3:$AO$1740,MATCH(종합!$C$5&amp;종합!E$54,숨김!$AN$3:$AN$1740,0),15),"")</f>
        <v>A</v>
      </c>
      <c r="F55" s="242" t="str">
        <f>IFERROR(INDEX(숨김!$W$3:$AO$1740,MATCH(종합!$C$5&amp;종합!F$54,숨김!$AN$3:$AN$1740,0),15),"")</f>
        <v>A</v>
      </c>
      <c r="G55" s="242" t="str">
        <f>IFERROR(INDEX(숨김!$W$3:$AO$1740,MATCH(종합!$C$5&amp;종합!G$54,숨김!$AN$3:$AN$1740,0),15),"")</f>
        <v>A</v>
      </c>
      <c r="H55" s="242" t="str">
        <f>IFERROR(INDEX(숨김!$W$3:$AO$1740,MATCH(종합!$C$5&amp;종합!H$54,숨김!$AN$3:$AN$1740,0),15),"")</f>
        <v>B</v>
      </c>
      <c r="I55" s="242" t="str">
        <f>IFERROR(INDEX(숨김!$W$3:$AO$1740,MATCH(종합!$C$5&amp;종합!I$54,숨김!$AN$3:$AN$1740,0),15),"")</f>
        <v>B</v>
      </c>
      <c r="J55" s="242" t="str">
        <f>IFERROR(INDEX(숨김!$W$3:$AO$1740,MATCH(종합!$C$5&amp;종합!J$54,숨김!$AN$3:$AN$1740,0),15),"")</f>
        <v/>
      </c>
      <c r="K55" s="242" t="str">
        <f>IFERROR(INDEX(숨김!$W$3:$AO$1740,MATCH(종합!$C$5&amp;종합!K$54,숨김!$AN$3:$AN$1740,0),15),"")</f>
        <v/>
      </c>
      <c r="M55" s="283" t="str">
        <f>C54</f>
        <v>592</v>
      </c>
      <c r="N55" s="283" t="str">
        <f t="shared" ref="N55:U55" si="3">D54</f>
        <v>591</v>
      </c>
      <c r="O55" s="283" t="str">
        <f t="shared" si="3"/>
        <v>585</v>
      </c>
      <c r="P55" s="283" t="str">
        <f t="shared" si="3"/>
        <v>594</v>
      </c>
      <c r="Q55" s="283" t="str">
        <f t="shared" ref="Q55" si="4">G54</f>
        <v>565</v>
      </c>
      <c r="R55" s="283" t="str">
        <f t="shared" ref="R55" si="5">H54</f>
        <v>순환52</v>
      </c>
      <c r="S55" s="283" t="str">
        <f t="shared" ref="S55" si="6">I54</f>
        <v>522</v>
      </c>
      <c r="T55" s="283" t="str">
        <f t="shared" ref="T55" si="7">J54</f>
        <v/>
      </c>
      <c r="U55" s="280" t="str">
        <f t="shared" si="3"/>
        <v/>
      </c>
      <c r="AA55" s="40"/>
    </row>
    <row r="56" spans="2:27" ht="25.5" customHeight="1">
      <c r="B56" s="238" t="s">
        <v>104</v>
      </c>
      <c r="C56" s="228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73%(16명)</v>
      </c>
      <c r="D56" s="228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44%(8명)</v>
      </c>
      <c r="E56" s="228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30%(6명)</v>
      </c>
      <c r="F56" s="228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33%(3명)</v>
      </c>
      <c r="G56" s="228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44%(7명)</v>
      </c>
      <c r="H56" s="228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15%(2명)</v>
      </c>
      <c r="I56" s="228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11%(3명)</v>
      </c>
      <c r="J56" s="228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39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0"/>
      <c r="N56" s="281"/>
      <c r="P56" s="282"/>
      <c r="AA56" s="40"/>
    </row>
    <row r="57" spans="2:27" ht="25.5" customHeight="1">
      <c r="B57" s="193" t="s">
        <v>105</v>
      </c>
      <c r="C57" s="195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9%(2명)</v>
      </c>
      <c r="D57" s="195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11%(2명)</v>
      </c>
      <c r="E57" s="195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35%(7명)</v>
      </c>
      <c r="F57" s="195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33%(3명)</v>
      </c>
      <c r="G57" s="195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95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15%(2명)</v>
      </c>
      <c r="I57" s="195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29%(8명)</v>
      </c>
      <c r="J57" s="195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96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6">
        <f>SUMIFS(숨김!$AC:$AC,숨김!$W:$W,종합!$C$5,숨김!$X:$X,종합!C$54)/SUMIFS(숨김!$AA:$AA,숨김!$W:$W,종합!$C$5,숨김!$X:$X,종합!C$54)</f>
        <v>0.72727272727272729</v>
      </c>
      <c r="N57" s="286">
        <f>SUMIFS(숨김!$AC:$AC,숨김!$W:$W,종합!$C$5,숨김!$X:$X,종합!D$54)/SUMIFS(숨김!$AA:$AA,숨김!$W:$W,종합!$C$5,숨김!$X:$X,종합!D$54)</f>
        <v>0.44444444444444442</v>
      </c>
      <c r="O57" s="286">
        <f>SUMIFS(숨김!$AC:$AC,숨김!$W:$W,종합!$C$5,숨김!$X:$X,종합!E$54)/SUMIFS(숨김!$AA:$AA,숨김!$W:$W,종합!$C$5,숨김!$X:$X,종합!E$54)</f>
        <v>0.3</v>
      </c>
      <c r="P57" s="286">
        <f>SUMIFS(숨김!$AC:$AC,숨김!$W:$W,종합!$C$5,숨김!$X:$X,종합!F$54)/SUMIFS(숨김!$AA:$AA,숨김!$W:$W,종합!$C$5,숨김!$X:$X,종합!F$54)</f>
        <v>0.33333333333333331</v>
      </c>
      <c r="Q57" s="286">
        <f>SUMIFS(숨김!$AC:$AC,숨김!$W:$W,종합!$C$5,숨김!$X:$X,종합!G$54)/SUMIFS(숨김!$AA:$AA,숨김!$W:$W,종합!$C$5,숨김!$X:$X,종합!G$54)</f>
        <v>0.4375</v>
      </c>
      <c r="R57" s="286">
        <f>SUMIFS(숨김!$AC:$AC,숨김!$W:$W,종합!$C$5,숨김!$X:$X,종합!H$54)/SUMIFS(숨김!$AA:$AA,숨김!$W:$W,종합!$C$5,숨김!$X:$X,종합!H$54)</f>
        <v>0.15384615384615385</v>
      </c>
      <c r="S57" s="286">
        <f>SUMIFS(숨김!$AC:$AC,숨김!$W:$W,종합!$C$5,숨김!$X:$X,종합!I$54)/SUMIFS(숨김!$AA:$AA,숨김!$W:$W,종합!$C$5,숨김!$X:$X,종합!I$54)</f>
        <v>0.10714285714285714</v>
      </c>
      <c r="T57" s="286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92" t="s">
        <v>106</v>
      </c>
      <c r="C58" s="195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14%(3명)</v>
      </c>
      <c r="D58" s="195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17%(3명)</v>
      </c>
      <c r="E58" s="195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30%(6명)</v>
      </c>
      <c r="F58" s="195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33%(3명)</v>
      </c>
      <c r="G58" s="195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13%(2명)</v>
      </c>
      <c r="H58" s="195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31%(4명)</v>
      </c>
      <c r="I58" s="195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7%(2명)</v>
      </c>
      <c r="J58" s="195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96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6">
        <f>SUMIFS(숨김!$AD:$AD,숨김!$W:$W,종합!$C$5,숨김!$X:$X,종합!C$54)/SUMIFS(숨김!$AA:$AA,숨김!$W:$W,종합!$C$5,숨김!$X:$X,종합!C$54)</f>
        <v>9.0909090909090912E-2</v>
      </c>
      <c r="N58" s="286">
        <f>SUMIFS(숨김!$AD:$AD,숨김!$W:$W,종합!$C$5,숨김!$X:$X,종합!D$54)/SUMIFS(숨김!$AA:$AA,숨김!$W:$W,종합!$C$5,숨김!$X:$X,종합!D$54)</f>
        <v>0.1111111111111111</v>
      </c>
      <c r="O58" s="286">
        <f>SUMIFS(숨김!$AD:$AD,숨김!$W:$W,종합!$C$5,숨김!$X:$X,종합!E$54)/SUMIFS(숨김!$AA:$AA,숨김!$W:$W,종합!$C$5,숨김!$X:$X,종합!E$54)</f>
        <v>0.35</v>
      </c>
      <c r="P58" s="286">
        <f>SUMIFS(숨김!$AD:$AD,숨김!$W:$W,종합!$C$5,숨김!$X:$X,종합!F$54)/SUMIFS(숨김!$AA:$AA,숨김!$W:$W,종합!$C$5,숨김!$X:$X,종합!F$54)</f>
        <v>0.33333333333333331</v>
      </c>
      <c r="Q58" s="286">
        <f>SUMIFS(숨김!$AD:$AD,숨김!$W:$W,종합!$C$5,숨김!$X:$X,종합!G$54)/SUMIFS(숨김!$AA:$AA,숨김!$W:$W,종합!$C$5,숨김!$X:$X,종합!G$54)</f>
        <v>0</v>
      </c>
      <c r="R58" s="286">
        <f>SUMIFS(숨김!$AD:$AD,숨김!$W:$W,종합!$C$5,숨김!$X:$X,종합!H$54)/SUMIFS(숨김!$AA:$AA,숨김!$W:$W,종합!$C$5,숨김!$X:$X,종합!H$54)</f>
        <v>0.15384615384615385</v>
      </c>
      <c r="S58" s="286">
        <f>SUMIFS(숨김!$AD:$AD,숨김!$W:$W,종합!$C$5,숨김!$X:$X,종합!I$54)/SUMIFS(숨김!$AA:$AA,숨김!$W:$W,종합!$C$5,숨김!$X:$X,종합!I$54)</f>
        <v>0.2857142857142857</v>
      </c>
      <c r="T58" s="286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92" t="s">
        <v>110</v>
      </c>
      <c r="C59" s="195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5%(1명)</v>
      </c>
      <c r="D59" s="195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6%(1명)</v>
      </c>
      <c r="E59" s="195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0%(0명)</v>
      </c>
      <c r="F59" s="195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0%(0명)</v>
      </c>
      <c r="G59" s="195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19%(3명)</v>
      </c>
      <c r="H59" s="195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15%(2명)</v>
      </c>
      <c r="I59" s="195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21%(6명)</v>
      </c>
      <c r="J59" s="195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96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6">
        <f>SUMIFS(숨김!$AE:$AE,숨김!$W:$W,종합!$C$5,숨김!$X:$X,종합!C$54)/SUMIFS(숨김!$AA:$AA,숨김!$W:$W,종합!$C$5,숨김!$X:$X,종합!C$54)</f>
        <v>0.13636363636363635</v>
      </c>
      <c r="N59" s="286">
        <f>SUMIFS(숨김!$AE:$AE,숨김!$W:$W,종합!$C$5,숨김!$X:$X,종합!D$54)/SUMIFS(숨김!$AA:$AA,숨김!$W:$W,종합!$C$5,숨김!$X:$X,종합!D$54)</f>
        <v>0.16666666666666666</v>
      </c>
      <c r="O59" s="286">
        <f>SUMIFS(숨김!$AE:$AE,숨김!$W:$W,종합!$C$5,숨김!$X:$X,종합!E$54)/SUMIFS(숨김!$AA:$AA,숨김!$W:$W,종합!$C$5,숨김!$X:$X,종합!E$54)</f>
        <v>0.3</v>
      </c>
      <c r="P59" s="286">
        <f>SUMIFS(숨김!$AE:$AE,숨김!$W:$W,종합!$C$5,숨김!$X:$X,종합!F$54)/SUMIFS(숨김!$AA:$AA,숨김!$W:$W,종합!$C$5,숨김!$X:$X,종합!F$54)</f>
        <v>0.33333333333333331</v>
      </c>
      <c r="Q59" s="286">
        <f>SUMIFS(숨김!$AE:$AE,숨김!$W:$W,종합!$C$5,숨김!$X:$X,종합!G$54)/SUMIFS(숨김!$AA:$AA,숨김!$W:$W,종합!$C$5,숨김!$X:$X,종합!G$54)</f>
        <v>0.125</v>
      </c>
      <c r="R59" s="286">
        <f>SUMIFS(숨김!$AE:$AE,숨김!$W:$W,종합!$C$5,숨김!$X:$X,종합!H$54)/SUMIFS(숨김!$AA:$AA,숨김!$W:$W,종합!$C$5,숨김!$X:$X,종합!H$54)</f>
        <v>0.30769230769230771</v>
      </c>
      <c r="S59" s="286">
        <f>SUMIFS(숨김!$AE:$AE,숨김!$W:$W,종합!$C$5,숨김!$X:$X,종합!I$54)/SUMIFS(숨김!$AA:$AA,숨김!$W:$W,종합!$C$5,숨김!$X:$X,종합!I$54)</f>
        <v>7.1428571428571425E-2</v>
      </c>
      <c r="T59" s="286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97" t="s">
        <v>107</v>
      </c>
      <c r="C60" s="195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95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11%(2명)</v>
      </c>
      <c r="E60" s="195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5%(1명)</v>
      </c>
      <c r="F60" s="195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0%(0명)</v>
      </c>
      <c r="G60" s="195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25%(4명)</v>
      </c>
      <c r="H60" s="195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15%(2명)</v>
      </c>
      <c r="I60" s="195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21%(6명)</v>
      </c>
      <c r="J60" s="195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96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6">
        <f>SUMIFS(숨김!$AF:$AF,숨김!$W:$W,종합!$C$5,숨김!$X:$X,종합!C$54)/SUMIFS(숨김!$AA:$AA,숨김!$W:$W,종합!$C$5,숨김!$X:$X,종합!C$54)</f>
        <v>4.5454545454545456E-2</v>
      </c>
      <c r="N60" s="286">
        <f>SUMIFS(숨김!$AF:$AF,숨김!$W:$W,종합!$C$5,숨김!$X:$X,종합!D$54)/SUMIFS(숨김!$AA:$AA,숨김!$W:$W,종합!$C$5,숨김!$X:$X,종합!D$54)</f>
        <v>5.5555555555555552E-2</v>
      </c>
      <c r="O60" s="286">
        <f>SUMIFS(숨김!$AF:$AF,숨김!$W:$W,종합!$C$5,숨김!$X:$X,종합!E$54)/SUMIFS(숨김!$AA:$AA,숨김!$W:$W,종합!$C$5,숨김!$X:$X,종합!E$54)</f>
        <v>0</v>
      </c>
      <c r="P60" s="286">
        <f>SUMIFS(숨김!$AF:$AF,숨김!$W:$W,종합!$C$5,숨김!$X:$X,종합!F$54)/SUMIFS(숨김!$AA:$AA,숨김!$W:$W,종합!$C$5,숨김!$X:$X,종합!F$54)</f>
        <v>0</v>
      </c>
      <c r="Q60" s="286">
        <f>SUMIFS(숨김!$AF:$AF,숨김!$W:$W,종합!$C$5,숨김!$X:$X,종합!G$54)/SUMIFS(숨김!$AA:$AA,숨김!$W:$W,종합!$C$5,숨김!$X:$X,종합!G$54)</f>
        <v>0.1875</v>
      </c>
      <c r="R60" s="286">
        <f>SUMIFS(숨김!$AF:$AF,숨김!$W:$W,종합!$C$5,숨김!$X:$X,종합!H$54)/SUMIFS(숨김!$AA:$AA,숨김!$W:$W,종합!$C$5,숨김!$X:$X,종합!H$54)</f>
        <v>0.15384615384615385</v>
      </c>
      <c r="S60" s="286">
        <f>SUMIFS(숨김!$AF:$AF,숨김!$W:$W,종합!$C$5,숨김!$X:$X,종합!I$54)/SUMIFS(숨김!$AA:$AA,숨김!$W:$W,종합!$C$5,숨김!$X:$X,종합!I$54)</f>
        <v>0.21428571428571427</v>
      </c>
      <c r="T60" s="286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98" t="s">
        <v>108</v>
      </c>
      <c r="C61" s="199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99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11%(2명)</v>
      </c>
      <c r="E61" s="199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99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99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0%(0명)</v>
      </c>
      <c r="H61" s="199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8%(1명)</v>
      </c>
      <c r="I61" s="199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7%(2명)</v>
      </c>
      <c r="J61" s="199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200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6">
        <f>SUMIFS(숨김!$AG:$AG,숨김!$W:$W,종합!$C$5,숨김!$X:$X,종합!C$54)/SUMIFS(숨김!$AA:$AA,숨김!$W:$W,종합!$C$5,숨김!$X:$X,종합!C$54)</f>
        <v>0</v>
      </c>
      <c r="N61" s="286">
        <f>SUMIFS(숨김!$AG:$AG,숨김!$W:$W,종합!$C$5,숨김!$X:$X,종합!D$54)/SUMIFS(숨김!$AA:$AA,숨김!$W:$W,종합!$C$5,숨김!$X:$X,종합!D$54)</f>
        <v>0.1111111111111111</v>
      </c>
      <c r="O61" s="286">
        <f>SUMIFS(숨김!$AG:$AG,숨김!$W:$W,종합!$C$5,숨김!$X:$X,종합!E$54)/SUMIFS(숨김!$AA:$AA,숨김!$W:$W,종합!$C$5,숨김!$X:$X,종합!E$54)</f>
        <v>0.05</v>
      </c>
      <c r="P61" s="286">
        <f>SUMIFS(숨김!$AG:$AG,숨김!$W:$W,종합!$C$5,숨김!$X:$X,종합!F$54)/SUMIFS(숨김!$AA:$AA,숨김!$W:$W,종합!$C$5,숨김!$X:$X,종합!F$54)</f>
        <v>0</v>
      </c>
      <c r="Q61" s="286">
        <f>SUMIFS(숨김!$AG:$AG,숨김!$W:$W,종합!$C$5,숨김!$X:$X,종합!G$54)/SUMIFS(숨김!$AA:$AA,숨김!$W:$W,종합!$C$5,숨김!$X:$X,종합!G$54)</f>
        <v>0.25</v>
      </c>
      <c r="R61" s="286">
        <f>SUMIFS(숨김!$AG:$AG,숨김!$W:$W,종합!$C$5,숨김!$X:$X,종합!H$54)/SUMIFS(숨김!$AA:$AA,숨김!$W:$W,종합!$C$5,숨김!$X:$X,종합!H$54)</f>
        <v>0.15384615384615385</v>
      </c>
      <c r="S61" s="286">
        <f>SUMIFS(숨김!$AG:$AG,숨김!$W:$W,종합!$C$5,숨김!$X:$X,종합!I$54)/SUMIFS(숨김!$AA:$AA,숨김!$W:$W,종합!$C$5,숨김!$X:$X,종합!I$54)</f>
        <v>0.21428571428571427</v>
      </c>
      <c r="T61" s="286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6">
        <f>SUMIFS(숨김!$AH:$AH,숨김!$W:$W,종합!$C$5,숨김!$X:$X,종합!C$54)/SUMIFS(숨김!$AA:$AA,숨김!$W:$W,종합!$C$5,숨김!$X:$X,종합!C$54)</f>
        <v>0</v>
      </c>
      <c r="N62" s="286">
        <f>SUMIFS(숨김!$AH:$AH,숨김!$W:$W,종합!$C$5,숨김!$X:$X,종합!D$54)/SUMIFS(숨김!$AA:$AA,숨김!$W:$W,종합!$C$5,숨김!$X:$X,종합!D$54)</f>
        <v>0.1111111111111111</v>
      </c>
      <c r="O62" s="286">
        <f>SUMIFS(숨김!$AH:$AH,숨김!$W:$W,종합!$C$5,숨김!$X:$X,종합!E$54)/SUMIFS(숨김!$AA:$AA,숨김!$W:$W,종합!$C$5,숨김!$X:$X,종합!E$54)</f>
        <v>0</v>
      </c>
      <c r="P62" s="286">
        <f>SUMIFS(숨김!$AH:$AH,숨김!$W:$W,종합!$C$5,숨김!$X:$X,종합!F$54)/SUMIFS(숨김!$AA:$AA,숨김!$W:$W,종합!$C$5,숨김!$X:$X,종합!F$54)</f>
        <v>0</v>
      </c>
      <c r="Q62" s="286">
        <f>SUMIFS(숨김!$AH:$AH,숨김!$W:$W,종합!$C$5,숨김!$X:$X,종합!G$54)/SUMIFS(숨김!$AA:$AA,숨김!$W:$W,종합!$C$5,숨김!$X:$X,종합!G$54)</f>
        <v>0</v>
      </c>
      <c r="R62" s="286">
        <f>SUMIFS(숨김!$AH:$AH,숨김!$W:$W,종합!$C$5,숨김!$X:$X,종합!H$54)/SUMIFS(숨김!$AA:$AA,숨김!$W:$W,종합!$C$5,숨김!$X:$X,종합!H$54)</f>
        <v>7.6923076923076927E-2</v>
      </c>
      <c r="S62" s="286">
        <f>SUMIFS(숨김!$AH:$AH,숨김!$W:$W,종합!$C$5,숨김!$X:$X,종합!I$54)/SUMIFS(숨김!$AA:$AA,숨김!$W:$W,종합!$C$5,숨김!$X:$X,종합!I$54)</f>
        <v>7.1428571428571425E-2</v>
      </c>
      <c r="T62" s="286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631</v>
      </c>
      <c r="C63" s="52"/>
      <c r="D63" s="51"/>
      <c r="E63" s="51"/>
      <c r="F63" s="51"/>
      <c r="G63" s="51"/>
      <c r="H63" s="51"/>
      <c r="I63" s="51"/>
      <c r="J63" s="51"/>
      <c r="K63" s="51"/>
      <c r="M63" s="280"/>
      <c r="N63" s="281"/>
      <c r="P63" s="282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0"/>
      <c r="N64" s="281"/>
      <c r="P64" s="282"/>
      <c r="AA64" s="40"/>
    </row>
    <row r="65" spans="2:27" ht="27" customHeight="1">
      <c r="B65" s="86" t="str">
        <f>M55</f>
        <v>592</v>
      </c>
      <c r="C65" s="66">
        <v>1</v>
      </c>
      <c r="D65" s="87">
        <f>SUMIFS(숨김!AV:AV,숨김!$AU:$AU,종합!$C65,숨김!$AT:$AT,종합!$B65,숨김!$AS:$AS,종합!$C$5)</f>
        <v>2.0712172912782188E-2</v>
      </c>
      <c r="E65" s="87">
        <f>SUMIFS(숨김!AW:AW,숨김!$AU:$AU,종합!$C65,숨김!$AT:$AT,종합!$B65,숨김!$AS:$AS,종합!$C$5)</f>
        <v>0.58887835935339417</v>
      </c>
      <c r="F65" s="87">
        <f>SUMIFS(숨김!AX:AX,숨김!$AU:$AU,종합!$C65,숨김!$AT:$AT,종합!$B65,숨김!$AS:$AS,종합!$C$5)</f>
        <v>0.25907363264877964</v>
      </c>
      <c r="G65" s="88">
        <f>SUMIFS(숨김!AY:AY,숨김!$AU:$AU,종합!$C65,숨김!$AT:$AT,종합!$B65,숨김!$AS:$AS,종합!$C$5)</f>
        <v>15.161333333333333</v>
      </c>
      <c r="H65" s="89">
        <f>SUMIFS(숨김!AZ:AZ,숨김!$AU:$AU,종합!$C65,숨김!$AT:$AT,종합!$B65,숨김!$AS:$AS,종합!$C$5)</f>
        <v>3.7485566450931942</v>
      </c>
      <c r="I65" s="89">
        <f>SUMIFS(숨김!BA:BA,숨김!$AU:$AU,종합!$C65,숨김!$AT:$AT,종합!$B65,숨김!$AS:$AS,종합!$C$5)</f>
        <v>36.922527196779839</v>
      </c>
      <c r="J65" s="90">
        <f>SUMIFS(숨김!BB:BB,숨김!$AU:$AU,종합!$C65,숨김!$AT:$AT,종합!$B65,숨김!$AS:$AS,종합!$C$5)</f>
        <v>2.2555093462066074</v>
      </c>
      <c r="K65" s="74"/>
      <c r="M65" s="280"/>
      <c r="N65" s="281"/>
      <c r="P65" s="282"/>
      <c r="AA65" s="40"/>
    </row>
    <row r="66" spans="2:27" ht="20.25" customHeight="1">
      <c r="B66" s="86" t="str">
        <f>$B$65</f>
        <v>592</v>
      </c>
      <c r="C66" s="66">
        <v>2</v>
      </c>
      <c r="D66" s="87">
        <f>SUMIFS(숨김!AV:AV,숨김!$AU:$AU,종합!$C66,숨김!$AT:$AT,종합!$B66,숨김!$AS:$AS,종합!$C$5)</f>
        <v>3.7646927214865102E-2</v>
      </c>
      <c r="E66" s="87">
        <f>SUMIFS(숨김!AW:AW,숨김!$AU:$AU,종합!$C66,숨김!$AT:$AT,종합!$B66,숨김!$AS:$AS,종합!$C$5)</f>
        <v>0.4783781533049512</v>
      </c>
      <c r="F66" s="87">
        <f>SUMIFS(숨김!AX:AX,숨김!$AU:$AU,종합!$C66,숨김!$AT:$AT,종합!$B66,숨김!$AS:$AS,종합!$C$5)</f>
        <v>0.2274910650987387</v>
      </c>
      <c r="G66" s="88">
        <f>SUMIFS(숨김!AY:AY,숨김!$AU:$AU,종합!$C66,숨김!$AT:$AT,종합!$B66,숨김!$AS:$AS,종합!$C$5)</f>
        <v>11.019545454545455</v>
      </c>
      <c r="H66" s="89">
        <f>SUMIFS(숨김!AZ:AZ,숨김!$AU:$AU,종합!$C66,숨김!$AT:$AT,종합!$B66,숨김!$AS:$AS,종합!$C$5)</f>
        <v>1.6567419284391469</v>
      </c>
      <c r="I66" s="89">
        <f>SUMIFS(숨김!BA:BA,숨김!$AU:$AU,종합!$C66,숨김!$AT:$AT,종합!$B66,숨김!$AS:$AS,종합!$C$5)</f>
        <v>18.875912542036406</v>
      </c>
      <c r="J66" s="90">
        <f>SUMIFS(숨김!BB:BB,숨김!$AU:$AU,종합!$C66,숨김!$AT:$AT,종합!$B66,숨김!$AS:$AS,종합!$C$5)</f>
        <v>2.5297427759471121</v>
      </c>
      <c r="K66" s="74"/>
      <c r="M66" s="280"/>
      <c r="N66" s="281"/>
      <c r="P66" s="282"/>
      <c r="AA66" s="40"/>
    </row>
    <row r="67" spans="2:27" ht="20.25" customHeight="1">
      <c r="B67" s="86" t="str">
        <f>$B$65</f>
        <v>592</v>
      </c>
      <c r="C67" s="66">
        <v>3</v>
      </c>
      <c r="D67" s="87">
        <f>SUMIFS(숨김!AV:AV,숨김!$AU:$AU,종합!$C67,숨김!$AT:$AT,종합!$B67,숨김!$AS:$AS,종합!$C$5)</f>
        <v>2.4812230648828447E-2</v>
      </c>
      <c r="E67" s="87">
        <f>SUMIFS(숨김!AW:AW,숨김!$AU:$AU,종합!$C67,숨김!$AT:$AT,종합!$B67,숨김!$AS:$AS,종합!$C$5)</f>
        <v>0.40085562297552435</v>
      </c>
      <c r="F67" s="87">
        <f>SUMIFS(숨김!AX:AX,숨김!$AU:$AU,종합!$C67,숨김!$AT:$AT,종합!$B67,숨김!$AS:$AS,종합!$C$5)</f>
        <v>0.23588544522096258</v>
      </c>
      <c r="G67" s="88">
        <f>SUMIFS(숨김!AY:AY,숨김!$AU:$AU,종합!$C67,숨김!$AT:$AT,종합!$B67,숨김!$AS:$AS,종합!$C$5)</f>
        <v>10.178111111111111</v>
      </c>
      <c r="H67" s="89">
        <f>SUMIFS(숨김!AZ:AZ,숨김!$AU:$AU,종합!$C67,숨김!$AT:$AT,종합!$B67,숨김!$AS:$AS,종합!$C$5)</f>
        <v>0.92858360160015552</v>
      </c>
      <c r="I67" s="89">
        <f>SUMIFS(숨김!BA:BA,숨김!$AU:$AU,종합!$C67,숨김!$AT:$AT,종합!$B67,숨김!$AS:$AS,종합!$C$5)</f>
        <v>14.296405902463933</v>
      </c>
      <c r="J67" s="90">
        <f>SUMIFS(숨김!BB:BB,숨김!$AU:$AU,종합!$C67,숨김!$AT:$AT,종합!$B67,숨김!$AS:$AS,종합!$C$5)</f>
        <v>2.769462712535776</v>
      </c>
      <c r="K67" s="74"/>
      <c r="M67" s="280"/>
      <c r="N67" s="281"/>
      <c r="P67" s="282"/>
      <c r="AA67" s="40"/>
    </row>
    <row r="68" spans="2:27" ht="20.25" customHeight="1">
      <c r="B68" s="86" t="str">
        <f>$B$65</f>
        <v>592</v>
      </c>
      <c r="C68" s="66">
        <v>4</v>
      </c>
      <c r="D68" s="87">
        <f>SUMIFS(숨김!AV:AV,숨김!$AU:$AU,종합!$C68,숨김!$AT:$AT,종합!$B68,숨김!$AS:$AS,종합!$C$5)</f>
        <v>2.7125919932352024E-2</v>
      </c>
      <c r="E68" s="87">
        <f>SUMIFS(숨김!AW:AW,숨김!$AU:$AU,종합!$C68,숨김!$AT:$AT,종합!$B68,숨김!$AS:$AS,종합!$C$5)</f>
        <v>0.36187196871222238</v>
      </c>
      <c r="F68" s="87">
        <f>SUMIFS(숨김!AX:AX,숨김!$AU:$AU,종합!$C68,숨김!$AT:$AT,종합!$B68,숨김!$AS:$AS,종합!$C$5)</f>
        <v>0.22222189402366546</v>
      </c>
      <c r="G68" s="88">
        <f>SUMIFS(숨김!AY:AY,숨김!$AU:$AU,종합!$C68,숨김!$AT:$AT,종합!$B68,숨김!$AS:$AS,종합!$C$5)</f>
        <v>9.2550000000000008</v>
      </c>
      <c r="H68" s="89">
        <f>SUMIFS(숨김!AZ:AZ,숨김!$AU:$AU,종합!$C68,숨김!$AT:$AT,종합!$B68,숨김!$AS:$AS,종합!$C$5)</f>
        <v>1.0661957224187155</v>
      </c>
      <c r="I68" s="89">
        <f>SUMIFS(숨김!BA:BA,숨김!$AU:$AU,종합!$C68,숨김!$AT:$AT,종합!$B68,숨김!$AS:$AS,종합!$C$5)</f>
        <v>9.9214873296800388</v>
      </c>
      <c r="J68" s="90">
        <f>SUMIFS(숨김!BB:BB,숨김!$AU:$AU,종합!$C68,숨김!$AT:$AT,종합!$B68,숨김!$AS:$AS,종합!$C$5)</f>
        <v>2.8762656527788959</v>
      </c>
      <c r="K68" s="74" t="str">
        <f>INDEX(숨김!$W$3:$AQ$440,MATCH(종합!$C$5&amp;종합!$B68,숨김!$AN$3:$AN$440,0),15)</f>
        <v>S</v>
      </c>
      <c r="M68" s="280"/>
      <c r="N68" s="281"/>
      <c r="P68" s="282"/>
      <c r="AA68" s="40"/>
    </row>
    <row r="69" spans="2:27" ht="20.25" customHeight="1">
      <c r="B69" s="38" t="str">
        <f>D54</f>
        <v>591</v>
      </c>
      <c r="C69" s="66">
        <v>1</v>
      </c>
      <c r="D69" s="87">
        <f>SUMIFS(숨김!AV:AV,숨김!$AU:$AU,종합!$C69,숨김!$AT:$AT,종합!$B69,숨김!$AS:$AS,종합!$C$5)</f>
        <v>1.6876009118535328E-2</v>
      </c>
      <c r="E69" s="87">
        <f>SUMIFS(숨김!AW:AW,숨김!$AU:$AU,종합!$C69,숨김!$AT:$AT,종합!$B69,숨김!$AS:$AS,종합!$C$5)</f>
        <v>0.50896532439155706</v>
      </c>
      <c r="F69" s="87">
        <f>SUMIFS(숨김!AX:AX,숨김!$AU:$AU,종합!$C69,숨김!$AT:$AT,종합!$B69,숨김!$AS:$AS,종합!$C$5)</f>
        <v>0.25126009218629214</v>
      </c>
      <c r="G69" s="88">
        <f>SUMIFS(숨김!AY:AY,숨김!$AU:$AU,종합!$C69,숨김!$AT:$AT,종합!$B69,숨김!$AS:$AS,종합!$C$5)</f>
        <v>11.198666666666668</v>
      </c>
      <c r="H69" s="89">
        <f>SUMIFS(숨김!AZ:AZ,숨김!$AU:$AU,종합!$C69,숨김!$AT:$AT,종합!$B69,숨김!$AS:$AS,종합!$C$5)</f>
        <v>2.0664289667987692</v>
      </c>
      <c r="I69" s="89">
        <f>SUMIFS(숨김!BA:BA,숨김!$AU:$AU,종합!$C69,숨김!$AT:$AT,종합!$B69,숨김!$AS:$AS,종합!$C$5)</f>
        <v>38.098863753662819</v>
      </c>
      <c r="J69" s="90">
        <f>SUMIFS(숨김!BB:BB,숨김!$AU:$AU,종합!$C69,숨김!$AT:$AT,종합!$B69,숨김!$AS:$AS,종합!$C$5)</f>
        <v>2.150108822994595</v>
      </c>
      <c r="K69" s="74"/>
    </row>
    <row r="70" spans="2:27" ht="20.25" customHeight="1">
      <c r="B70" s="38" t="str">
        <f>$B$69</f>
        <v>591</v>
      </c>
      <c r="C70" s="66">
        <v>2</v>
      </c>
      <c r="D70" s="87">
        <f>SUMIFS(숨김!AV:AV,숨김!$AU:$AU,종합!$C70,숨김!$AT:$AT,종합!$B70,숨김!$AS:$AS,종합!$C$5)</f>
        <v>3.7579435001622905E-2</v>
      </c>
      <c r="E70" s="87">
        <f>SUMIFS(숨김!AW:AW,숨김!$AU:$AU,종합!$C70,숨김!$AT:$AT,종합!$B70,숨김!$AS:$AS,종합!$C$5)</f>
        <v>0.40515245304315117</v>
      </c>
      <c r="F70" s="87">
        <f>SUMIFS(숨김!AX:AX,숨김!$AU:$AU,종합!$C70,숨김!$AT:$AT,종합!$B70,숨김!$AS:$AS,종합!$C$5)</f>
        <v>0.19237408421352653</v>
      </c>
      <c r="G70" s="88">
        <f>SUMIFS(숨김!AY:AY,숨김!$AU:$AU,종합!$C70,숨김!$AT:$AT,종합!$B70,숨김!$AS:$AS,종합!$C$5)</f>
        <v>7.5968571428571421</v>
      </c>
      <c r="H70" s="89">
        <f>SUMIFS(숨김!AZ:AZ,숨김!$AU:$AU,종합!$C70,숨김!$AT:$AT,종합!$B70,숨김!$AS:$AS,종합!$C$5)</f>
        <v>0.10899381541842863</v>
      </c>
      <c r="I70" s="89">
        <f>SUMIFS(숨김!BA:BA,숨김!$AU:$AU,종합!$C70,숨김!$AT:$AT,종합!$B70,숨김!$AS:$AS,종합!$C$5)</f>
        <v>5.1105989007307642</v>
      </c>
      <c r="J70" s="90">
        <f>SUMIFS(숨김!BB:BB,숨김!$AU:$AU,종합!$C70,숨김!$AT:$AT,종합!$B70,숨김!$AS:$AS,종합!$C$5)</f>
        <v>2.5091427751853632</v>
      </c>
      <c r="K70" s="74"/>
    </row>
    <row r="71" spans="2:27" ht="20.25" customHeight="1">
      <c r="B71" s="38" t="str">
        <f>$B$69</f>
        <v>591</v>
      </c>
      <c r="C71" s="66">
        <v>3</v>
      </c>
      <c r="D71" s="87">
        <f>SUMIFS(숨김!AV:AV,숨김!$AU:$AU,종합!$C71,숨김!$AT:$AT,종합!$B71,숨김!$AS:$AS,종합!$C$5)</f>
        <v>1.6286699318599957E-2</v>
      </c>
      <c r="E71" s="87">
        <f>SUMIFS(숨김!AW:AW,숨김!$AU:$AU,종합!$C71,숨김!$AT:$AT,종합!$B71,숨김!$AS:$AS,종합!$C$5)</f>
        <v>0.35419482476127551</v>
      </c>
      <c r="F71" s="87">
        <f>SUMIFS(숨김!AX:AX,숨김!$AU:$AU,종합!$C71,숨김!$AT:$AT,종합!$B71,숨김!$AS:$AS,종합!$C$5)</f>
        <v>0.20809996286874391</v>
      </c>
      <c r="G71" s="88">
        <f>SUMIFS(숨김!AY:AY,숨김!$AU:$AU,종합!$C71,숨김!$AT:$AT,종합!$B71,숨김!$AS:$AS,종합!$C$5)</f>
        <v>6.3797142857142859</v>
      </c>
      <c r="H71" s="89">
        <f>SUMIFS(숨김!AZ:AZ,숨김!$AU:$AU,종합!$C71,숨김!$AT:$AT,종합!$B71,숨김!$AS:$AS,종합!$C$5)</f>
        <v>7.8006840531284524E-2</v>
      </c>
      <c r="I71" s="89">
        <f>SUMIFS(숨김!BA:BA,숨김!$AU:$AU,종합!$C71,숨김!$AT:$AT,종합!$B71,숨김!$AS:$AS,종합!$C$5)</f>
        <v>3.4880201551845795</v>
      </c>
      <c r="J71" s="90">
        <f>SUMIFS(숨김!BB:BB,숨김!$AU:$AU,종합!$C71,숨김!$AT:$AT,종합!$B71,숨김!$AS:$AS,종합!$C$5)</f>
        <v>2.6770833066079618</v>
      </c>
      <c r="K71" s="74"/>
    </row>
    <row r="72" spans="2:27" ht="20.25" customHeight="1">
      <c r="B72" s="38" t="str">
        <f>$B$69</f>
        <v>591</v>
      </c>
      <c r="C72" s="66">
        <v>4</v>
      </c>
      <c r="D72" s="87">
        <f>SUMIFS(숨김!AV:AV,숨김!$AU:$AU,종합!$C72,숨김!$AT:$AT,종합!$B72,숨김!$AS:$AS,종합!$C$5)</f>
        <v>2.0092944752944184E-2</v>
      </c>
      <c r="E72" s="87">
        <f>SUMIFS(숨김!AW:AW,숨김!$AU:$AU,종합!$C72,숨김!$AT:$AT,종합!$B72,숨김!$AS:$AS,종합!$C$5)</f>
        <v>0.33638568151883419</v>
      </c>
      <c r="F72" s="87">
        <f>SUMIFS(숨김!AX:AX,숨김!$AU:$AU,종합!$C72,숨김!$AT:$AT,종합!$B72,숨김!$AS:$AS,종합!$C$5)</f>
        <v>0.22199093035875148</v>
      </c>
      <c r="G72" s="88">
        <f>SUMIFS(숨김!AY:AY,숨김!$AU:$AU,종합!$C72,숨김!$AT:$AT,종합!$B72,숨김!$AS:$AS,종합!$C$5)</f>
        <v>6.4355714285714294</v>
      </c>
      <c r="H72" s="89">
        <f>SUMIFS(숨김!AZ:AZ,숨김!$AU:$AU,종합!$C72,숨김!$AT:$AT,종합!$B72,숨김!$AS:$AS,종합!$C$5)</f>
        <v>8.8852489505293411E-2</v>
      </c>
      <c r="I72" s="89">
        <f>SUMIFS(숨김!BA:BA,숨김!$AU:$AU,종합!$C72,숨김!$AT:$AT,종합!$B72,숨김!$AS:$AS,종합!$C$5)</f>
        <v>3.6897165378777106</v>
      </c>
      <c r="J72" s="90">
        <f>SUMIFS(숨김!BB:BB,숨김!$AU:$AU,종합!$C72,숨김!$AT:$AT,종합!$B72,숨김!$AS:$AS,종합!$C$5)</f>
        <v>2.6996403216022293</v>
      </c>
      <c r="K72" s="74" t="str">
        <f>INDEX(숨김!$W$3:$AQ$440,MATCH(종합!$C$5&amp;종합!$B72,숨김!$AN$3:$AN$440,0),15)</f>
        <v>A</v>
      </c>
    </row>
    <row r="73" spans="2:27" ht="20.25" customHeight="1">
      <c r="B73" s="38" t="str">
        <f>E54</f>
        <v>585</v>
      </c>
      <c r="C73" s="66">
        <v>1</v>
      </c>
      <c r="D73" s="87">
        <f>SUMIFS(숨김!AV:AV,숨김!$AU:$AU,종합!$C73,숨김!$AT:$AT,종합!$B73,숨김!$AS:$AS,종합!$C$5)</f>
        <v>2.0329760043394245E-2</v>
      </c>
      <c r="E73" s="87">
        <f>SUMIFS(숨김!AW:AW,숨김!$AU:$AU,종합!$C73,숨김!$AT:$AT,종합!$B73,숨김!$AS:$AS,종합!$C$5)</f>
        <v>0.58066909837381764</v>
      </c>
      <c r="F73" s="87">
        <f>SUMIFS(숨김!AX:AX,숨김!$AU:$AU,종합!$C73,숨김!$AT:$AT,종합!$B73,숨김!$AS:$AS,종합!$C$5)</f>
        <v>0.24753228571718422</v>
      </c>
      <c r="G73" s="88">
        <f>SUMIFS(숨김!AY:AY,숨김!$AU:$AU,종합!$C73,숨김!$AT:$AT,종합!$B73,숨김!$AS:$AS,종합!$C$5)</f>
        <v>12.664125000000002</v>
      </c>
      <c r="H73" s="89">
        <f>SUMIFS(숨김!AZ:AZ,숨김!$AU:$AU,종합!$C73,숨김!$AT:$AT,종합!$B73,숨김!$AS:$AS,종합!$C$5)</f>
        <v>1.494497206849053</v>
      </c>
      <c r="I73" s="89">
        <f>SUMIFS(숨김!BA:BA,숨김!$AU:$AU,종합!$C73,숨김!$AT:$AT,종합!$B73,숨김!$AS:$AS,종합!$C$5)</f>
        <v>15.905013320572372</v>
      </c>
      <c r="J73" s="90">
        <f>SUMIFS(숨김!BB:BB,숨김!$AU:$AU,종합!$C73,숨김!$AT:$AT,종합!$B73,숨김!$AS:$AS,종합!$C$5)</f>
        <v>2.0734096538202773</v>
      </c>
      <c r="K73" s="74"/>
    </row>
    <row r="74" spans="2:27" ht="20.25" customHeight="1">
      <c r="B74" s="38" t="str">
        <f>$B$73</f>
        <v>585</v>
      </c>
      <c r="C74" s="66">
        <v>2</v>
      </c>
      <c r="D74" s="87">
        <f>SUMIFS(숨김!AV:AV,숨김!$AU:$AU,종합!$C74,숨김!$AT:$AT,종합!$B74,숨김!$AS:$AS,종합!$C$5)</f>
        <v>5.7350868032478838E-2</v>
      </c>
      <c r="E74" s="87">
        <f>SUMIFS(숨김!AW:AW,숨김!$AU:$AU,종합!$C74,숨김!$AT:$AT,종합!$B74,숨김!$AS:$AS,종합!$C$5)</f>
        <v>0.41115363408822225</v>
      </c>
      <c r="F74" s="87">
        <f>SUMIFS(숨김!AX:AX,숨김!$AU:$AU,종합!$C74,숨김!$AT:$AT,종합!$B74,숨김!$AS:$AS,종합!$C$5)</f>
        <v>0.17917160123238077</v>
      </c>
      <c r="G74" s="88">
        <f>SUMIFS(숨김!AY:AY,숨김!$AU:$AU,종합!$C74,숨김!$AT:$AT,종합!$B74,숨김!$AS:$AS,종합!$C$5)</f>
        <v>8.4562499999999989</v>
      </c>
      <c r="H74" s="89">
        <f>SUMIFS(숨김!AZ:AZ,숨김!$AU:$AU,종합!$C74,숨김!$AT:$AT,종합!$B74,숨김!$AS:$AS,종합!$C$5)</f>
        <v>5.8991930166139635E-2</v>
      </c>
      <c r="I74" s="89">
        <f>SUMIFS(숨김!BA:BA,숨김!$AU:$AU,종합!$C74,숨김!$AT:$AT,종합!$B74,숨김!$AS:$AS,종합!$C$5)</f>
        <v>5.3649883156650322</v>
      </c>
      <c r="J74" s="90">
        <f>SUMIFS(숨김!BB:BB,숨김!$AU:$AU,종합!$C74,숨김!$AT:$AT,종합!$B74,숨김!$AS:$AS,종합!$C$5)</f>
        <v>2.4861092654082824</v>
      </c>
      <c r="K74" s="74"/>
    </row>
    <row r="75" spans="2:27" ht="20.25" customHeight="1">
      <c r="B75" s="38" t="str">
        <f>$B$73</f>
        <v>585</v>
      </c>
      <c r="C75" s="66">
        <v>3</v>
      </c>
      <c r="D75" s="87">
        <f>SUMIFS(숨김!AV:AV,숨김!$AU:$AU,종합!$C75,숨김!$AT:$AT,종합!$B75,숨김!$AS:$AS,종합!$C$5)</f>
        <v>3.6207762922358722E-2</v>
      </c>
      <c r="E75" s="87">
        <f>SUMIFS(숨김!AW:AW,숨김!$AU:$AU,종합!$C75,숨김!$AT:$AT,종합!$B75,숨김!$AS:$AS,종합!$C$5)</f>
        <v>0.37769518993293166</v>
      </c>
      <c r="F75" s="87">
        <f>SUMIFS(숨김!AX:AX,숨김!$AU:$AU,종합!$C75,숨김!$AT:$AT,종합!$B75,숨김!$AS:$AS,종합!$C$5)</f>
        <v>0.19615797538811278</v>
      </c>
      <c r="G75" s="88">
        <f>SUMIFS(숨김!AY:AY,숨김!$AU:$AU,종합!$C75,숨김!$AT:$AT,종합!$B75,숨김!$AS:$AS,종합!$C$5)</f>
        <v>8.1830000000000016</v>
      </c>
      <c r="H75" s="89">
        <f>SUMIFS(숨김!AZ:AZ,숨김!$AU:$AU,종합!$C75,숨김!$AT:$AT,종합!$B75,숨김!$AS:$AS,종합!$C$5)</f>
        <v>1.956269878496637E-2</v>
      </c>
      <c r="I75" s="89">
        <f>SUMIFS(숨김!BA:BA,숨김!$AU:$AU,종합!$C75,숨김!$AT:$AT,종합!$B75,숨김!$AS:$AS,종합!$C$5)</f>
        <v>5.5586011261854438</v>
      </c>
      <c r="J75" s="90">
        <f>SUMIFS(숨김!BB:BB,숨김!$AU:$AU,종합!$C75,숨김!$AT:$AT,종합!$B75,숨김!$AS:$AS,종합!$C$5)</f>
        <v>2.5269422384999127</v>
      </c>
      <c r="K75" s="74"/>
    </row>
    <row r="76" spans="2:27" ht="20.25" customHeight="1">
      <c r="B76" s="38" t="str">
        <f>$B$73</f>
        <v>585</v>
      </c>
      <c r="C76" s="66">
        <v>4</v>
      </c>
      <c r="D76" s="87">
        <f>SUMIFS(숨김!AV:AV,숨김!$AU:$AU,종합!$C76,숨김!$AT:$AT,종합!$B76,숨김!$AS:$AS,종합!$C$5)</f>
        <v>3.5092512614911163E-2</v>
      </c>
      <c r="E76" s="87">
        <f>SUMIFS(숨김!AW:AW,숨김!$AU:$AU,종합!$C76,숨김!$AT:$AT,종합!$B76,숨김!$AS:$AS,종합!$C$5)</f>
        <v>0.36176875307581663</v>
      </c>
      <c r="F76" s="87">
        <f>SUMIFS(숨김!AX:AX,숨김!$AU:$AU,종합!$C76,숨김!$AT:$AT,종합!$B76,숨김!$AS:$AS,종합!$C$5)</f>
        <v>0.19137520197474314</v>
      </c>
      <c r="G76" s="88">
        <f>SUMIFS(숨김!AY:AY,숨김!$AU:$AU,종합!$C76,숨김!$AT:$AT,종합!$B76,숨김!$AS:$AS,종합!$C$5)</f>
        <v>7.8070000000000004</v>
      </c>
      <c r="H76" s="89">
        <f>SUMIFS(숨김!AZ:AZ,숨김!$AU:$AU,종합!$C76,숨김!$AT:$AT,종합!$B76,숨김!$AS:$AS,종합!$C$5)</f>
        <v>2.414321303297853E-2</v>
      </c>
      <c r="I76" s="89">
        <f>SUMIFS(숨김!BA:BA,숨김!$AU:$AU,종합!$C76,숨김!$AT:$AT,종합!$B76,숨김!$AS:$AS,종합!$C$5)</f>
        <v>4.4933202033598931</v>
      </c>
      <c r="J76" s="90">
        <f>SUMIFS(숨김!BB:BB,숨김!$AU:$AU,종합!$C76,숨김!$AT:$AT,종합!$B76,숨김!$AS:$AS,종합!$C$5)</f>
        <v>2.5957199288107793</v>
      </c>
      <c r="K76" s="74" t="str">
        <f>INDEX(숨김!$W$3:$AQ$440,MATCH(종합!$C$5&amp;종합!$B76,숨김!$AN$3:$AN$440,0),15)</f>
        <v>A</v>
      </c>
    </row>
    <row r="77" spans="2:27" ht="20.25" customHeight="1">
      <c r="B77" s="38" t="str">
        <f>F54</f>
        <v>594</v>
      </c>
      <c r="C77" s="66">
        <v>1</v>
      </c>
      <c r="D77" s="87">
        <f>SUMIFS(숨김!AV:AV,숨김!$AU:$AU,종합!$C77,숨김!$AT:$AT,종합!$B77,숨김!$AS:$AS,종합!$C$5)</f>
        <v>4.5916760767701417E-2</v>
      </c>
      <c r="E77" s="87">
        <f>SUMIFS(숨김!AW:AW,숨김!$AU:$AU,종합!$C77,숨김!$AT:$AT,종합!$B77,숨김!$AS:$AS,종합!$C$5)</f>
        <v>0.5470189819974266</v>
      </c>
      <c r="F77" s="87">
        <f>SUMIFS(숨김!AX:AX,숨김!$AU:$AU,종합!$C77,숨김!$AT:$AT,종합!$B77,숨김!$AS:$AS,종합!$C$5)</f>
        <v>0.28985298210212174</v>
      </c>
      <c r="G77" s="88">
        <f>SUMIFS(숨김!AY:AY,숨김!$AU:$AU,종합!$C77,숨김!$AT:$AT,종합!$B77,숨김!$AS:$AS,종합!$C$5)</f>
        <v>14.777000000000001</v>
      </c>
      <c r="H77" s="89">
        <f>SUMIFS(숨김!AZ:AZ,숨김!$AU:$AU,종합!$C77,숨김!$AT:$AT,종합!$B77,숨김!$AS:$AS,종합!$C$5)</f>
        <v>1.6498107706562484</v>
      </c>
      <c r="I77" s="89">
        <f>SUMIFS(숨김!BA:BA,숨김!$AU:$AU,종합!$C77,숨김!$AT:$AT,종합!$B77,숨김!$AS:$AS,종합!$C$5)</f>
        <v>35.861156272348396</v>
      </c>
      <c r="J77" s="90">
        <f>SUMIFS(숨김!BB:BB,숨김!$AU:$AU,종합!$C77,숨김!$AT:$AT,종합!$B77,숨김!$AS:$AS,종합!$C$5)</f>
        <v>2.0390509596904431</v>
      </c>
      <c r="K77" s="74"/>
    </row>
    <row r="78" spans="2:27" ht="20.25" customHeight="1">
      <c r="B78" s="38" t="str">
        <f>$B$77</f>
        <v>594</v>
      </c>
      <c r="C78" s="66">
        <v>2</v>
      </c>
      <c r="D78" s="87">
        <f>SUMIFS(숨김!AV:AV,숨김!$AU:$AU,종합!$C78,숨김!$AT:$AT,종합!$B78,숨김!$AS:$AS,종합!$C$5)</f>
        <v>5.2828915885910495E-2</v>
      </c>
      <c r="E78" s="87">
        <f>SUMIFS(숨김!AW:AW,숨김!$AU:$AU,종합!$C78,숨김!$AT:$AT,종합!$B78,숨김!$AS:$AS,종합!$C$5)</f>
        <v>0.44482396260084106</v>
      </c>
      <c r="F78" s="87">
        <f>SUMIFS(숨김!AX:AX,숨김!$AU:$AU,종합!$C78,숨김!$AT:$AT,종합!$B78,숨김!$AS:$AS,종합!$C$5)</f>
        <v>0.26852462856473586</v>
      </c>
      <c r="G78" s="88">
        <f>SUMIFS(숨김!AY:AY,숨김!$AU:$AU,종합!$C78,숨김!$AT:$AT,종합!$B78,숨김!$AS:$AS,종합!$C$5)</f>
        <v>10.954333333333333</v>
      </c>
      <c r="H78" s="89">
        <f>SUMIFS(숨김!AZ:AZ,숨김!$AU:$AU,종합!$C78,숨김!$AT:$AT,종합!$B78,숨김!$AS:$AS,종합!$C$5)</f>
        <v>4.5104920811545782E-2</v>
      </c>
      <c r="I78" s="89">
        <f>SUMIFS(숨김!BA:BA,숨김!$AU:$AU,종합!$C78,숨김!$AT:$AT,종합!$B78,숨김!$AS:$AS,종합!$C$5)</f>
        <v>12.907524838904017</v>
      </c>
      <c r="J78" s="90">
        <f>SUMIFS(숨김!BB:BB,숨김!$AU:$AU,종합!$C78,숨김!$AT:$AT,종합!$B78,숨김!$AS:$AS,종합!$C$5)</f>
        <v>2.3848254719518098</v>
      </c>
      <c r="K78" s="74"/>
    </row>
    <row r="79" spans="2:27" ht="20.25" customHeight="1">
      <c r="B79" s="38" t="str">
        <f>$B$77</f>
        <v>594</v>
      </c>
      <c r="C79" s="66">
        <v>3</v>
      </c>
      <c r="D79" s="87">
        <f>SUMIFS(숨김!AV:AV,숨김!$AU:$AU,종합!$C79,숨김!$AT:$AT,종합!$B79,숨김!$AS:$AS,종합!$C$5)</f>
        <v>3.6262319548432398E-2</v>
      </c>
      <c r="E79" s="87">
        <f>SUMIFS(숨김!AW:AW,숨김!$AU:$AU,종합!$C79,숨김!$AT:$AT,종합!$B79,숨김!$AS:$AS,종합!$C$5)</f>
        <v>0.40443262052733076</v>
      </c>
      <c r="F79" s="87">
        <f>SUMIFS(숨김!AX:AX,숨김!$AU:$AU,종합!$C79,숨김!$AT:$AT,종합!$B79,숨김!$AS:$AS,종합!$C$5)</f>
        <v>0.26349588246087008</v>
      </c>
      <c r="G79" s="88">
        <f>SUMIFS(숨김!AY:AY,숨김!$AU:$AU,종합!$C79,숨김!$AT:$AT,종합!$B79,숨김!$AS:$AS,종합!$C$5)</f>
        <v>9.9496666666666655</v>
      </c>
      <c r="H79" s="89">
        <f>SUMIFS(숨김!AZ:AZ,숨김!$AU:$AU,종합!$C79,숨김!$AT:$AT,종합!$B79,숨김!$AS:$AS,종합!$C$5)</f>
        <v>8.5714313085242841E-2</v>
      </c>
      <c r="I79" s="89">
        <f>SUMIFS(숨김!BA:BA,숨김!$AU:$AU,종합!$C79,숨김!$AT:$AT,종합!$B79,숨김!$AS:$AS,종합!$C$5)</f>
        <v>11.067230424829885</v>
      </c>
      <c r="J79" s="90">
        <f>SUMIFS(숨김!BB:BB,숨김!$AU:$AU,종합!$C79,숨김!$AT:$AT,종합!$B79,숨김!$AS:$AS,종합!$C$5)</f>
        <v>2.4953337663053334</v>
      </c>
      <c r="K79" s="74"/>
    </row>
    <row r="80" spans="2:27" ht="20.25" customHeight="1">
      <c r="B80" s="38" t="str">
        <f>$B$77</f>
        <v>594</v>
      </c>
      <c r="C80" s="66">
        <v>4</v>
      </c>
      <c r="D80" s="87">
        <f>SUMIFS(숨김!AV:AV,숨김!$AU:$AU,종합!$C80,숨김!$AT:$AT,종합!$B80,숨김!$AS:$AS,종합!$C$5)</f>
        <v>2.9503613297436591E-2</v>
      </c>
      <c r="E80" s="87">
        <f>SUMIFS(숨김!AW:AW,숨김!$AU:$AU,종합!$C80,숨김!$AT:$AT,종합!$B80,숨김!$AS:$AS,종합!$C$5)</f>
        <v>0.37881741486495801</v>
      </c>
      <c r="F80" s="87">
        <f>SUMIFS(숨김!AX:AX,숨김!$AU:$AU,종합!$C80,숨김!$AT:$AT,종합!$B80,숨김!$AS:$AS,종합!$C$5)</f>
        <v>0.25926851509908799</v>
      </c>
      <c r="G80" s="88">
        <f>SUMIFS(숨김!AY:AY,숨김!$AU:$AU,종합!$C80,숨김!$AT:$AT,종합!$B80,숨김!$AS:$AS,종합!$C$5)</f>
        <v>9.1660000000000021</v>
      </c>
      <c r="H80" s="89">
        <f>SUMIFS(숨김!AZ:AZ,숨김!$AU:$AU,종합!$C80,숨김!$AT:$AT,종합!$B80,숨김!$AS:$AS,종합!$C$5)</f>
        <v>0.17116964066785259</v>
      </c>
      <c r="I80" s="89">
        <f>SUMIFS(숨김!BA:BA,숨김!$AU:$AU,종합!$C80,숨김!$AT:$AT,종합!$B80,숨김!$AS:$AS,종합!$C$5)</f>
        <v>6.6114273707958064</v>
      </c>
      <c r="J80" s="90">
        <f>SUMIFS(숨김!BB:BB,숨김!$AU:$AU,종합!$C80,숨김!$AT:$AT,종합!$B80,숨김!$AS:$AS,종합!$C$5)</f>
        <v>2.5522948723252128</v>
      </c>
      <c r="K80" s="74" t="str">
        <f>INDEX(숨김!$W$3:$AQ$440,MATCH(종합!$C$5&amp;종합!$B80,숨김!$AN$3:$AN$440,0),15)</f>
        <v>A</v>
      </c>
    </row>
    <row r="81" spans="2:11" ht="20.25" customHeight="1">
      <c r="B81" s="38" t="str">
        <f>G54</f>
        <v>565</v>
      </c>
      <c r="C81" s="66">
        <v>1</v>
      </c>
      <c r="D81" s="87">
        <f>SUMIFS(숨김!AV:AV,숨김!$AU:$AU,종합!$C81,숨김!$AT:$AT,종합!$B81,숨김!$AS:$AS,종합!$C$5)</f>
        <v>2.2812138806905802E-2</v>
      </c>
      <c r="E81" s="87">
        <f>SUMIFS(숨김!AW:AW,숨김!$AU:$AU,종합!$C81,숨김!$AT:$AT,종합!$B81,숨김!$AS:$AS,종합!$C$5)</f>
        <v>0.53215597368201206</v>
      </c>
      <c r="F81" s="87">
        <f>SUMIFS(숨김!AX:AX,숨김!$AU:$AU,종합!$C81,숨김!$AT:$AT,종합!$B81,숨김!$AS:$AS,종합!$C$5)</f>
        <v>0.19386150131918689</v>
      </c>
      <c r="G81" s="88">
        <f>SUMIFS(숨김!AY:AY,숨김!$AU:$AU,종합!$C81,숨김!$AT:$AT,종합!$B81,숨김!$AS:$AS,종합!$C$5)</f>
        <v>8.3680000000000003</v>
      </c>
      <c r="H81" s="89">
        <f>SUMIFS(숨김!AZ:AZ,숨김!$AU:$AU,종합!$C81,숨김!$AT:$AT,종합!$B81,숨김!$AS:$AS,종합!$C$5)</f>
        <v>0.62685754917581393</v>
      </c>
      <c r="I81" s="89">
        <f>SUMIFS(숨김!BA:BA,숨김!$AU:$AU,종합!$C81,숨김!$AT:$AT,종합!$B81,숨김!$AS:$AS,종합!$C$5)</f>
        <v>19.595102648310629</v>
      </c>
      <c r="J81" s="90">
        <f>SUMIFS(숨김!BB:BB,숨김!$AU:$AU,종합!$C81,숨김!$AT:$AT,종합!$B81,숨김!$AS:$AS,종합!$C$5)</f>
        <v>1.7858785962627228</v>
      </c>
      <c r="K81" s="74"/>
    </row>
    <row r="82" spans="2:11" ht="20.25" customHeight="1">
      <c r="B82" s="38" t="str">
        <f>$B$81</f>
        <v>565</v>
      </c>
      <c r="C82" s="66">
        <v>2</v>
      </c>
      <c r="D82" s="87">
        <f>SUMIFS(숨김!AV:AV,숨김!$AU:$AU,종합!$C82,숨김!$AT:$AT,종합!$B82,숨김!$AS:$AS,종합!$C$5)</f>
        <v>8.803408844667621E-3</v>
      </c>
      <c r="E82" s="87">
        <f>SUMIFS(숨김!AW:AW,숨김!$AU:$AU,종합!$C82,숨김!$AT:$AT,종합!$B82,숨김!$AS:$AS,종합!$C$5)</f>
        <v>0.4945654524126275</v>
      </c>
      <c r="F82" s="87">
        <f>SUMIFS(숨김!AX:AX,숨김!$AU:$AU,종합!$C82,숨김!$AT:$AT,종합!$B82,숨김!$AS:$AS,종합!$C$5)</f>
        <v>0.19162797381850927</v>
      </c>
      <c r="G82" s="88">
        <f>SUMIFS(숨김!AY:AY,숨김!$AU:$AU,종합!$C82,숨김!$AT:$AT,종합!$B82,숨김!$AS:$AS,종합!$C$5)</f>
        <v>6.9930000000000003</v>
      </c>
      <c r="H82" s="89">
        <f>SUMIFS(숨김!AZ:AZ,숨김!$AU:$AU,종합!$C82,숨김!$AT:$AT,종합!$B82,숨김!$AS:$AS,종합!$C$5)</f>
        <v>0.43846699589572519</v>
      </c>
      <c r="I82" s="89">
        <f>SUMIFS(숨김!BA:BA,숨김!$AU:$AU,종합!$C82,숨김!$AT:$AT,종합!$B82,숨김!$AS:$AS,종합!$C$5)</f>
        <v>18.514045194046027</v>
      </c>
      <c r="J82" s="90">
        <f>SUMIFS(숨김!BB:BB,숨김!$AU:$AU,종합!$C82,숨김!$AT:$AT,종합!$B82,숨김!$AS:$AS,종합!$C$5)</f>
        <v>1.8896386744138367</v>
      </c>
      <c r="K82" s="74"/>
    </row>
    <row r="83" spans="2:11" ht="20.25" customHeight="1">
      <c r="B83" s="38" t="str">
        <f>$B$81</f>
        <v>565</v>
      </c>
      <c r="C83" s="66">
        <v>3</v>
      </c>
      <c r="D83" s="87">
        <f>SUMIFS(숨김!AV:AV,숨김!$AU:$AU,종합!$C83,숨김!$AT:$AT,종합!$B83,숨김!$AS:$AS,종합!$C$5)</f>
        <v>2.0952371003995506E-2</v>
      </c>
      <c r="E83" s="87">
        <f>SUMIFS(숨김!AW:AW,숨김!$AU:$AU,종합!$C83,숨김!$AT:$AT,종합!$B83,숨김!$AS:$AS,종합!$C$5)</f>
        <v>0.37266534309875943</v>
      </c>
      <c r="F83" s="87">
        <f>SUMIFS(숨김!AX:AX,숨김!$AU:$AU,종합!$C83,숨김!$AT:$AT,종합!$B83,숨김!$AS:$AS,종합!$C$5)</f>
        <v>0.1495802323939211</v>
      </c>
      <c r="G83" s="88">
        <f>SUMIFS(숨김!AY:AY,숨김!$AU:$AU,종합!$C83,숨김!$AT:$AT,종합!$B83,숨김!$AS:$AS,종합!$C$5)</f>
        <v>4.5358571428571421</v>
      </c>
      <c r="H83" s="89">
        <f>SUMIFS(숨김!AZ:AZ,숨김!$AU:$AU,종합!$C83,숨김!$AT:$AT,종합!$B83,숨김!$AS:$AS,종합!$C$5)</f>
        <v>2.3201011007255655E-2</v>
      </c>
      <c r="I83" s="89">
        <f>SUMIFS(숨김!BA:BA,숨김!$AU:$AU,종합!$C83,숨김!$AT:$AT,종합!$B83,숨김!$AS:$AS,종합!$C$5)</f>
        <v>4.0634913564136328</v>
      </c>
      <c r="J83" s="90">
        <f>SUMIFS(숨김!BB:BB,숨김!$AU:$AU,종합!$C83,숨김!$AT:$AT,종합!$B83,숨김!$AS:$AS,종합!$C$5)</f>
        <v>2.2403658680477765</v>
      </c>
      <c r="K83" s="74"/>
    </row>
    <row r="84" spans="2:11" ht="20.25" customHeight="1">
      <c r="B84" s="38" t="str">
        <f>$B$81</f>
        <v>565</v>
      </c>
      <c r="C84" s="66">
        <v>4</v>
      </c>
      <c r="D84" s="87">
        <f>SUMIFS(숨김!AV:AV,숨김!$AU:$AU,종합!$C84,숨김!$AT:$AT,종합!$B84,숨김!$AS:$AS,종합!$C$5)</f>
        <v>1.8856536632998817E-2</v>
      </c>
      <c r="E84" s="87">
        <f>SUMIFS(숨김!AW:AW,숨김!$AU:$AU,종합!$C84,숨김!$AT:$AT,종합!$B84,숨김!$AS:$AS,종합!$C$5)</f>
        <v>0.38049803128583359</v>
      </c>
      <c r="F84" s="87">
        <f>SUMIFS(숨김!AX:AX,숨김!$AU:$AU,종합!$C84,숨김!$AT:$AT,종합!$B84,숨김!$AS:$AS,종합!$C$5)</f>
        <v>0.16347117934683805</v>
      </c>
      <c r="G84" s="88">
        <f>SUMIFS(숨김!AY:AY,숨김!$AU:$AU,종합!$C84,숨김!$AT:$AT,종합!$B84,숨김!$AS:$AS,종합!$C$5)</f>
        <v>4.7860000000000005</v>
      </c>
      <c r="H84" s="89">
        <f>SUMIFS(숨김!AZ:AZ,숨김!$AU:$AU,종합!$C84,숨김!$AT:$AT,종합!$B84,숨김!$AS:$AS,종합!$C$5)</f>
        <v>0.11404051481978118</v>
      </c>
      <c r="I84" s="89">
        <f>SUMIFS(숨김!BA:BA,숨김!$AU:$AU,종합!$C84,숨김!$AT:$AT,종합!$B84,숨김!$AS:$AS,종합!$C$5)</f>
        <v>3.8577153461450115</v>
      </c>
      <c r="J84" s="90">
        <f>SUMIFS(숨김!BB:BB,숨김!$AU:$AU,종합!$C84,숨김!$AT:$AT,종합!$B84,숨김!$AS:$AS,종합!$C$5)</f>
        <v>2.2052267468551778</v>
      </c>
      <c r="K84" s="74" t="str">
        <f>INDEX(숨김!$W$3:$AQ$440,MATCH(종합!$C$5&amp;종합!$B84,숨김!$AN$3:$AN$440,0),15)</f>
        <v>A</v>
      </c>
    </row>
    <row r="85" spans="2:11" ht="20.25" customHeight="1">
      <c r="B85" s="38" t="str">
        <f>H54</f>
        <v>순환52</v>
      </c>
      <c r="C85" s="66">
        <v>1</v>
      </c>
      <c r="D85" s="87">
        <f>SUMIFS(숨김!AV:AV,숨김!$AU:$AU,종합!$C85,숨김!$AT:$AT,종합!$B85,숨김!$AS:$AS,종합!$C$5)</f>
        <v>1.6642513768987902E-2</v>
      </c>
      <c r="E85" s="87">
        <f>SUMIFS(숨김!AW:AW,숨김!$AU:$AU,종합!$C85,숨김!$AT:$AT,종합!$B85,숨김!$AS:$AS,종합!$C$5)</f>
        <v>0.53101912891647107</v>
      </c>
      <c r="F85" s="87">
        <f>SUMIFS(숨김!AX:AX,숨김!$AU:$AU,종합!$C85,숨김!$AT:$AT,종합!$B85,숨김!$AS:$AS,종합!$C$5)</f>
        <v>0.21697934074999026</v>
      </c>
      <c r="G85" s="88">
        <f>SUMIFS(숨김!AY:AY,숨김!$AU:$AU,종합!$C85,숨김!$AT:$AT,종합!$B85,숨김!$AS:$AS,종합!$C$5)</f>
        <v>14.77</v>
      </c>
      <c r="H85" s="89">
        <f>SUMIFS(숨김!AZ:AZ,숨김!$AU:$AU,종합!$C85,숨김!$AT:$AT,종합!$B85,숨김!$AS:$AS,종합!$C$5)</f>
        <v>1.6661699593957524</v>
      </c>
      <c r="I85" s="89">
        <f>SUMIFS(숨김!BA:BA,숨김!$AU:$AU,종합!$C85,숨김!$AT:$AT,종합!$B85,숨김!$AS:$AS,종합!$C$5)</f>
        <v>38.20873525753958</v>
      </c>
      <c r="J85" s="90">
        <f>SUMIFS(숨김!BB:BB,숨김!$AU:$AU,종합!$C85,숨김!$AT:$AT,종합!$B85,숨김!$AS:$AS,종합!$C$5)</f>
        <v>1.8344347426512992</v>
      </c>
      <c r="K85" s="74"/>
    </row>
    <row r="86" spans="2:11" ht="20.25" customHeight="1">
      <c r="B86" s="38" t="str">
        <f>$B$85</f>
        <v>순환52</v>
      </c>
      <c r="C86" s="66">
        <v>2</v>
      </c>
      <c r="D86" s="87">
        <f>SUMIFS(숨김!AV:AV,숨김!$AU:$AU,종합!$C86,숨김!$AT:$AT,종합!$B86,숨김!$AS:$AS,종합!$C$5)</f>
        <v>3.8177025504472731E-2</v>
      </c>
      <c r="E86" s="87">
        <f>SUMIFS(숨김!AW:AW,숨김!$AU:$AU,종합!$C86,숨김!$AT:$AT,종합!$B86,숨김!$AS:$AS,종합!$C$5)</f>
        <v>0.42736200011067538</v>
      </c>
      <c r="F86" s="87">
        <f>SUMIFS(숨김!AX:AX,숨김!$AU:$AU,종합!$C86,숨김!$AT:$AT,종합!$B86,숨김!$AS:$AS,종합!$C$5)</f>
        <v>0.1696398053500289</v>
      </c>
      <c r="G86" s="88">
        <f>SUMIFS(숨김!AY:AY,숨김!$AU:$AU,종합!$C86,숨김!$AT:$AT,종합!$B86,숨김!$AS:$AS,종합!$C$5)</f>
        <v>10.7904</v>
      </c>
      <c r="H86" s="89">
        <f>SUMIFS(숨김!AZ:AZ,숨김!$AU:$AU,종합!$C86,숨김!$AT:$AT,종합!$B86,숨김!$AS:$AS,종합!$C$5)</f>
        <v>5.4025415716569714E-2</v>
      </c>
      <c r="I86" s="89">
        <f>SUMIFS(숨김!BA:BA,숨김!$AU:$AU,종합!$C86,숨김!$AT:$AT,종합!$B86,숨김!$AS:$AS,종합!$C$5)</f>
        <v>11.62446861501525</v>
      </c>
      <c r="J86" s="90">
        <f>SUMIFS(숨김!BB:BB,숨김!$AU:$AU,종합!$C86,숨김!$AT:$AT,종합!$B86,숨김!$AS:$AS,종합!$C$5)</f>
        <v>2.1620292996380805</v>
      </c>
      <c r="K86" s="74"/>
    </row>
    <row r="87" spans="2:11" ht="20.25" customHeight="1">
      <c r="B87" s="38" t="str">
        <f>$B$85</f>
        <v>순환52</v>
      </c>
      <c r="C87" s="66">
        <v>3</v>
      </c>
      <c r="D87" s="87">
        <f>SUMIFS(숨김!AV:AV,숨김!$AU:$AU,종합!$C87,숨김!$AT:$AT,종합!$B87,숨김!$AS:$AS,종합!$C$5)</f>
        <v>2.8635995510123479E-2</v>
      </c>
      <c r="E87" s="87">
        <f>SUMIFS(숨김!AW:AW,숨김!$AU:$AU,종합!$C87,숨김!$AT:$AT,종합!$B87,숨김!$AS:$AS,종합!$C$5)</f>
        <v>0.39513523431570707</v>
      </c>
      <c r="F87" s="87">
        <f>SUMIFS(숨김!AX:AX,숨김!$AU:$AU,종합!$C87,숨김!$AT:$AT,종합!$B87,숨김!$AS:$AS,종합!$C$5)</f>
        <v>0.18060858018077833</v>
      </c>
      <c r="G87" s="88">
        <f>SUMIFS(숨김!AY:AY,숨김!$AU:$AU,종합!$C87,숨김!$AT:$AT,종합!$B87,숨김!$AS:$AS,종합!$C$5)</f>
        <v>10.0374</v>
      </c>
      <c r="H87" s="89">
        <f>SUMIFS(숨김!AZ:AZ,숨김!$AU:$AU,종합!$C87,숨김!$AT:$AT,종합!$B87,숨김!$AS:$AS,종합!$C$5)</f>
        <v>8.8418038600250482E-3</v>
      </c>
      <c r="I87" s="89">
        <f>SUMIFS(숨김!BA:BA,숨김!$AU:$AU,종합!$C87,숨김!$AT:$AT,종합!$B87,숨김!$AS:$AS,종합!$C$5)</f>
        <v>11.806755421086782</v>
      </c>
      <c r="J87" s="90">
        <f>SUMIFS(숨김!BB:BB,숨김!$AU:$AU,종합!$C87,숨김!$AT:$AT,종합!$B87,숨김!$AS:$AS,종합!$C$5)</f>
        <v>2.2395280597360121</v>
      </c>
      <c r="K87" s="74"/>
    </row>
    <row r="88" spans="2:11" ht="20.25" customHeight="1">
      <c r="B88" s="38" t="str">
        <f>$B$85</f>
        <v>순환52</v>
      </c>
      <c r="C88" s="66">
        <v>4</v>
      </c>
      <c r="D88" s="87">
        <f>SUMIFS(숨김!AV:AV,숨김!$AU:$AU,종합!$C88,숨김!$AT:$AT,종합!$B88,숨김!$AS:$AS,종합!$C$5)</f>
        <v>2.6216072373387755E-2</v>
      </c>
      <c r="E88" s="87">
        <f>SUMIFS(숨김!AW:AW,숨김!$AU:$AU,종합!$C88,숨김!$AT:$AT,종합!$B88,숨김!$AS:$AS,종합!$C$5)</f>
        <v>0.38070898698312355</v>
      </c>
      <c r="F88" s="87">
        <f>SUMIFS(숨김!AX:AX,숨김!$AU:$AU,종합!$C88,숨김!$AT:$AT,종합!$B88,숨김!$AS:$AS,종합!$C$5)</f>
        <v>0.18606917264493797</v>
      </c>
      <c r="G88" s="88">
        <f>SUMIFS(숨김!AY:AY,숨김!$AU:$AU,종합!$C88,숨김!$AT:$AT,종합!$B88,숨김!$AS:$AS,종합!$C$5)</f>
        <v>10.698400000000001</v>
      </c>
      <c r="H88" s="89">
        <f>SUMIFS(숨김!AZ:AZ,숨김!$AU:$AU,종합!$C88,숨김!$AT:$AT,종합!$B88,숨김!$AS:$AS,종합!$C$5)</f>
        <v>3.73858092515447E-3</v>
      </c>
      <c r="I88" s="89">
        <f>SUMIFS(숨김!BA:BA,숨김!$AU:$AU,종합!$C88,숨김!$AT:$AT,종합!$B88,숨김!$AS:$AS,종합!$C$5)</f>
        <v>16.131976692041537</v>
      </c>
      <c r="J88" s="90">
        <f>SUMIFS(숨김!BB:BB,숨김!$AU:$AU,종합!$C88,숨김!$AT:$AT,종합!$B88,숨김!$AS:$AS,종합!$C$5)</f>
        <v>2.1911372212933236</v>
      </c>
      <c r="K88" s="74" t="str">
        <f>INDEX(숨김!$W$3:$AQ$440,MATCH(종합!$C$5&amp;종합!$B88,숨김!$AN$3:$AN$440,0),15)</f>
        <v>B</v>
      </c>
    </row>
    <row r="89" spans="2:11" ht="20.25" customHeight="1">
      <c r="B89" s="38" t="str">
        <f>I54</f>
        <v>522</v>
      </c>
      <c r="C89" s="66">
        <v>1</v>
      </c>
      <c r="D89" s="87">
        <f>SUMIFS(숨김!AV:AV,숨김!$AU:$AU,종합!$C89,숨김!$AT:$AT,종합!$B89,숨김!$AS:$AS,종합!$C$5)</f>
        <v>2.802483091645128E-2</v>
      </c>
      <c r="E89" s="87">
        <f>SUMIFS(숨김!AW:AW,숨김!$AU:$AU,종합!$C89,숨김!$AT:$AT,종합!$B89,숨김!$AS:$AS,종합!$C$5)</f>
        <v>0.5563906565430724</v>
      </c>
      <c r="F89" s="87">
        <f>SUMIFS(숨김!AX:AX,숨김!$AU:$AU,종합!$C89,숨김!$AT:$AT,종합!$B89,숨김!$AS:$AS,종합!$C$5)</f>
        <v>0.23516692247094528</v>
      </c>
      <c r="G89" s="88">
        <f>SUMIFS(숨김!AY:AY,숨김!$AU:$AU,종합!$C89,숨김!$AT:$AT,종합!$B89,숨김!$AS:$AS,종합!$C$5)</f>
        <v>13.788333333333334</v>
      </c>
      <c r="H89" s="89">
        <f>SUMIFS(숨김!AZ:AZ,숨김!$AU:$AU,종합!$C89,숨김!$AT:$AT,종합!$B89,숨김!$AS:$AS,종합!$C$5)</f>
        <v>1.7276016634596951</v>
      </c>
      <c r="I89" s="89">
        <f>SUMIFS(숨김!BA:BA,숨김!$AU:$AU,종합!$C89,숨김!$AT:$AT,종합!$B89,숨김!$AS:$AS,종합!$C$5)</f>
        <v>41.43199760297172</v>
      </c>
      <c r="J89" s="90">
        <f>SUMIFS(숨김!BB:BB,숨김!$AU:$AU,종합!$C89,숨김!$AT:$AT,종합!$B89,숨김!$AS:$AS,종합!$C$5)</f>
        <v>1.792563814096239</v>
      </c>
      <c r="K89" s="74"/>
    </row>
    <row r="90" spans="2:11" ht="20.25" customHeight="1">
      <c r="B90" s="38" t="str">
        <f>$B$89</f>
        <v>522</v>
      </c>
      <c r="C90" s="66">
        <v>2</v>
      </c>
      <c r="D90" s="87">
        <f>SUMIFS(숨김!AV:AV,숨김!$AU:$AU,종합!$C90,숨김!$AT:$AT,종합!$B90,숨김!$AS:$AS,종합!$C$5)</f>
        <v>3.4435140508090975E-2</v>
      </c>
      <c r="E90" s="87">
        <f>SUMIFS(숨김!AW:AW,숨김!$AU:$AU,종합!$C90,숨김!$AT:$AT,종합!$B90,숨김!$AS:$AS,종합!$C$5)</f>
        <v>0.47143281992329467</v>
      </c>
      <c r="F90" s="87">
        <f>SUMIFS(숨김!AX:AX,숨김!$AU:$AU,종합!$C90,숨김!$AT:$AT,종합!$B90,숨김!$AS:$AS,종합!$C$5)</f>
        <v>0.20361789882577846</v>
      </c>
      <c r="G90" s="88">
        <f>SUMIFS(숨김!AY:AY,숨김!$AU:$AU,종합!$C90,숨김!$AT:$AT,종합!$B90,숨김!$AS:$AS,종합!$C$5)</f>
        <v>10.0129</v>
      </c>
      <c r="H90" s="89">
        <f>SUMIFS(숨김!AZ:AZ,숨김!$AU:$AU,종합!$C90,숨김!$AT:$AT,종합!$B90,숨김!$AS:$AS,종합!$C$5)</f>
        <v>0.10749625106824401</v>
      </c>
      <c r="I90" s="89">
        <f>SUMIFS(숨김!BA:BA,숨김!$AU:$AU,종합!$C90,숨김!$AT:$AT,종합!$B90,숨김!$AS:$AS,종합!$C$5)</f>
        <v>10.677127635173724</v>
      </c>
      <c r="J90" s="90">
        <f>SUMIFS(숨김!BB:BB,숨김!$AU:$AU,종합!$C90,숨김!$AT:$AT,종합!$B90,숨김!$AS:$AS,종합!$C$5)</f>
        <v>2.0696162015081905</v>
      </c>
      <c r="K90" s="74"/>
    </row>
    <row r="91" spans="2:11" ht="20.25" customHeight="1">
      <c r="B91" s="38" t="str">
        <f>$B$89</f>
        <v>522</v>
      </c>
      <c r="C91" s="66">
        <v>3</v>
      </c>
      <c r="D91" s="87">
        <f>SUMIFS(숨김!AV:AV,숨김!$AU:$AU,종합!$C91,숨김!$AT:$AT,종합!$B91,숨김!$AS:$AS,종합!$C$5)</f>
        <v>1.5599862203299321E-2</v>
      </c>
      <c r="E91" s="87">
        <f>SUMIFS(숨김!AW:AW,숨김!$AU:$AU,종합!$C91,숨김!$AT:$AT,종합!$B91,숨김!$AS:$AS,종합!$C$5)</f>
        <v>0.44836705579537456</v>
      </c>
      <c r="F91" s="87">
        <f>SUMIFS(숨김!AX:AX,숨김!$AU:$AU,종합!$C91,숨김!$AT:$AT,종합!$B91,숨김!$AS:$AS,종합!$C$5)</f>
        <v>0.207997883695452</v>
      </c>
      <c r="G91" s="88">
        <f>SUMIFS(숨김!AY:AY,숨김!$AU:$AU,종합!$C91,숨김!$AT:$AT,종합!$B91,숨김!$AS:$AS,종합!$C$5)</f>
        <v>9.8672727272727272</v>
      </c>
      <c r="H91" s="89">
        <f>SUMIFS(숨김!AZ:AZ,숨김!$AU:$AU,종합!$C91,숨김!$AT:$AT,종합!$B91,숨김!$AS:$AS,종합!$C$5)</f>
        <v>0.65169049721812633</v>
      </c>
      <c r="I91" s="89">
        <f>SUMIFS(숨김!BA:BA,숨김!$AU:$AU,종합!$C91,숨김!$AT:$AT,종합!$B91,숨김!$AS:$AS,종합!$C$5)</f>
        <v>13.030792858727258</v>
      </c>
      <c r="J91" s="90">
        <f>SUMIFS(숨김!BB:BB,숨김!$AU:$AU,종합!$C91,숨김!$AT:$AT,종합!$B91,숨김!$AS:$AS,종합!$C$5)</f>
        <v>2.1298649123042637</v>
      </c>
      <c r="K91" s="74"/>
    </row>
    <row r="92" spans="2:11" ht="20.25" customHeight="1">
      <c r="B92" s="38" t="str">
        <f>$B$89</f>
        <v>522</v>
      </c>
      <c r="C92" s="66">
        <v>4</v>
      </c>
      <c r="D92" s="87">
        <f>SUMIFS(숨김!AV:AV,숨김!$AU:$AU,종합!$C92,숨김!$AT:$AT,종합!$B92,숨김!$AS:$AS,종합!$C$5)</f>
        <v>1.4607340504181287E-2</v>
      </c>
      <c r="E92" s="87">
        <f>SUMIFS(숨김!AW:AW,숨김!$AU:$AU,종합!$C92,숨김!$AT:$AT,종합!$B92,숨김!$AS:$AS,종합!$C$5)</f>
        <v>0.44227479044570489</v>
      </c>
      <c r="F92" s="87">
        <f>SUMIFS(숨김!AX:AX,숨김!$AU:$AU,종합!$C92,숨김!$AT:$AT,종합!$B92,숨김!$AS:$AS,종합!$C$5)</f>
        <v>0.21731941989276241</v>
      </c>
      <c r="G92" s="88">
        <f>SUMIFS(숨김!AY:AY,숨김!$AU:$AU,종합!$C92,숨김!$AT:$AT,종합!$B92,숨김!$AS:$AS,종합!$C$5)</f>
        <v>10.028272727272729</v>
      </c>
      <c r="H92" s="89">
        <f>SUMIFS(숨김!AZ:AZ,숨김!$AU:$AU,종합!$C92,숨김!$AT:$AT,종합!$B92,숨김!$AS:$AS,종합!$C$5)</f>
        <v>0.88961166037972916</v>
      </c>
      <c r="I92" s="89">
        <f>SUMIFS(숨김!BA:BA,숨김!$AU:$AU,종합!$C92,숨김!$AT:$AT,종합!$B92,숨김!$AS:$AS,종합!$C$5)</f>
        <v>12.179475372034229</v>
      </c>
      <c r="J92" s="90">
        <f>SUMIFS(숨김!BB:BB,숨김!$AU:$AU,종합!$C92,숨김!$AT:$AT,종합!$B92,숨김!$AS:$AS,종합!$C$5)</f>
        <v>2.098407525538514</v>
      </c>
      <c r="K92" s="74" t="str">
        <f>INDEX(숨김!$W$3:$AQ$440,MATCH(종합!$C$5&amp;종합!$B92,숨김!$AN$3:$AN$440,0),15)</f>
        <v>B</v>
      </c>
    </row>
    <row r="93" spans="2:11" ht="20.25" customHeight="1">
      <c r="B93" s="85" t="s">
        <v>625</v>
      </c>
      <c r="C93" s="84"/>
      <c r="D93" s="85"/>
      <c r="E93" s="85"/>
      <c r="F93" s="85"/>
      <c r="G93" s="85"/>
      <c r="H93" s="85"/>
      <c r="I93" s="85"/>
      <c r="J93" s="85"/>
      <c r="K93" s="84"/>
    </row>
    <row r="94" spans="2:11" ht="20.25" customHeight="1">
      <c r="B94" s="273" t="str">
        <f>C54</f>
        <v>592</v>
      </c>
      <c r="C94" s="54"/>
      <c r="D94" s="67">
        <f t="shared" ref="D94:J94" si="8">(SUMIFS(D$65:D$92,$B$65:$B$92,$B94,$C$65:$C$92,MAX($C$65:$C$92))/SUMIFS(D$65:D$92,$B$65:$B$92,$B94,$C$65:$C$92,MAX($C$65:$C$92)-1))-1</f>
        <v>9.3247935514932045E-2</v>
      </c>
      <c r="E94" s="67">
        <f t="shared" si="8"/>
        <v>-9.7251109948087833E-2</v>
      </c>
      <c r="F94" s="67">
        <f t="shared" si="8"/>
        <v>-5.7924520033433846E-2</v>
      </c>
      <c r="G94" s="67">
        <f t="shared" si="8"/>
        <v>-9.0695719572502997E-2</v>
      </c>
      <c r="H94" s="67">
        <f t="shared" si="8"/>
        <v>0.14819572581448104</v>
      </c>
      <c r="I94" s="67">
        <f t="shared" si="8"/>
        <v>-0.30601527423265817</v>
      </c>
      <c r="J94" s="67">
        <f t="shared" si="8"/>
        <v>3.8564498362691157E-2</v>
      </c>
      <c r="K94" s="55"/>
    </row>
    <row r="95" spans="2:11" ht="20.25" customHeight="1">
      <c r="B95" s="42" t="str">
        <f>D54</f>
        <v>591</v>
      </c>
      <c r="C95" s="54"/>
      <c r="D95" s="67">
        <f t="shared" ref="D95:J100" si="9">(SUMIFS(D$65:D$92,$B$65:$B$92,$B95,$C$65:$C$92,MAX($C$65:$C$92))/SUMIFS(D$65:D$92,$B$65:$B$92,$B95,$C$65:$C$92,MAX($C$65:$C$92)-1))-1</f>
        <v>0.23370268953128925</v>
      </c>
      <c r="E95" s="67">
        <f t="shared" si="9"/>
        <v>-5.0280642170434153E-2</v>
      </c>
      <c r="F95" s="67">
        <f t="shared" si="9"/>
        <v>6.6751417436672567E-2</v>
      </c>
      <c r="G95" s="67">
        <f t="shared" si="9"/>
        <v>8.7554301580905491E-3</v>
      </c>
      <c r="H95" s="67">
        <f t="shared" si="9"/>
        <v>0.13903458850713557</v>
      </c>
      <c r="I95" s="67">
        <f t="shared" si="9"/>
        <v>5.7825463649724185E-2</v>
      </c>
      <c r="J95" s="67">
        <f t="shared" si="9"/>
        <v>8.4259667745822941E-3</v>
      </c>
      <c r="K95" s="55"/>
    </row>
    <row r="96" spans="2:11" ht="20.25" customHeight="1">
      <c r="B96" s="42" t="str">
        <f>E54</f>
        <v>585</v>
      </c>
      <c r="C96" s="54"/>
      <c r="D96" s="67">
        <f t="shared" si="9"/>
        <v>-3.0801414322089382E-2</v>
      </c>
      <c r="E96" s="67">
        <f t="shared" si="9"/>
        <v>-4.2167433638599205E-2</v>
      </c>
      <c r="F96" s="67">
        <f t="shared" si="9"/>
        <v>-2.4382253150332378E-2</v>
      </c>
      <c r="G96" s="67">
        <f t="shared" si="9"/>
        <v>-4.5948918489551627E-2</v>
      </c>
      <c r="H96" s="67">
        <f t="shared" si="9"/>
        <v>0.23414531391406057</v>
      </c>
      <c r="I96" s="67">
        <f t="shared" si="9"/>
        <v>-0.19164550552246462</v>
      </c>
      <c r="J96" s="67">
        <f t="shared" si="9"/>
        <v>2.7217753244607401E-2</v>
      </c>
      <c r="K96" s="55"/>
    </row>
    <row r="97" spans="2:11" ht="20.25" customHeight="1">
      <c r="B97" s="42" t="str">
        <f>F54</f>
        <v>594</v>
      </c>
      <c r="C97" s="54"/>
      <c r="D97" s="67">
        <f t="shared" si="9"/>
        <v>-0.18638372655584801</v>
      </c>
      <c r="E97" s="67">
        <f t="shared" si="9"/>
        <v>-6.3336151344502434E-2</v>
      </c>
      <c r="F97" s="67">
        <f t="shared" si="9"/>
        <v>-1.6043390592298423E-2</v>
      </c>
      <c r="G97" s="67">
        <f t="shared" si="9"/>
        <v>-7.8763107641796726E-2</v>
      </c>
      <c r="H97" s="67">
        <f t="shared" si="9"/>
        <v>0.99697850343412853</v>
      </c>
      <c r="I97" s="67">
        <f t="shared" si="9"/>
        <v>-0.40261229621073591</v>
      </c>
      <c r="J97" s="67">
        <f t="shared" si="9"/>
        <v>2.2827048945928352E-2</v>
      </c>
      <c r="K97" s="55"/>
    </row>
    <row r="98" spans="2:11" ht="20.25" customHeight="1">
      <c r="B98" s="42" t="str">
        <f>G54</f>
        <v>565</v>
      </c>
      <c r="C98" s="54"/>
      <c r="D98" s="67">
        <f t="shared" si="9"/>
        <v>-0.10002850611021663</v>
      </c>
      <c r="E98" s="67">
        <f t="shared" si="9"/>
        <v>2.101802148261056E-2</v>
      </c>
      <c r="F98" s="67">
        <f t="shared" si="9"/>
        <v>9.2866194487082998E-2</v>
      </c>
      <c r="G98" s="67">
        <f>(SUMIFS(G$65:G$92,$B$65:$B$92,$B98,$C$65:$C$92,MAX($C$65:$C$92))/SUMIFS(G$65:G$92,$B$65:$B$92,$B98,$C$65:$C$92,MAX($C$65:$C$92)-1))-1</f>
        <v>5.5147869358445734E-2</v>
      </c>
      <c r="H98" s="67">
        <f t="shared" si="9"/>
        <v>3.9153252323408356</v>
      </c>
      <c r="I98" s="67">
        <f t="shared" si="9"/>
        <v>-5.0640198838822092E-2</v>
      </c>
      <c r="J98" s="67">
        <f t="shared" si="9"/>
        <v>-1.568454585644008E-2</v>
      </c>
      <c r="K98" s="55"/>
    </row>
    <row r="99" spans="2:11" ht="20.25" customHeight="1">
      <c r="B99" s="42" t="str">
        <f>H54</f>
        <v>순환52</v>
      </c>
      <c r="C99" s="54"/>
      <c r="D99" s="67">
        <f t="shared" si="9"/>
        <v>-8.4506338740003906E-2</v>
      </c>
      <c r="E99" s="67">
        <f t="shared" si="9"/>
        <v>-3.6509645507991184E-2</v>
      </c>
      <c r="F99" s="67">
        <f t="shared" si="9"/>
        <v>3.0234402256492654E-2</v>
      </c>
      <c r="G99" s="67">
        <f t="shared" si="9"/>
        <v>6.5853707135314021E-2</v>
      </c>
      <c r="H99" s="67">
        <f t="shared" si="9"/>
        <v>-0.57716988701173488</v>
      </c>
      <c r="I99" s="67">
        <f t="shared" si="9"/>
        <v>0.36633445148105115</v>
      </c>
      <c r="J99" s="67">
        <f t="shared" si="9"/>
        <v>-2.1607605331094959E-2</v>
      </c>
      <c r="K99" s="55"/>
    </row>
    <row r="100" spans="2:11" ht="20.25" customHeight="1">
      <c r="B100" s="42" t="str">
        <f>I54</f>
        <v>522</v>
      </c>
      <c r="C100" s="54"/>
      <c r="D100" s="67">
        <f t="shared" si="9"/>
        <v>-6.3623747837216027E-2</v>
      </c>
      <c r="E100" s="67">
        <f t="shared" si="9"/>
        <v>-1.3587673917884957E-2</v>
      </c>
      <c r="F100" s="67">
        <f t="shared" si="9"/>
        <v>4.4815533849175582E-2</v>
      </c>
      <c r="G100" s="67">
        <f t="shared" si="9"/>
        <v>1.6316565321540688E-2</v>
      </c>
      <c r="H100" s="67">
        <f>(SUMIFS(H$65:H$92,$B$65:$B$92,$B100,$C$65:$C$92,MAX($C$65:$C$92))/SUMIFS(H$65:H$92,$B$65:$B$92,$B100,$C$65:$C$92,MAX($C$65:$C$92)-1))-1</f>
        <v>0.36508306347448327</v>
      </c>
      <c r="I100" s="67">
        <f t="shared" si="9"/>
        <v>-6.5331211686238011E-2</v>
      </c>
      <c r="J100" s="67">
        <f t="shared" si="9"/>
        <v>-1.4769662894590141E-2</v>
      </c>
      <c r="K100" s="55"/>
    </row>
    <row r="101" spans="2:11" ht="20.25" customHeight="1" thickBot="1"/>
    <row r="102" spans="2:11" ht="17.25" thickTop="1">
      <c r="B102" s="25" t="s">
        <v>52</v>
      </c>
      <c r="C102" s="25"/>
      <c r="D102" s="25"/>
      <c r="E102" s="25"/>
      <c r="F102" s="174" t="s">
        <v>80</v>
      </c>
      <c r="G102" s="43"/>
      <c r="H102" s="25"/>
      <c r="I102" s="25"/>
    </row>
    <row r="103" spans="2:11">
      <c r="B103" s="26" t="s">
        <v>34</v>
      </c>
      <c r="C103" s="26" t="s">
        <v>53</v>
      </c>
      <c r="D103" s="26"/>
      <c r="E103" s="26"/>
      <c r="F103" s="91" t="s">
        <v>81</v>
      </c>
      <c r="G103" s="44"/>
      <c r="H103" s="46" t="s">
        <v>84</v>
      </c>
      <c r="I103" s="46"/>
    </row>
    <row r="104" spans="2:11">
      <c r="B104" s="26" t="s">
        <v>35</v>
      </c>
      <c r="C104" s="26" t="s">
        <v>54</v>
      </c>
      <c r="D104" s="26"/>
      <c r="E104" s="26"/>
      <c r="F104" s="91" t="s">
        <v>82</v>
      </c>
      <c r="G104" s="44"/>
      <c r="H104" s="46" t="s">
        <v>85</v>
      </c>
      <c r="I104" s="46"/>
    </row>
    <row r="105" spans="2:11">
      <c r="B105" s="26" t="s">
        <v>4</v>
      </c>
      <c r="C105" s="26" t="s">
        <v>55</v>
      </c>
      <c r="D105" s="26"/>
      <c r="E105" s="26"/>
      <c r="F105" s="91" t="s">
        <v>83</v>
      </c>
      <c r="G105" s="44"/>
      <c r="H105" s="46" t="s">
        <v>86</v>
      </c>
      <c r="I105" s="46"/>
    </row>
    <row r="106" spans="2:11">
      <c r="B106" s="26" t="s">
        <v>5</v>
      </c>
      <c r="C106" s="26" t="s">
        <v>56</v>
      </c>
      <c r="D106" s="26"/>
      <c r="E106" s="26"/>
      <c r="F106" s="91" t="s">
        <v>90</v>
      </c>
      <c r="G106" s="44"/>
      <c r="H106" s="46" t="s">
        <v>87</v>
      </c>
      <c r="I106" s="46"/>
    </row>
    <row r="107" spans="2:11">
      <c r="B107" s="26" t="s">
        <v>57</v>
      </c>
      <c r="C107" s="26" t="s">
        <v>58</v>
      </c>
      <c r="D107" s="26"/>
      <c r="E107" s="26"/>
      <c r="F107" s="91" t="s">
        <v>91</v>
      </c>
      <c r="G107" s="44"/>
      <c r="H107" s="46" t="s">
        <v>88</v>
      </c>
      <c r="I107" s="46"/>
    </row>
    <row r="108" spans="2:11" ht="17.25" thickBot="1">
      <c r="B108" s="27" t="s">
        <v>59</v>
      </c>
      <c r="C108" s="27" t="s">
        <v>60</v>
      </c>
      <c r="D108" s="27"/>
      <c r="E108" s="27"/>
      <c r="F108" s="92" t="s">
        <v>92</v>
      </c>
      <c r="G108" s="45"/>
      <c r="H108" s="47" t="s">
        <v>89</v>
      </c>
      <c r="I108" s="47"/>
    </row>
    <row r="109" spans="2:11" ht="17.25" thickTop="1"/>
    <row r="110" spans="2:11" ht="6.75" customHeight="1"/>
  </sheetData>
  <sheetProtection algorithmName="SHA-512" hashValue="fqw7m1qCCUFGnKVM4Oa07Oy5qV8n8Cs7CnoTEHUBAWygCaDzl+Ct3W/Tj3LopXF6y1/It1B9Njm/NNyML8BujA==" saltValue="wIXTi3Lo7UYCOU6pNktop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92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93:K93 K94:K100">
    <cfRule type="containsText" dxfId="33" priority="60" operator="containsText" text="악화">
      <formula>NOT(ISERROR(SEARCH("악화",D42)))</formula>
    </cfRule>
  </conditionalFormatting>
  <conditionalFormatting sqref="D42:K42 D44:K45 D52:K53 D62:K62 D93:K93 K94:K100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D94:J100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/>
  </sheetViews>
  <sheetFormatPr defaultRowHeight="13.5"/>
  <cols>
    <col min="1" max="2" width="9.140625" style="181"/>
    <col min="3" max="3" width="9.28515625" style="181" bestFit="1" customWidth="1"/>
    <col min="4" max="6" width="9.140625" style="181"/>
    <col min="7" max="8" width="9.28515625" style="181" bestFit="1" customWidth="1"/>
    <col min="9" max="9" width="9.28515625" style="312" bestFit="1" customWidth="1"/>
    <col min="10" max="10" width="9.28515625" style="181" bestFit="1" customWidth="1"/>
    <col min="11" max="12" width="9.140625" style="181"/>
    <col min="13" max="20" width="9.28515625" style="181" bestFit="1" customWidth="1"/>
    <col min="21" max="25" width="9.140625" style="181"/>
    <col min="26" max="36" width="9.28515625" style="181" bestFit="1" customWidth="1"/>
    <col min="37" max="37" width="9.140625" style="181"/>
    <col min="38" max="38" width="9.28515625" style="181" bestFit="1" customWidth="1"/>
    <col min="39" max="39" width="9.140625" style="181"/>
    <col min="40" max="40" width="15.140625" style="181" customWidth="1"/>
    <col min="41" max="43" width="9.85546875" style="181" customWidth="1"/>
    <col min="44" max="46" width="9.140625" style="181"/>
    <col min="47" max="52" width="9.28515625" style="181" bestFit="1" customWidth="1"/>
    <col min="53" max="53" width="9.5703125" style="181" bestFit="1" customWidth="1"/>
    <col min="54" max="54" width="9.28515625" style="181" bestFit="1" customWidth="1"/>
    <col min="55" max="16384" width="9.140625" style="181"/>
  </cols>
  <sheetData>
    <row r="2" spans="2:58" ht="16.5">
      <c r="F2" s="311" t="s">
        <v>720</v>
      </c>
      <c r="G2" s="311"/>
      <c r="L2" s="311" t="s">
        <v>721</v>
      </c>
      <c r="M2" s="311"/>
      <c r="W2" s="311" t="s">
        <v>722</v>
      </c>
      <c r="AA2" s="180">
        <v>0</v>
      </c>
      <c r="AO2" s="287" t="s">
        <v>723</v>
      </c>
      <c r="AP2" s="287">
        <v>12</v>
      </c>
      <c r="AQ2" s="287"/>
      <c r="AS2" s="311" t="s">
        <v>724</v>
      </c>
    </row>
    <row r="3" spans="2:58" ht="40.5">
      <c r="B3" s="181" t="s">
        <v>68</v>
      </c>
      <c r="C3" s="181" t="s">
        <v>725</v>
      </c>
      <c r="F3" s="181" t="s">
        <v>131</v>
      </c>
      <c r="G3" s="181" t="s">
        <v>132</v>
      </c>
      <c r="H3" s="181" t="s">
        <v>133</v>
      </c>
      <c r="I3" s="312" t="s">
        <v>109</v>
      </c>
      <c r="J3" s="181" t="s">
        <v>120</v>
      </c>
      <c r="L3" s="288" t="s">
        <v>38</v>
      </c>
      <c r="M3" s="288" t="s">
        <v>667</v>
      </c>
      <c r="N3" s="289" t="s">
        <v>127</v>
      </c>
      <c r="O3" s="290" t="s">
        <v>74</v>
      </c>
      <c r="P3" s="290" t="s">
        <v>69</v>
      </c>
      <c r="Q3" s="290" t="s">
        <v>71</v>
      </c>
      <c r="R3" s="290" t="s">
        <v>72</v>
      </c>
      <c r="S3" s="290" t="s">
        <v>70</v>
      </c>
      <c r="T3" s="290" t="s">
        <v>73</v>
      </c>
      <c r="U3" s="291" t="s">
        <v>68</v>
      </c>
      <c r="W3" s="181" t="s">
        <v>38</v>
      </c>
      <c r="X3" s="181" t="s">
        <v>32</v>
      </c>
      <c r="Y3" s="182" t="s">
        <v>10</v>
      </c>
      <c r="Z3" s="182" t="s">
        <v>165</v>
      </c>
      <c r="AA3" s="181" t="s">
        <v>127</v>
      </c>
      <c r="AB3" s="181" t="s">
        <v>334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330</v>
      </c>
      <c r="AJ3" s="291" t="s">
        <v>335</v>
      </c>
      <c r="AK3" s="291" t="s">
        <v>68</v>
      </c>
      <c r="AL3" s="291" t="s">
        <v>336</v>
      </c>
      <c r="AM3" s="291" t="s">
        <v>337</v>
      </c>
      <c r="AN3" s="292" t="s">
        <v>338</v>
      </c>
      <c r="AO3" s="287" t="s">
        <v>120</v>
      </c>
      <c r="AP3" s="287" t="s">
        <v>336</v>
      </c>
      <c r="AQ3" s="287" t="s">
        <v>337</v>
      </c>
      <c r="AS3" s="175" t="s">
        <v>0</v>
      </c>
      <c r="AT3" s="176" t="s">
        <v>10</v>
      </c>
      <c r="AU3" s="175" t="s">
        <v>94</v>
      </c>
      <c r="AV3" s="293" t="s">
        <v>12</v>
      </c>
      <c r="AW3" s="293" t="s">
        <v>13</v>
      </c>
      <c r="AX3" s="293" t="s">
        <v>6</v>
      </c>
      <c r="AY3" s="293" t="s">
        <v>16</v>
      </c>
      <c r="AZ3" s="293" t="s">
        <v>7</v>
      </c>
      <c r="BA3" s="293" t="s">
        <v>8</v>
      </c>
      <c r="BB3" s="293" t="s">
        <v>95</v>
      </c>
      <c r="BD3" s="181" t="s">
        <v>0</v>
      </c>
      <c r="BE3" s="181" t="s">
        <v>694</v>
      </c>
      <c r="BF3" s="181" t="s">
        <v>695</v>
      </c>
    </row>
    <row r="4" spans="2:58" ht="16.5">
      <c r="B4" s="290" t="s">
        <v>74</v>
      </c>
      <c r="C4" s="181">
        <v>6</v>
      </c>
      <c r="F4" s="181" t="s">
        <v>63</v>
      </c>
      <c r="G4" s="313">
        <v>2.4919791350519866</v>
      </c>
      <c r="H4" s="313">
        <v>2.7607065228253944</v>
      </c>
      <c r="I4" s="314">
        <v>0.1078369333007283</v>
      </c>
      <c r="J4" s="181">
        <v>27</v>
      </c>
      <c r="L4" s="186" t="s">
        <v>63</v>
      </c>
      <c r="M4" s="177">
        <v>55</v>
      </c>
      <c r="N4" s="178">
        <v>130</v>
      </c>
      <c r="O4" s="179">
        <v>2.3076923076923078E-2</v>
      </c>
      <c r="P4" s="179">
        <v>0.12307692307692308</v>
      </c>
      <c r="Q4" s="179">
        <v>0.19230769230769232</v>
      </c>
      <c r="R4" s="179">
        <v>0.2846153846153846</v>
      </c>
      <c r="S4" s="179">
        <v>0.2153846153846154</v>
      </c>
      <c r="T4" s="179">
        <v>0.16153846153846155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61</v>
      </c>
      <c r="AB4" s="184">
        <v>1.0590277777777779</v>
      </c>
      <c r="AC4" s="181">
        <v>3</v>
      </c>
      <c r="AD4" s="181">
        <v>11</v>
      </c>
      <c r="AE4" s="181">
        <v>18</v>
      </c>
      <c r="AF4" s="181">
        <v>10</v>
      </c>
      <c r="AG4" s="181">
        <v>12</v>
      </c>
      <c r="AH4" s="181">
        <v>7</v>
      </c>
      <c r="AI4" s="181">
        <v>0</v>
      </c>
      <c r="AJ4" s="185">
        <v>0.88899548424828212</v>
      </c>
      <c r="AK4" s="180" t="s">
        <v>72</v>
      </c>
      <c r="AL4" s="180">
        <v>13</v>
      </c>
      <c r="AM4" s="180" t="s">
        <v>477</v>
      </c>
      <c r="AN4" s="186" t="s">
        <v>340</v>
      </c>
      <c r="AO4" s="187">
        <v>99</v>
      </c>
      <c r="AP4" s="187">
        <v>1</v>
      </c>
      <c r="AQ4" s="187" t="s">
        <v>726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181" t="s">
        <v>63</v>
      </c>
      <c r="BE4" s="181">
        <v>4</v>
      </c>
      <c r="BF4" s="181">
        <v>55</v>
      </c>
    </row>
    <row r="5" spans="2:58" ht="16.5">
      <c r="B5" s="290" t="s">
        <v>69</v>
      </c>
      <c r="C5" s="181">
        <v>5</v>
      </c>
      <c r="F5" s="181" t="s">
        <v>134</v>
      </c>
      <c r="G5" s="313">
        <v>1.7711054686986105</v>
      </c>
      <c r="H5" s="313">
        <v>2.1459378503693789</v>
      </c>
      <c r="I5" s="314">
        <v>0.21163752712377493</v>
      </c>
      <c r="J5" s="181">
        <v>7</v>
      </c>
      <c r="L5" s="186" t="s">
        <v>134</v>
      </c>
      <c r="M5" s="177">
        <v>67</v>
      </c>
      <c r="N5" s="178">
        <v>147</v>
      </c>
      <c r="O5" s="179">
        <v>0.25170068027210885</v>
      </c>
      <c r="P5" s="179">
        <v>0.1360544217687075</v>
      </c>
      <c r="Q5" s="179">
        <v>0.17687074829931973</v>
      </c>
      <c r="R5" s="179">
        <v>0.21768707482993196</v>
      </c>
      <c r="S5" s="179">
        <v>0.15646258503401361</v>
      </c>
      <c r="T5" s="179">
        <v>6.1224489795918366E-2</v>
      </c>
      <c r="U5" s="180" t="s">
        <v>71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31</v>
      </c>
      <c r="AB5" s="184">
        <v>0.99358974358974361</v>
      </c>
      <c r="AC5" s="181">
        <v>0</v>
      </c>
      <c r="AD5" s="181">
        <v>2</v>
      </c>
      <c r="AE5" s="181">
        <v>3</v>
      </c>
      <c r="AF5" s="181">
        <v>13</v>
      </c>
      <c r="AG5" s="181">
        <v>6</v>
      </c>
      <c r="AH5" s="181">
        <v>7</v>
      </c>
      <c r="AI5" s="181">
        <v>0</v>
      </c>
      <c r="AJ5" s="185">
        <v>0.84054432377479105</v>
      </c>
      <c r="AK5" s="180" t="s">
        <v>70</v>
      </c>
      <c r="AL5" s="180">
        <v>7</v>
      </c>
      <c r="AM5" s="180" t="s">
        <v>710</v>
      </c>
      <c r="AN5" s="186" t="s">
        <v>342</v>
      </c>
      <c r="AO5" s="187">
        <v>149</v>
      </c>
      <c r="AP5" s="187">
        <v>3</v>
      </c>
      <c r="AQ5" s="187" t="s">
        <v>728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181" t="s">
        <v>134</v>
      </c>
      <c r="BE5" s="181">
        <v>4</v>
      </c>
      <c r="BF5" s="181">
        <v>67</v>
      </c>
    </row>
    <row r="6" spans="2:58" ht="16.5">
      <c r="B6" s="290" t="s">
        <v>71</v>
      </c>
      <c r="C6" s="181">
        <v>4</v>
      </c>
      <c r="F6" s="181" t="s">
        <v>152</v>
      </c>
      <c r="G6" s="313">
        <v>2.3444257506536914</v>
      </c>
      <c r="H6" s="313">
        <v>2.6420339028428601</v>
      </c>
      <c r="I6" s="314">
        <v>0.12694287806137061</v>
      </c>
      <c r="J6" s="181">
        <v>24</v>
      </c>
      <c r="L6" s="186" t="s">
        <v>152</v>
      </c>
      <c r="M6" s="177">
        <v>49</v>
      </c>
      <c r="N6" s="178">
        <v>109</v>
      </c>
      <c r="O6" s="179">
        <v>5.5045871559633031E-2</v>
      </c>
      <c r="P6" s="179">
        <v>5.5045871559633031E-2</v>
      </c>
      <c r="Q6" s="179">
        <v>0.1834862385321101</v>
      </c>
      <c r="R6" s="179">
        <v>0.3577981651376147</v>
      </c>
      <c r="S6" s="179">
        <v>0.23853211009174313</v>
      </c>
      <c r="T6" s="179">
        <v>0.11009174311926606</v>
      </c>
      <c r="U6" s="180" t="s">
        <v>72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23</v>
      </c>
      <c r="AB6" s="184">
        <v>1.1979166666666667</v>
      </c>
      <c r="AC6" s="181">
        <v>0</v>
      </c>
      <c r="AD6" s="181">
        <v>1</v>
      </c>
      <c r="AE6" s="181">
        <v>3</v>
      </c>
      <c r="AF6" s="181">
        <v>8</v>
      </c>
      <c r="AG6" s="181">
        <v>7</v>
      </c>
      <c r="AH6" s="181">
        <v>4</v>
      </c>
      <c r="AI6" s="181">
        <v>0</v>
      </c>
      <c r="AJ6" s="185">
        <v>0.83858721230945088</v>
      </c>
      <c r="AK6" s="180" t="s">
        <v>70</v>
      </c>
      <c r="AL6" s="180">
        <v>8</v>
      </c>
      <c r="AM6" s="180" t="s">
        <v>699</v>
      </c>
      <c r="AN6" s="186" t="s">
        <v>343</v>
      </c>
      <c r="AO6" s="187">
        <v>150</v>
      </c>
      <c r="AP6" s="187">
        <v>4</v>
      </c>
      <c r="AQ6" s="187" t="s">
        <v>729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181" t="s">
        <v>152</v>
      </c>
      <c r="BE6" s="181">
        <v>6</v>
      </c>
      <c r="BF6" s="181">
        <v>49</v>
      </c>
    </row>
    <row r="7" spans="2:58" ht="16.5">
      <c r="B7" s="290" t="s">
        <v>72</v>
      </c>
      <c r="C7" s="181">
        <v>3</v>
      </c>
      <c r="F7" s="181" t="s">
        <v>149</v>
      </c>
      <c r="G7" s="313">
        <v>2.3357119739712338</v>
      </c>
      <c r="H7" s="313">
        <v>2.7322018806254862</v>
      </c>
      <c r="I7" s="314">
        <v>0.16975119838090769</v>
      </c>
      <c r="J7" s="181">
        <v>15</v>
      </c>
      <c r="L7" s="186" t="s">
        <v>149</v>
      </c>
      <c r="M7" s="177">
        <v>48</v>
      </c>
      <c r="N7" s="178">
        <v>116</v>
      </c>
      <c r="O7" s="179">
        <v>0.25862068965517243</v>
      </c>
      <c r="P7" s="179">
        <v>0.1206896551724138</v>
      </c>
      <c r="Q7" s="179">
        <v>0.25</v>
      </c>
      <c r="R7" s="179">
        <v>0.20689655172413793</v>
      </c>
      <c r="S7" s="179">
        <v>0.14655172413793102</v>
      </c>
      <c r="T7" s="179">
        <v>1.7241379310344827E-2</v>
      </c>
      <c r="U7" s="180" t="s">
        <v>71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15</v>
      </c>
      <c r="AB7" s="184">
        <v>1.25</v>
      </c>
      <c r="AC7" s="181">
        <v>0</v>
      </c>
      <c r="AD7" s="181">
        <v>2</v>
      </c>
      <c r="AE7" s="181">
        <v>1</v>
      </c>
      <c r="AF7" s="181">
        <v>6</v>
      </c>
      <c r="AG7" s="181">
        <v>3</v>
      </c>
      <c r="AH7" s="181">
        <v>3</v>
      </c>
      <c r="AI7" s="181">
        <v>0</v>
      </c>
      <c r="AJ7" s="185">
        <v>0.84992520476837785</v>
      </c>
      <c r="AK7" s="180" t="s">
        <v>70</v>
      </c>
      <c r="AL7" s="180">
        <v>1</v>
      </c>
      <c r="AM7" s="180" t="s">
        <v>610</v>
      </c>
      <c r="AN7" s="186" t="s">
        <v>344</v>
      </c>
      <c r="AO7" s="187">
        <v>143</v>
      </c>
      <c r="AP7" s="187">
        <v>2</v>
      </c>
      <c r="AQ7" s="187" t="s">
        <v>727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181" t="s">
        <v>149</v>
      </c>
      <c r="BE7" s="181">
        <v>12</v>
      </c>
      <c r="BF7" s="181">
        <v>48</v>
      </c>
    </row>
    <row r="8" spans="2:58" ht="16.5">
      <c r="B8" s="290" t="s">
        <v>70</v>
      </c>
      <c r="C8" s="181">
        <v>2</v>
      </c>
      <c r="F8" s="315" t="s">
        <v>157</v>
      </c>
      <c r="G8" s="316">
        <v>1.9840105286931891</v>
      </c>
      <c r="H8" s="316">
        <v>2.2211439467785619</v>
      </c>
      <c r="I8" s="317">
        <v>0.11952225789928939</v>
      </c>
      <c r="J8" s="315">
        <v>25</v>
      </c>
      <c r="L8" s="318" t="s">
        <v>157</v>
      </c>
      <c r="M8" s="319">
        <v>46</v>
      </c>
      <c r="N8" s="320">
        <v>109</v>
      </c>
      <c r="O8" s="321">
        <v>5.5045871559633031E-2</v>
      </c>
      <c r="P8" s="321">
        <v>6.4220183486238536E-2</v>
      </c>
      <c r="Q8" s="321">
        <v>0.1743119266055046</v>
      </c>
      <c r="R8" s="321">
        <v>0.22935779816513763</v>
      </c>
      <c r="S8" s="321">
        <v>0.20183486238532111</v>
      </c>
      <c r="T8" s="321">
        <v>0.27522935779816515</v>
      </c>
      <c r="U8" s="322" t="s">
        <v>70</v>
      </c>
      <c r="W8" s="181" t="s">
        <v>134</v>
      </c>
      <c r="X8" s="181" t="s">
        <v>166</v>
      </c>
      <c r="Y8" s="182" t="s">
        <v>166</v>
      </c>
      <c r="Z8" s="183">
        <v>28</v>
      </c>
      <c r="AA8" s="180">
        <v>70</v>
      </c>
      <c r="AB8" s="184">
        <v>1.0416666666666665</v>
      </c>
      <c r="AC8" s="181">
        <v>19</v>
      </c>
      <c r="AD8" s="181">
        <v>5</v>
      </c>
      <c r="AE8" s="181">
        <v>13</v>
      </c>
      <c r="AF8" s="181">
        <v>16</v>
      </c>
      <c r="AG8" s="181">
        <v>10</v>
      </c>
      <c r="AH8" s="181">
        <v>7</v>
      </c>
      <c r="AI8" s="181">
        <v>0</v>
      </c>
      <c r="AJ8" s="185">
        <v>0.91712551763997596</v>
      </c>
      <c r="AK8" s="180" t="s">
        <v>71</v>
      </c>
      <c r="AL8" s="180">
        <v>32</v>
      </c>
      <c r="AM8" s="180" t="s">
        <v>545</v>
      </c>
      <c r="AN8" s="186" t="s">
        <v>345</v>
      </c>
      <c r="AO8" s="187">
        <v>69</v>
      </c>
      <c r="AP8" s="187">
        <v>3</v>
      </c>
      <c r="AQ8" s="187" t="s">
        <v>732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181" t="s">
        <v>157</v>
      </c>
      <c r="BE8" s="181">
        <v>7</v>
      </c>
      <c r="BF8" s="181">
        <v>46</v>
      </c>
    </row>
    <row r="9" spans="2:58" ht="16.5">
      <c r="B9" s="290" t="s">
        <v>73</v>
      </c>
      <c r="C9" s="181">
        <v>1</v>
      </c>
      <c r="F9" s="315" t="s">
        <v>135</v>
      </c>
      <c r="G9" s="316">
        <v>1.8754618208813343</v>
      </c>
      <c r="H9" s="316">
        <v>2.2176999283533205</v>
      </c>
      <c r="I9" s="317">
        <v>0.18248204450846073</v>
      </c>
      <c r="J9" s="315">
        <v>13</v>
      </c>
      <c r="L9" s="318" t="s">
        <v>135</v>
      </c>
      <c r="M9" s="319">
        <v>57</v>
      </c>
      <c r="N9" s="320">
        <v>131</v>
      </c>
      <c r="O9" s="321">
        <v>0.18320610687022901</v>
      </c>
      <c r="P9" s="321">
        <v>0.11450381679389313</v>
      </c>
      <c r="Q9" s="321">
        <v>0.17557251908396945</v>
      </c>
      <c r="R9" s="321">
        <v>0.22137404580152673</v>
      </c>
      <c r="S9" s="321">
        <v>0.18320610687022901</v>
      </c>
      <c r="T9" s="321">
        <v>0.12213740458015267</v>
      </c>
      <c r="U9" s="322" t="s">
        <v>71</v>
      </c>
      <c r="W9" s="181" t="s">
        <v>134</v>
      </c>
      <c r="X9" s="181" t="s">
        <v>167</v>
      </c>
      <c r="Y9" s="182" t="s">
        <v>167</v>
      </c>
      <c r="Z9" s="183">
        <v>18</v>
      </c>
      <c r="AA9" s="180">
        <v>41</v>
      </c>
      <c r="AB9" s="184">
        <v>0.94907407407407418</v>
      </c>
      <c r="AC9" s="181">
        <v>8</v>
      </c>
      <c r="AD9" s="181">
        <v>7</v>
      </c>
      <c r="AE9" s="181">
        <v>7</v>
      </c>
      <c r="AF9" s="181">
        <v>8</v>
      </c>
      <c r="AG9" s="181">
        <v>9</v>
      </c>
      <c r="AH9" s="181">
        <v>2</v>
      </c>
      <c r="AI9" s="181">
        <v>0</v>
      </c>
      <c r="AJ9" s="185">
        <v>0.92149021711814993</v>
      </c>
      <c r="AK9" s="180" t="s">
        <v>71</v>
      </c>
      <c r="AL9" s="180">
        <v>26</v>
      </c>
      <c r="AM9" s="180" t="s">
        <v>445</v>
      </c>
      <c r="AN9" s="186" t="s">
        <v>347</v>
      </c>
      <c r="AO9" s="187">
        <v>63</v>
      </c>
      <c r="AP9" s="187">
        <v>2</v>
      </c>
      <c r="AQ9" s="187" t="s">
        <v>731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181" t="s">
        <v>135</v>
      </c>
      <c r="BE9" s="181">
        <v>6</v>
      </c>
      <c r="BF9" s="181">
        <v>57</v>
      </c>
    </row>
    <row r="10" spans="2:58" ht="16.5">
      <c r="C10" s="181">
        <v>0</v>
      </c>
      <c r="F10" s="181" t="s">
        <v>142</v>
      </c>
      <c r="G10" s="313">
        <v>1.9244754801457915</v>
      </c>
      <c r="H10" s="313">
        <v>2.2777680811598144</v>
      </c>
      <c r="I10" s="314">
        <v>0.18357864501721721</v>
      </c>
      <c r="J10" s="181">
        <v>12</v>
      </c>
      <c r="L10" s="186" t="s">
        <v>142</v>
      </c>
      <c r="M10" s="177">
        <v>106</v>
      </c>
      <c r="N10" s="178">
        <v>251</v>
      </c>
      <c r="O10" s="179">
        <v>0.19920318725099601</v>
      </c>
      <c r="P10" s="179">
        <v>0.15537848605577689</v>
      </c>
      <c r="Q10" s="179">
        <v>0.2151394422310757</v>
      </c>
      <c r="R10" s="179">
        <v>0.18326693227091634</v>
      </c>
      <c r="S10" s="179">
        <v>0.16334661354581673</v>
      </c>
      <c r="T10" s="179">
        <v>8.3665338645418322E-2</v>
      </c>
      <c r="U10" s="180" t="s">
        <v>71</v>
      </c>
      <c r="W10" s="181" t="s">
        <v>134</v>
      </c>
      <c r="X10" s="181" t="s">
        <v>168</v>
      </c>
      <c r="Y10" s="182" t="s">
        <v>168</v>
      </c>
      <c r="Z10" s="183">
        <v>8</v>
      </c>
      <c r="AA10" s="180">
        <v>20</v>
      </c>
      <c r="AB10" s="184">
        <v>1.0416666666666667</v>
      </c>
      <c r="AC10" s="181">
        <v>2</v>
      </c>
      <c r="AD10" s="181">
        <v>3</v>
      </c>
      <c r="AE10" s="181">
        <v>3</v>
      </c>
      <c r="AF10" s="181">
        <v>8</v>
      </c>
      <c r="AG10" s="181">
        <v>4</v>
      </c>
      <c r="AH10" s="181">
        <v>0</v>
      </c>
      <c r="AI10" s="181">
        <v>0</v>
      </c>
      <c r="AJ10" s="185">
        <v>0.89548798992723011</v>
      </c>
      <c r="AK10" s="180" t="s">
        <v>72</v>
      </c>
      <c r="AL10" s="180">
        <v>5</v>
      </c>
      <c r="AM10" s="180" t="s">
        <v>374</v>
      </c>
      <c r="AN10" s="186" t="s">
        <v>348</v>
      </c>
      <c r="AO10" s="187">
        <v>91</v>
      </c>
      <c r="AP10" s="187">
        <v>4</v>
      </c>
      <c r="AQ10" s="187" t="s">
        <v>733</v>
      </c>
      <c r="AS10" s="175" t="s">
        <v>134</v>
      </c>
      <c r="AT10" s="176" t="s">
        <v>166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181" t="s">
        <v>142</v>
      </c>
      <c r="BE10" s="181">
        <v>5</v>
      </c>
      <c r="BF10" s="181">
        <v>106</v>
      </c>
    </row>
    <row r="11" spans="2:58" ht="16.5">
      <c r="F11" s="181" t="s">
        <v>158</v>
      </c>
      <c r="G11" s="313">
        <v>1.7423246681955449</v>
      </c>
      <c r="H11" s="313">
        <v>2.0314190132020662</v>
      </c>
      <c r="I11" s="314">
        <v>0.16592449747378279</v>
      </c>
      <c r="J11" s="181">
        <v>16</v>
      </c>
      <c r="L11" s="186" t="s">
        <v>158</v>
      </c>
      <c r="M11" s="177">
        <v>26</v>
      </c>
      <c r="N11" s="178">
        <v>59</v>
      </c>
      <c r="O11" s="179">
        <v>0.10169491525423729</v>
      </c>
      <c r="P11" s="179">
        <v>3.3898305084745763E-2</v>
      </c>
      <c r="Q11" s="179">
        <v>0.28813559322033899</v>
      </c>
      <c r="R11" s="179">
        <v>0.22033898305084745</v>
      </c>
      <c r="S11" s="179">
        <v>0.2711864406779661</v>
      </c>
      <c r="T11" s="179">
        <v>8.4745762711864403E-2</v>
      </c>
      <c r="U11" s="180" t="s">
        <v>72</v>
      </c>
      <c r="W11" s="181" t="s">
        <v>134</v>
      </c>
      <c r="X11" s="181" t="s">
        <v>169</v>
      </c>
      <c r="Y11" s="182" t="s">
        <v>169</v>
      </c>
      <c r="Z11" s="183">
        <v>6</v>
      </c>
      <c r="AA11" s="180">
        <v>13</v>
      </c>
      <c r="AB11" s="184">
        <v>0.9027777777777779</v>
      </c>
      <c r="AC11" s="181">
        <v>7</v>
      </c>
      <c r="AD11" s="181">
        <v>4</v>
      </c>
      <c r="AE11" s="181">
        <v>2</v>
      </c>
      <c r="AF11" s="181">
        <v>0</v>
      </c>
      <c r="AG11" s="181">
        <v>0</v>
      </c>
      <c r="AH11" s="181">
        <v>0</v>
      </c>
      <c r="AI11" s="181">
        <v>0</v>
      </c>
      <c r="AJ11" s="185">
        <v>1.0181893816364915</v>
      </c>
      <c r="AK11" s="180" t="s">
        <v>74</v>
      </c>
      <c r="AL11" s="180">
        <v>4</v>
      </c>
      <c r="AM11" s="180" t="s">
        <v>346</v>
      </c>
      <c r="AN11" s="186" t="s">
        <v>350</v>
      </c>
      <c r="AO11" s="187">
        <v>4</v>
      </c>
      <c r="AP11" s="187">
        <v>1</v>
      </c>
      <c r="AQ11" s="187" t="s">
        <v>730</v>
      </c>
      <c r="AS11" s="175" t="s">
        <v>134</v>
      </c>
      <c r="AT11" s="176" t="s">
        <v>167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181" t="s">
        <v>158</v>
      </c>
      <c r="BE11" s="181">
        <v>4</v>
      </c>
      <c r="BF11" s="181">
        <v>26</v>
      </c>
    </row>
    <row r="12" spans="2:58" ht="16.5">
      <c r="F12" s="181" t="s">
        <v>147</v>
      </c>
      <c r="G12" s="313">
        <v>1.9609510860763544</v>
      </c>
      <c r="H12" s="313">
        <v>2.4295536763719849</v>
      </c>
      <c r="I12" s="314">
        <v>0.23896699597604565</v>
      </c>
      <c r="J12" s="181">
        <v>1</v>
      </c>
      <c r="L12" s="186" t="s">
        <v>147</v>
      </c>
      <c r="M12" s="177">
        <v>60</v>
      </c>
      <c r="N12" s="178">
        <v>130</v>
      </c>
      <c r="O12" s="179">
        <v>0.35384615384615387</v>
      </c>
      <c r="P12" s="179">
        <v>0.19230769230769232</v>
      </c>
      <c r="Q12" s="179">
        <v>0.18461538461538463</v>
      </c>
      <c r="R12" s="179">
        <v>0.11538461538461539</v>
      </c>
      <c r="S12" s="179">
        <v>0.11538461538461539</v>
      </c>
      <c r="T12" s="179">
        <v>3.8461538461538464E-2</v>
      </c>
      <c r="U12" s="180" t="s">
        <v>69</v>
      </c>
      <c r="W12" s="181" t="s">
        <v>152</v>
      </c>
      <c r="X12" s="181" t="s">
        <v>170</v>
      </c>
      <c r="Y12" s="182" t="s">
        <v>170</v>
      </c>
      <c r="Z12" s="183">
        <v>11</v>
      </c>
      <c r="AA12" s="180">
        <v>25</v>
      </c>
      <c r="AB12" s="184">
        <v>0.94696969696969702</v>
      </c>
      <c r="AC12" s="181">
        <v>1</v>
      </c>
      <c r="AD12" s="181">
        <v>2</v>
      </c>
      <c r="AE12" s="181">
        <v>6</v>
      </c>
      <c r="AF12" s="181">
        <v>8</v>
      </c>
      <c r="AG12" s="181">
        <v>6</v>
      </c>
      <c r="AH12" s="181">
        <v>2</v>
      </c>
      <c r="AI12" s="181">
        <v>0</v>
      </c>
      <c r="AJ12" s="185">
        <v>0.87916783171960999</v>
      </c>
      <c r="AK12" s="180" t="s">
        <v>72</v>
      </c>
      <c r="AL12" s="180">
        <v>29</v>
      </c>
      <c r="AM12" s="180" t="s">
        <v>702</v>
      </c>
      <c r="AN12" s="186" t="s">
        <v>351</v>
      </c>
      <c r="AO12" s="187">
        <v>115</v>
      </c>
      <c r="AP12" s="187">
        <v>3</v>
      </c>
      <c r="AQ12" s="187" t="s">
        <v>736</v>
      </c>
      <c r="AS12" s="175" t="s">
        <v>134</v>
      </c>
      <c r="AT12" s="176" t="s">
        <v>168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181" t="s">
        <v>147</v>
      </c>
      <c r="BE12" s="181">
        <v>8</v>
      </c>
      <c r="BF12" s="181">
        <v>60</v>
      </c>
    </row>
    <row r="13" spans="2:58" ht="16.5">
      <c r="F13" s="181" t="s">
        <v>150</v>
      </c>
      <c r="G13" s="313">
        <v>2.1292535923242086</v>
      </c>
      <c r="H13" s="313">
        <v>2.4322706225879216</v>
      </c>
      <c r="I13" s="314">
        <v>0.14231138618531181</v>
      </c>
      <c r="J13" s="181">
        <v>21</v>
      </c>
      <c r="L13" s="186" t="s">
        <v>150</v>
      </c>
      <c r="M13" s="177">
        <v>48</v>
      </c>
      <c r="N13" s="178">
        <v>96</v>
      </c>
      <c r="O13" s="179">
        <v>8.3333333333333329E-2</v>
      </c>
      <c r="P13" s="179">
        <v>0.10416666666666667</v>
      </c>
      <c r="Q13" s="179">
        <v>0.20833333333333334</v>
      </c>
      <c r="R13" s="179">
        <v>0.33333333333333331</v>
      </c>
      <c r="S13" s="179">
        <v>0.17708333333333334</v>
      </c>
      <c r="T13" s="179">
        <v>9.375E-2</v>
      </c>
      <c r="U13" s="180" t="s">
        <v>72</v>
      </c>
      <c r="W13" s="181" t="s">
        <v>152</v>
      </c>
      <c r="X13" s="181" t="s">
        <v>171</v>
      </c>
      <c r="Y13" s="182" t="s">
        <v>171</v>
      </c>
      <c r="Z13" s="183">
        <v>5</v>
      </c>
      <c r="AA13" s="180">
        <v>14</v>
      </c>
      <c r="AB13" s="184">
        <v>1.1666666666666667</v>
      </c>
      <c r="AC13" s="181">
        <v>0</v>
      </c>
      <c r="AD13" s="181">
        <v>0</v>
      </c>
      <c r="AE13" s="181">
        <v>2</v>
      </c>
      <c r="AF13" s="181">
        <v>5</v>
      </c>
      <c r="AG13" s="181">
        <v>6</v>
      </c>
      <c r="AH13" s="181">
        <v>1</v>
      </c>
      <c r="AI13" s="181">
        <v>0</v>
      </c>
      <c r="AJ13" s="185">
        <v>0.85725433201040213</v>
      </c>
      <c r="AK13" s="180" t="s">
        <v>72</v>
      </c>
      <c r="AL13" s="180">
        <v>50</v>
      </c>
      <c r="AM13" s="180" t="s">
        <v>1252</v>
      </c>
      <c r="AN13" s="186" t="s">
        <v>353</v>
      </c>
      <c r="AO13" s="187">
        <v>136</v>
      </c>
      <c r="AP13" s="187">
        <v>5</v>
      </c>
      <c r="AQ13" s="187" t="s">
        <v>738</v>
      </c>
      <c r="AS13" s="175" t="s">
        <v>134</v>
      </c>
      <c r="AT13" s="176" t="s">
        <v>169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181" t="s">
        <v>150</v>
      </c>
      <c r="BE13" s="181">
        <v>4</v>
      </c>
      <c r="BF13" s="181">
        <v>48</v>
      </c>
    </row>
    <row r="14" spans="2:58" ht="16.5">
      <c r="F14" s="181" t="s">
        <v>145</v>
      </c>
      <c r="G14" s="313">
        <v>1.9087877700513656</v>
      </c>
      <c r="H14" s="313">
        <v>2.20717468589423</v>
      </c>
      <c r="I14" s="314">
        <v>0.15632273033415078</v>
      </c>
      <c r="J14" s="181">
        <v>19</v>
      </c>
      <c r="L14" s="186" t="s">
        <v>145</v>
      </c>
      <c r="M14" s="177">
        <v>44</v>
      </c>
      <c r="N14" s="178">
        <v>112</v>
      </c>
      <c r="O14" s="179">
        <v>9.8214285714285712E-2</v>
      </c>
      <c r="P14" s="179">
        <v>0.15178571428571427</v>
      </c>
      <c r="Q14" s="179">
        <v>0.25</v>
      </c>
      <c r="R14" s="179">
        <v>0.3392857142857143</v>
      </c>
      <c r="S14" s="179">
        <v>9.8214285714285712E-2</v>
      </c>
      <c r="T14" s="179">
        <v>6.25E-2</v>
      </c>
      <c r="U14" s="180" t="s">
        <v>72</v>
      </c>
      <c r="W14" s="181" t="s">
        <v>152</v>
      </c>
      <c r="X14" s="181" t="s">
        <v>172</v>
      </c>
      <c r="Y14" s="182" t="s">
        <v>172</v>
      </c>
      <c r="Z14" s="183">
        <v>11</v>
      </c>
      <c r="AA14" s="180">
        <v>23</v>
      </c>
      <c r="AB14" s="184">
        <v>0.87121212121212122</v>
      </c>
      <c r="AC14" s="181">
        <v>3</v>
      </c>
      <c r="AD14" s="181">
        <v>2</v>
      </c>
      <c r="AE14" s="181">
        <v>6</v>
      </c>
      <c r="AF14" s="181">
        <v>8</v>
      </c>
      <c r="AG14" s="181">
        <v>3</v>
      </c>
      <c r="AH14" s="181">
        <v>1</v>
      </c>
      <c r="AI14" s="181">
        <v>0</v>
      </c>
      <c r="AJ14" s="185">
        <v>0.8954223013374234</v>
      </c>
      <c r="AK14" s="180" t="s">
        <v>72</v>
      </c>
      <c r="AL14" s="180">
        <v>6</v>
      </c>
      <c r="AM14" s="180" t="s">
        <v>411</v>
      </c>
      <c r="AN14" s="186" t="s">
        <v>354</v>
      </c>
      <c r="AO14" s="187">
        <v>92</v>
      </c>
      <c r="AP14" s="187">
        <v>2</v>
      </c>
      <c r="AQ14" s="187" t="s">
        <v>735</v>
      </c>
      <c r="AS14" s="175" t="s">
        <v>134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181" t="s">
        <v>145</v>
      </c>
      <c r="BE14" s="181">
        <v>4</v>
      </c>
      <c r="BF14" s="181">
        <v>44</v>
      </c>
    </row>
    <row r="15" spans="2:58" ht="16.5">
      <c r="F15" s="181" t="s">
        <v>137</v>
      </c>
      <c r="G15" s="313">
        <v>1.6245051003765973</v>
      </c>
      <c r="H15" s="313">
        <v>2.0113628976401672</v>
      </c>
      <c r="I15" s="314">
        <v>0.23813886282898555</v>
      </c>
      <c r="J15" s="181">
        <v>2</v>
      </c>
      <c r="L15" s="186" t="s">
        <v>137</v>
      </c>
      <c r="M15" s="177">
        <v>62</v>
      </c>
      <c r="N15" s="178">
        <v>147</v>
      </c>
      <c r="O15" s="179">
        <v>0.11564625850340136</v>
      </c>
      <c r="P15" s="179">
        <v>0.20408163265306123</v>
      </c>
      <c r="Q15" s="179">
        <v>0.18367346938775511</v>
      </c>
      <c r="R15" s="179">
        <v>0.30612244897959184</v>
      </c>
      <c r="S15" s="179">
        <v>0.14285714285714285</v>
      </c>
      <c r="T15" s="179">
        <v>4.7619047619047616E-2</v>
      </c>
      <c r="U15" s="180" t="s">
        <v>71</v>
      </c>
      <c r="W15" s="181" t="s">
        <v>152</v>
      </c>
      <c r="X15" s="181" t="s">
        <v>173</v>
      </c>
      <c r="Y15" s="182" t="s">
        <v>173</v>
      </c>
      <c r="Z15" s="183">
        <v>9</v>
      </c>
      <c r="AA15" s="180">
        <v>22</v>
      </c>
      <c r="AB15" s="184">
        <v>1.0185185185185186</v>
      </c>
      <c r="AC15" s="181">
        <v>0</v>
      </c>
      <c r="AD15" s="181">
        <v>1</v>
      </c>
      <c r="AE15" s="181">
        <v>0</v>
      </c>
      <c r="AF15" s="181">
        <v>8</v>
      </c>
      <c r="AG15" s="181">
        <v>8</v>
      </c>
      <c r="AH15" s="181">
        <v>5</v>
      </c>
      <c r="AI15" s="181">
        <v>0</v>
      </c>
      <c r="AJ15" s="185">
        <v>0.8306278909410445</v>
      </c>
      <c r="AK15" s="180" t="s">
        <v>70</v>
      </c>
      <c r="AL15" s="180">
        <v>12</v>
      </c>
      <c r="AM15" s="180" t="s">
        <v>718</v>
      </c>
      <c r="AN15" s="186" t="s">
        <v>356</v>
      </c>
      <c r="AO15" s="187">
        <v>154</v>
      </c>
      <c r="AP15" s="187">
        <v>6</v>
      </c>
      <c r="AQ15" s="187" t="s">
        <v>739</v>
      </c>
      <c r="AS15" s="175" t="s">
        <v>134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181" t="s">
        <v>137</v>
      </c>
      <c r="BE15" s="181">
        <v>3</v>
      </c>
      <c r="BF15" s="181">
        <v>62</v>
      </c>
    </row>
    <row r="16" spans="2:58" ht="16.5">
      <c r="F16" s="181" t="s">
        <v>155</v>
      </c>
      <c r="G16" s="313">
        <v>1.932779127135916</v>
      </c>
      <c r="H16" s="313">
        <v>2.1931355413503706</v>
      </c>
      <c r="I16" s="314">
        <v>0.13470572532530567</v>
      </c>
      <c r="J16" s="181">
        <v>23</v>
      </c>
      <c r="L16" s="186" t="s">
        <v>155</v>
      </c>
      <c r="M16" s="177">
        <v>127</v>
      </c>
      <c r="N16" s="178">
        <v>301</v>
      </c>
      <c r="O16" s="179">
        <v>3.6544850498338874E-2</v>
      </c>
      <c r="P16" s="179">
        <v>6.9767441860465115E-2</v>
      </c>
      <c r="Q16" s="179">
        <v>0.20598006644518271</v>
      </c>
      <c r="R16" s="179">
        <v>0.34551495016611294</v>
      </c>
      <c r="S16" s="179">
        <v>0.2425249169435216</v>
      </c>
      <c r="T16" s="179">
        <v>9.9667774086378738E-2</v>
      </c>
      <c r="U16" s="180" t="s">
        <v>72</v>
      </c>
      <c r="W16" s="181" t="s">
        <v>152</v>
      </c>
      <c r="X16" s="181" t="s">
        <v>174</v>
      </c>
      <c r="Y16" s="182" t="s">
        <v>174</v>
      </c>
      <c r="Z16" s="183">
        <v>12</v>
      </c>
      <c r="AA16" s="180">
        <v>22</v>
      </c>
      <c r="AB16" s="184">
        <v>0.76388888888888895</v>
      </c>
      <c r="AC16" s="181">
        <v>0</v>
      </c>
      <c r="AD16" s="181">
        <v>1</v>
      </c>
      <c r="AE16" s="181">
        <v>6</v>
      </c>
      <c r="AF16" s="181">
        <v>10</v>
      </c>
      <c r="AG16" s="181">
        <v>2</v>
      </c>
      <c r="AH16" s="181">
        <v>3</v>
      </c>
      <c r="AI16" s="181">
        <v>0</v>
      </c>
      <c r="AJ16" s="185">
        <v>0.87134471386959322</v>
      </c>
      <c r="AK16" s="180" t="s">
        <v>72</v>
      </c>
      <c r="AL16" s="180">
        <v>41</v>
      </c>
      <c r="AM16" s="180" t="s">
        <v>1253</v>
      </c>
      <c r="AN16" s="186" t="s">
        <v>357</v>
      </c>
      <c r="AO16" s="187">
        <v>127</v>
      </c>
      <c r="AP16" s="187">
        <v>4</v>
      </c>
      <c r="AQ16" s="187" t="s">
        <v>737</v>
      </c>
      <c r="AS16" s="175" t="s">
        <v>152</v>
      </c>
      <c r="AT16" s="176" t="s">
        <v>170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181" t="s">
        <v>684</v>
      </c>
      <c r="BE16" s="181">
        <v>0</v>
      </c>
      <c r="BF16" s="181">
        <v>0</v>
      </c>
    </row>
    <row r="17" spans="6:58" ht="16.5">
      <c r="F17" s="181" t="s">
        <v>141</v>
      </c>
      <c r="G17" s="313">
        <v>2.1215573252044813</v>
      </c>
      <c r="H17" s="313">
        <v>2.5911195452113063</v>
      </c>
      <c r="I17" s="314">
        <v>0.22132902770447993</v>
      </c>
      <c r="J17" s="181">
        <v>5</v>
      </c>
      <c r="L17" s="186" t="s">
        <v>141</v>
      </c>
      <c r="M17" s="177">
        <v>49</v>
      </c>
      <c r="N17" s="178">
        <v>108</v>
      </c>
      <c r="O17" s="179">
        <v>0.17592592592592593</v>
      </c>
      <c r="P17" s="179">
        <v>0.21296296296296297</v>
      </c>
      <c r="Q17" s="179">
        <v>0.33333333333333331</v>
      </c>
      <c r="R17" s="179">
        <v>0.18518518518518517</v>
      </c>
      <c r="S17" s="179">
        <v>7.407407407407407E-2</v>
      </c>
      <c r="T17" s="179">
        <v>1.8518518518518517E-2</v>
      </c>
      <c r="U17" s="180" t="s">
        <v>71</v>
      </c>
      <c r="W17" s="181" t="s">
        <v>152</v>
      </c>
      <c r="X17" s="181" t="s">
        <v>325</v>
      </c>
      <c r="Y17" s="182" t="s">
        <v>325</v>
      </c>
      <c r="Z17" s="183">
        <v>1</v>
      </c>
      <c r="AA17" s="180">
        <v>3</v>
      </c>
      <c r="AB17" s="184">
        <v>1.25</v>
      </c>
      <c r="AC17" s="181">
        <v>2</v>
      </c>
      <c r="AD17" s="181">
        <v>0</v>
      </c>
      <c r="AE17" s="181">
        <v>0</v>
      </c>
      <c r="AF17" s="181">
        <v>0</v>
      </c>
      <c r="AG17" s="181">
        <v>1</v>
      </c>
      <c r="AH17" s="181">
        <v>0</v>
      </c>
      <c r="AI17" s="181">
        <v>0</v>
      </c>
      <c r="AJ17" s="185">
        <v>1.0510714285714287</v>
      </c>
      <c r="AK17" s="180" t="s">
        <v>74</v>
      </c>
      <c r="AL17" s="180">
        <v>1</v>
      </c>
      <c r="AM17" s="180" t="s">
        <v>599</v>
      </c>
      <c r="AN17" s="186" t="s">
        <v>358</v>
      </c>
      <c r="AO17" s="187">
        <v>1</v>
      </c>
      <c r="AP17" s="187">
        <v>1</v>
      </c>
      <c r="AQ17" s="187" t="s">
        <v>734</v>
      </c>
      <c r="AS17" s="175" t="s">
        <v>152</v>
      </c>
      <c r="AT17" s="176" t="s">
        <v>171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181" t="s">
        <v>155</v>
      </c>
      <c r="BE17" s="181">
        <v>7</v>
      </c>
      <c r="BF17" s="181">
        <v>127</v>
      </c>
    </row>
    <row r="18" spans="6:58" ht="16.5">
      <c r="F18" s="181" t="s">
        <v>160</v>
      </c>
      <c r="G18" s="313">
        <v>2.0181502502527811</v>
      </c>
      <c r="H18" s="313">
        <v>2.2004303982724496</v>
      </c>
      <c r="I18" s="314">
        <v>9.0320405032696227E-2</v>
      </c>
      <c r="J18" s="181">
        <v>29</v>
      </c>
      <c r="L18" s="186" t="s">
        <v>160</v>
      </c>
      <c r="M18" s="177">
        <v>79</v>
      </c>
      <c r="N18" s="178">
        <v>181</v>
      </c>
      <c r="O18" s="179">
        <v>6.0773480662983423E-2</v>
      </c>
      <c r="P18" s="179">
        <v>0.11049723756906077</v>
      </c>
      <c r="Q18" s="179">
        <v>0.16574585635359115</v>
      </c>
      <c r="R18" s="179">
        <v>0.21546961325966851</v>
      </c>
      <c r="S18" s="179">
        <v>0.2541436464088398</v>
      </c>
      <c r="T18" s="179">
        <v>0.19337016574585636</v>
      </c>
      <c r="U18" s="180" t="s">
        <v>72</v>
      </c>
      <c r="W18" s="181" t="s">
        <v>149</v>
      </c>
      <c r="X18" s="181" t="s">
        <v>175</v>
      </c>
      <c r="Y18" s="182" t="s">
        <v>175</v>
      </c>
      <c r="Z18" s="183">
        <v>20</v>
      </c>
      <c r="AA18" s="180">
        <v>50</v>
      </c>
      <c r="AB18" s="184">
        <v>1.0416666666666667</v>
      </c>
      <c r="AC18" s="181">
        <v>3</v>
      </c>
      <c r="AD18" s="181">
        <v>1</v>
      </c>
      <c r="AE18" s="181">
        <v>12</v>
      </c>
      <c r="AF18" s="181">
        <v>20</v>
      </c>
      <c r="AG18" s="181">
        <v>14</v>
      </c>
      <c r="AH18" s="181">
        <v>0</v>
      </c>
      <c r="AI18" s="181">
        <v>0</v>
      </c>
      <c r="AJ18" s="185">
        <v>0.8809590954009382</v>
      </c>
      <c r="AK18" s="180" t="s">
        <v>72</v>
      </c>
      <c r="AL18" s="180">
        <v>25</v>
      </c>
      <c r="AM18" s="180" t="s">
        <v>701</v>
      </c>
      <c r="AN18" s="186" t="s">
        <v>360</v>
      </c>
      <c r="AO18" s="187">
        <v>111</v>
      </c>
      <c r="AP18" s="187">
        <v>12</v>
      </c>
      <c r="AQ18" s="187" t="s">
        <v>751</v>
      </c>
      <c r="AS18" s="175" t="s">
        <v>152</v>
      </c>
      <c r="AT18" s="176" t="s">
        <v>172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181" t="s">
        <v>141</v>
      </c>
      <c r="BE18" s="181">
        <v>6</v>
      </c>
      <c r="BF18" s="181">
        <v>49</v>
      </c>
    </row>
    <row r="19" spans="6:58" ht="16.5">
      <c r="F19" s="181" t="s">
        <v>161</v>
      </c>
      <c r="G19" s="313">
        <v>2.0554093654867969</v>
      </c>
      <c r="H19" s="313">
        <v>2.2285866999510513</v>
      </c>
      <c r="I19" s="314">
        <v>8.4254425114599796E-2</v>
      </c>
      <c r="J19" s="181">
        <v>30</v>
      </c>
      <c r="L19" s="186" t="s">
        <v>161</v>
      </c>
      <c r="M19" s="177">
        <v>43</v>
      </c>
      <c r="N19" s="178">
        <v>65</v>
      </c>
      <c r="O19" s="179">
        <v>0.13846153846153847</v>
      </c>
      <c r="P19" s="179">
        <v>9.2307692307692313E-2</v>
      </c>
      <c r="Q19" s="179">
        <v>0.12307692307692308</v>
      </c>
      <c r="R19" s="179">
        <v>0.18461538461538463</v>
      </c>
      <c r="S19" s="179">
        <v>0.26153846153846155</v>
      </c>
      <c r="T19" s="179">
        <v>0.2</v>
      </c>
      <c r="U19" s="180" t="s">
        <v>72</v>
      </c>
      <c r="W19" s="181" t="s">
        <v>149</v>
      </c>
      <c r="X19" s="181" t="s">
        <v>176</v>
      </c>
      <c r="Y19" s="182" t="s">
        <v>176</v>
      </c>
      <c r="Z19" s="183">
        <v>2</v>
      </c>
      <c r="AA19" s="180">
        <v>4</v>
      </c>
      <c r="AB19" s="184">
        <v>0.83333333333333337</v>
      </c>
      <c r="AC19" s="181">
        <v>2</v>
      </c>
      <c r="AD19" s="181">
        <v>2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5">
        <v>0.98450917208266975</v>
      </c>
      <c r="AK19" s="180" t="s">
        <v>69</v>
      </c>
      <c r="AL19" s="180">
        <v>9</v>
      </c>
      <c r="AM19" s="180" t="s">
        <v>361</v>
      </c>
      <c r="AN19" s="186" t="s">
        <v>362</v>
      </c>
      <c r="AO19" s="187">
        <v>16</v>
      </c>
      <c r="AP19" s="187">
        <v>4</v>
      </c>
      <c r="AQ19" s="187" t="s">
        <v>743</v>
      </c>
      <c r="AS19" s="175" t="s">
        <v>152</v>
      </c>
      <c r="AT19" s="176" t="s">
        <v>173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181" t="s">
        <v>160</v>
      </c>
      <c r="BE19" s="181">
        <v>5</v>
      </c>
      <c r="BF19" s="181">
        <v>79</v>
      </c>
    </row>
    <row r="20" spans="6:58" ht="16.5">
      <c r="F20" s="181" t="s">
        <v>159</v>
      </c>
      <c r="G20" s="313">
        <v>2.3676337393819513</v>
      </c>
      <c r="H20" s="313">
        <v>2.7009818178321834</v>
      </c>
      <c r="I20" s="314">
        <v>0.14079376928344045</v>
      </c>
      <c r="J20" s="181">
        <v>22</v>
      </c>
      <c r="L20" s="186" t="s">
        <v>159</v>
      </c>
      <c r="M20" s="177">
        <v>51</v>
      </c>
      <c r="N20" s="178">
        <v>112</v>
      </c>
      <c r="O20" s="179">
        <v>0.13392857142857142</v>
      </c>
      <c r="P20" s="179">
        <v>0.17857142857142858</v>
      </c>
      <c r="Q20" s="179">
        <v>0.29464285714285715</v>
      </c>
      <c r="R20" s="179">
        <v>0.21428571428571427</v>
      </c>
      <c r="S20" s="179">
        <v>0.15178571428571427</v>
      </c>
      <c r="T20" s="179">
        <v>2.6785714285714284E-2</v>
      </c>
      <c r="U20" s="180" t="s">
        <v>71</v>
      </c>
      <c r="W20" s="181" t="s">
        <v>149</v>
      </c>
      <c r="X20" s="181" t="s">
        <v>177</v>
      </c>
      <c r="Y20" s="182" t="s">
        <v>177</v>
      </c>
      <c r="Z20" s="183">
        <v>2</v>
      </c>
      <c r="AA20" s="180">
        <v>4</v>
      </c>
      <c r="AB20" s="184">
        <v>0.83333333333333337</v>
      </c>
      <c r="AC20" s="181">
        <v>2</v>
      </c>
      <c r="AD20" s="181">
        <v>0</v>
      </c>
      <c r="AE20" s="181">
        <v>1</v>
      </c>
      <c r="AF20" s="181">
        <v>0</v>
      </c>
      <c r="AG20" s="181">
        <v>0</v>
      </c>
      <c r="AH20" s="181">
        <v>0</v>
      </c>
      <c r="AI20" s="181">
        <v>1</v>
      </c>
      <c r="AJ20" s="185">
        <v>0.99697647344852602</v>
      </c>
      <c r="AK20" s="180" t="s">
        <v>69</v>
      </c>
      <c r="AL20" s="180">
        <v>3</v>
      </c>
      <c r="AM20" s="180" t="s">
        <v>541</v>
      </c>
      <c r="AN20" s="186" t="s">
        <v>364</v>
      </c>
      <c r="AO20" s="187">
        <v>10</v>
      </c>
      <c r="AP20" s="187">
        <v>3</v>
      </c>
      <c r="AQ20" s="187" t="s">
        <v>742</v>
      </c>
      <c r="AS20" s="175" t="s">
        <v>152</v>
      </c>
      <c r="AT20" s="176" t="s">
        <v>174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181" t="s">
        <v>685</v>
      </c>
      <c r="BE20" s="181">
        <v>0</v>
      </c>
      <c r="BF20" s="181">
        <v>0</v>
      </c>
    </row>
    <row r="21" spans="6:58" ht="16.5">
      <c r="F21" s="181" t="s">
        <v>143</v>
      </c>
      <c r="G21" s="313">
        <v>1.6200035645275037</v>
      </c>
      <c r="H21" s="313">
        <v>1.9933606422329238</v>
      </c>
      <c r="I21" s="314">
        <v>0.23046682481486691</v>
      </c>
      <c r="J21" s="181">
        <v>3</v>
      </c>
      <c r="L21" s="186" t="s">
        <v>143</v>
      </c>
      <c r="M21" s="177">
        <v>62</v>
      </c>
      <c r="N21" s="178">
        <v>153</v>
      </c>
      <c r="O21" s="179">
        <v>0.20261437908496732</v>
      </c>
      <c r="P21" s="179">
        <v>9.8039215686274508E-2</v>
      </c>
      <c r="Q21" s="179">
        <v>0.24183006535947713</v>
      </c>
      <c r="R21" s="179">
        <v>0.24183006535947713</v>
      </c>
      <c r="S21" s="179">
        <v>0.15032679738562091</v>
      </c>
      <c r="T21" s="179">
        <v>6.535947712418301E-2</v>
      </c>
      <c r="U21" s="180" t="s">
        <v>71</v>
      </c>
      <c r="W21" s="181" t="s">
        <v>149</v>
      </c>
      <c r="X21" s="181" t="s">
        <v>178</v>
      </c>
      <c r="Y21" s="182" t="s">
        <v>178</v>
      </c>
      <c r="Z21" s="183">
        <v>2</v>
      </c>
      <c r="AA21" s="180">
        <v>6</v>
      </c>
      <c r="AB21" s="184">
        <v>1.25</v>
      </c>
      <c r="AC21" s="181">
        <v>4</v>
      </c>
      <c r="AD21" s="181">
        <v>0</v>
      </c>
      <c r="AE21" s="181">
        <v>1</v>
      </c>
      <c r="AF21" s="181">
        <v>0</v>
      </c>
      <c r="AG21" s="181">
        <v>0</v>
      </c>
      <c r="AH21" s="181">
        <v>1</v>
      </c>
      <c r="AI21" s="181">
        <v>0</v>
      </c>
      <c r="AJ21" s="185">
        <v>0.97838176103807795</v>
      </c>
      <c r="AK21" s="180" t="s">
        <v>69</v>
      </c>
      <c r="AL21" s="180">
        <v>15</v>
      </c>
      <c r="AM21" s="180" t="s">
        <v>565</v>
      </c>
      <c r="AN21" s="186" t="s">
        <v>365</v>
      </c>
      <c r="AO21" s="187">
        <v>22</v>
      </c>
      <c r="AP21" s="187">
        <v>5</v>
      </c>
      <c r="AQ21" s="187" t="s">
        <v>744</v>
      </c>
      <c r="AS21" s="175" t="s">
        <v>152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181" t="s">
        <v>161</v>
      </c>
      <c r="BE21" s="181">
        <v>4</v>
      </c>
      <c r="BF21" s="181">
        <v>43</v>
      </c>
    </row>
    <row r="22" spans="6:58" ht="16.5">
      <c r="F22" s="181" t="s">
        <v>140</v>
      </c>
      <c r="G22" s="313">
        <v>1.8094563791853695</v>
      </c>
      <c r="H22" s="313">
        <v>2.0718807292445893</v>
      </c>
      <c r="I22" s="314">
        <v>0.14502938732204496</v>
      </c>
      <c r="J22" s="181">
        <v>20</v>
      </c>
      <c r="L22" s="186" t="s">
        <v>140</v>
      </c>
      <c r="M22" s="177">
        <v>61</v>
      </c>
      <c r="N22" s="178">
        <v>150</v>
      </c>
      <c r="O22" s="179">
        <v>9.3333333333333338E-2</v>
      </c>
      <c r="P22" s="179">
        <v>8.666666666666667E-2</v>
      </c>
      <c r="Q22" s="179">
        <v>0.2</v>
      </c>
      <c r="R22" s="179">
        <v>0.2</v>
      </c>
      <c r="S22" s="179">
        <v>0.28666666666666668</v>
      </c>
      <c r="T22" s="179">
        <v>0.13333333333333333</v>
      </c>
      <c r="U22" s="180" t="s">
        <v>72</v>
      </c>
      <c r="W22" s="181" t="s">
        <v>149</v>
      </c>
      <c r="X22" s="181" t="s">
        <v>179</v>
      </c>
      <c r="Y22" s="182" t="s">
        <v>179</v>
      </c>
      <c r="Z22" s="183">
        <v>2</v>
      </c>
      <c r="AA22" s="180">
        <v>5</v>
      </c>
      <c r="AB22" s="184">
        <v>1.0416666666666667</v>
      </c>
      <c r="AC22" s="181">
        <v>4</v>
      </c>
      <c r="AD22" s="181">
        <v>1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5">
        <v>0.99817513222030008</v>
      </c>
      <c r="AK22" s="180" t="s">
        <v>69</v>
      </c>
      <c r="AL22" s="180">
        <v>2</v>
      </c>
      <c r="AM22" s="180" t="s">
        <v>418</v>
      </c>
      <c r="AN22" s="186" t="s">
        <v>367</v>
      </c>
      <c r="AO22" s="187">
        <v>9</v>
      </c>
      <c r="AP22" s="187">
        <v>2</v>
      </c>
      <c r="AQ22" s="187" t="s">
        <v>741</v>
      </c>
      <c r="AS22" s="175" t="s">
        <v>149</v>
      </c>
      <c r="AT22" s="176" t="s">
        <v>175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181" t="s">
        <v>159</v>
      </c>
      <c r="BE22" s="181">
        <v>6</v>
      </c>
      <c r="BF22" s="181">
        <v>51</v>
      </c>
    </row>
    <row r="23" spans="6:58" ht="16.5">
      <c r="F23" s="181" t="s">
        <v>153</v>
      </c>
      <c r="G23" s="313">
        <v>1.732404614095995</v>
      </c>
      <c r="H23" s="313">
        <v>2.0907129454911595</v>
      </c>
      <c r="I23" s="314">
        <v>0.20682716293857095</v>
      </c>
      <c r="J23" s="181">
        <v>9</v>
      </c>
      <c r="L23" s="186" t="s">
        <v>153</v>
      </c>
      <c r="M23" s="177">
        <v>33</v>
      </c>
      <c r="N23" s="178">
        <v>71</v>
      </c>
      <c r="O23" s="179">
        <v>0.15492957746478872</v>
      </c>
      <c r="P23" s="179">
        <v>0.18309859154929578</v>
      </c>
      <c r="Q23" s="179">
        <v>0.22535211267605634</v>
      </c>
      <c r="R23" s="179">
        <v>0.26760563380281688</v>
      </c>
      <c r="S23" s="179">
        <v>0.16901408450704225</v>
      </c>
      <c r="T23" s="179">
        <v>0</v>
      </c>
      <c r="U23" s="180" t="s">
        <v>71</v>
      </c>
      <c r="W23" s="181" t="s">
        <v>149</v>
      </c>
      <c r="X23" s="181" t="s">
        <v>180</v>
      </c>
      <c r="Y23" s="182" t="s">
        <v>180</v>
      </c>
      <c r="Z23" s="183">
        <v>4</v>
      </c>
      <c r="AA23" s="180">
        <v>10</v>
      </c>
      <c r="AB23" s="184">
        <v>1.0416666666666667</v>
      </c>
      <c r="AC23" s="181">
        <v>5</v>
      </c>
      <c r="AD23" s="181">
        <v>2</v>
      </c>
      <c r="AE23" s="181">
        <v>3</v>
      </c>
      <c r="AF23" s="181">
        <v>0</v>
      </c>
      <c r="AG23" s="181">
        <v>0</v>
      </c>
      <c r="AH23" s="181">
        <v>0</v>
      </c>
      <c r="AI23" s="181">
        <v>0</v>
      </c>
      <c r="AJ23" s="185">
        <v>0.9551034605237001</v>
      </c>
      <c r="AK23" s="180" t="s">
        <v>69</v>
      </c>
      <c r="AL23" s="180">
        <v>28</v>
      </c>
      <c r="AM23" s="180" t="s">
        <v>424</v>
      </c>
      <c r="AN23" s="186" t="s">
        <v>369</v>
      </c>
      <c r="AO23" s="187">
        <v>35</v>
      </c>
      <c r="AP23" s="187">
        <v>7</v>
      </c>
      <c r="AQ23" s="187" t="s">
        <v>746</v>
      </c>
      <c r="AS23" s="175" t="s">
        <v>149</v>
      </c>
      <c r="AT23" s="176" t="s">
        <v>176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181" t="s">
        <v>143</v>
      </c>
      <c r="BE23" s="181">
        <v>5</v>
      </c>
      <c r="BF23" s="181">
        <v>62</v>
      </c>
    </row>
    <row r="24" spans="6:58" ht="16.5">
      <c r="F24" s="181" t="s">
        <v>146</v>
      </c>
      <c r="G24" s="313">
        <v>1.8025798211869086</v>
      </c>
      <c r="H24" s="313">
        <v>2.1105265819972874</v>
      </c>
      <c r="I24" s="314">
        <v>0.17083668483962677</v>
      </c>
      <c r="J24" s="181">
        <v>14</v>
      </c>
      <c r="L24" s="186" t="s">
        <v>146</v>
      </c>
      <c r="M24" s="177">
        <v>47</v>
      </c>
      <c r="N24" s="178">
        <v>110</v>
      </c>
      <c r="O24" s="179">
        <v>5.4545454545454543E-2</v>
      </c>
      <c r="P24" s="179">
        <v>0.2</v>
      </c>
      <c r="Q24" s="179">
        <v>0.29090909090909089</v>
      </c>
      <c r="R24" s="179">
        <v>0.26363636363636361</v>
      </c>
      <c r="S24" s="179">
        <v>0.10909090909090909</v>
      </c>
      <c r="T24" s="179">
        <v>8.1818181818181818E-2</v>
      </c>
      <c r="U24" s="180" t="s">
        <v>71</v>
      </c>
      <c r="W24" s="181" t="s">
        <v>149</v>
      </c>
      <c r="X24" s="181" t="s">
        <v>181</v>
      </c>
      <c r="Y24" s="182" t="s">
        <v>181</v>
      </c>
      <c r="Z24" s="183">
        <v>4</v>
      </c>
      <c r="AA24" s="180">
        <v>11</v>
      </c>
      <c r="AB24" s="184">
        <v>1.1458333333333335</v>
      </c>
      <c r="AC24" s="181">
        <v>4</v>
      </c>
      <c r="AD24" s="181">
        <v>4</v>
      </c>
      <c r="AE24" s="181">
        <v>2</v>
      </c>
      <c r="AF24" s="181">
        <v>0</v>
      </c>
      <c r="AG24" s="181">
        <v>0</v>
      </c>
      <c r="AH24" s="181">
        <v>1</v>
      </c>
      <c r="AI24" s="181">
        <v>0</v>
      </c>
      <c r="AJ24" s="185">
        <v>0.93675427023001001</v>
      </c>
      <c r="AK24" s="180" t="s">
        <v>71</v>
      </c>
      <c r="AL24" s="180">
        <v>15</v>
      </c>
      <c r="AM24" s="180" t="s">
        <v>507</v>
      </c>
      <c r="AN24" s="186" t="s">
        <v>371</v>
      </c>
      <c r="AO24" s="187">
        <v>52</v>
      </c>
      <c r="AP24" s="187">
        <v>8</v>
      </c>
      <c r="AQ24" s="187" t="s">
        <v>747</v>
      </c>
      <c r="AS24" s="175" t="s">
        <v>149</v>
      </c>
      <c r="AT24" s="176" t="s">
        <v>177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181" t="s">
        <v>140</v>
      </c>
      <c r="BE24" s="181">
        <v>2</v>
      </c>
      <c r="BF24" s="181">
        <v>61</v>
      </c>
    </row>
    <row r="25" spans="6:58" ht="16.5">
      <c r="F25" s="181" t="s">
        <v>139</v>
      </c>
      <c r="G25" s="313">
        <v>2.1056171949687608</v>
      </c>
      <c r="H25" s="313">
        <v>2.5544959860141851</v>
      </c>
      <c r="I25" s="314">
        <v>0.21318157551049266</v>
      </c>
      <c r="J25" s="181">
        <v>6</v>
      </c>
      <c r="L25" s="186" t="s">
        <v>139</v>
      </c>
      <c r="M25" s="177">
        <v>52</v>
      </c>
      <c r="N25" s="178">
        <v>119</v>
      </c>
      <c r="O25" s="179">
        <v>0.24369747899159663</v>
      </c>
      <c r="P25" s="179">
        <v>0.19327731092436976</v>
      </c>
      <c r="Q25" s="179">
        <v>0.26890756302521007</v>
      </c>
      <c r="R25" s="179">
        <v>0.21008403361344538</v>
      </c>
      <c r="S25" s="179">
        <v>6.7226890756302518E-2</v>
      </c>
      <c r="T25" s="179">
        <v>1.680672268907563E-2</v>
      </c>
      <c r="U25" s="180" t="s">
        <v>71</v>
      </c>
      <c r="W25" s="181" t="s">
        <v>149</v>
      </c>
      <c r="X25" s="181" t="s">
        <v>182</v>
      </c>
      <c r="Y25" s="182" t="s">
        <v>182</v>
      </c>
      <c r="Z25" s="183">
        <v>2</v>
      </c>
      <c r="AA25" s="180">
        <v>5</v>
      </c>
      <c r="AB25" s="184">
        <v>1.0416666666666667</v>
      </c>
      <c r="AC25" s="181">
        <v>3</v>
      </c>
      <c r="AD25" s="181">
        <v>1</v>
      </c>
      <c r="AE25" s="181">
        <v>0</v>
      </c>
      <c r="AF25" s="181">
        <v>1</v>
      </c>
      <c r="AG25" s="181">
        <v>0</v>
      </c>
      <c r="AH25" s="181">
        <v>0</v>
      </c>
      <c r="AI25" s="181">
        <v>0</v>
      </c>
      <c r="AJ25" s="185">
        <v>1.0011755351656906</v>
      </c>
      <c r="AK25" s="180" t="s">
        <v>74</v>
      </c>
      <c r="AL25" s="180">
        <v>7</v>
      </c>
      <c r="AM25" s="180" t="s">
        <v>349</v>
      </c>
      <c r="AN25" s="186" t="s">
        <v>372</v>
      </c>
      <c r="AO25" s="187">
        <v>7</v>
      </c>
      <c r="AP25" s="187">
        <v>1</v>
      </c>
      <c r="AQ25" s="187" t="s">
        <v>740</v>
      </c>
      <c r="AS25" s="175" t="s">
        <v>149</v>
      </c>
      <c r="AT25" s="176" t="s">
        <v>178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181" t="s">
        <v>153</v>
      </c>
      <c r="BE25" s="181">
        <v>3</v>
      </c>
      <c r="BF25" s="181">
        <v>33</v>
      </c>
    </row>
    <row r="26" spans="6:58" ht="16.5">
      <c r="F26" s="181" t="s">
        <v>148</v>
      </c>
      <c r="G26" s="313">
        <v>1.9709564947031954</v>
      </c>
      <c r="H26" s="313">
        <v>2.4114147134200561</v>
      </c>
      <c r="I26" s="314">
        <v>0.22347434857165061</v>
      </c>
      <c r="J26" s="181">
        <v>4</v>
      </c>
      <c r="L26" s="186" t="s">
        <v>148</v>
      </c>
      <c r="M26" s="177">
        <v>60</v>
      </c>
      <c r="N26" s="178">
        <v>147</v>
      </c>
      <c r="O26" s="179">
        <v>0.21768707482993196</v>
      </c>
      <c r="P26" s="179">
        <v>0.19047619047619047</v>
      </c>
      <c r="Q26" s="179">
        <v>0.31292517006802723</v>
      </c>
      <c r="R26" s="179">
        <v>0.21088435374149661</v>
      </c>
      <c r="S26" s="179">
        <v>6.1224489795918366E-2</v>
      </c>
      <c r="T26" s="179">
        <v>6.8027210884353739E-3</v>
      </c>
      <c r="U26" s="180" t="s">
        <v>71</v>
      </c>
      <c r="W26" s="181" t="s">
        <v>149</v>
      </c>
      <c r="X26" s="181" t="s">
        <v>183</v>
      </c>
      <c r="Y26" s="182" t="s">
        <v>183</v>
      </c>
      <c r="Z26" s="183">
        <v>1</v>
      </c>
      <c r="AA26" s="180">
        <v>4</v>
      </c>
      <c r="AB26" s="184">
        <v>1.6666666666666667</v>
      </c>
      <c r="AC26" s="181">
        <v>1</v>
      </c>
      <c r="AD26" s="181">
        <v>0</v>
      </c>
      <c r="AE26" s="181">
        <v>3</v>
      </c>
      <c r="AF26" s="181">
        <v>0</v>
      </c>
      <c r="AG26" s="181">
        <v>0</v>
      </c>
      <c r="AH26" s="181">
        <v>0</v>
      </c>
      <c r="AI26" s="181">
        <v>0</v>
      </c>
      <c r="AJ26" s="185">
        <v>0.95566666666666666</v>
      </c>
      <c r="AK26" s="180" t="s">
        <v>69</v>
      </c>
      <c r="AL26" s="180">
        <v>27</v>
      </c>
      <c r="AM26" s="180" t="s">
        <v>359</v>
      </c>
      <c r="AN26" s="186" t="s">
        <v>373</v>
      </c>
      <c r="AO26" s="187">
        <v>34</v>
      </c>
      <c r="AP26" s="187">
        <v>6</v>
      </c>
      <c r="AQ26" s="187" t="s">
        <v>745</v>
      </c>
      <c r="AS26" s="175" t="s">
        <v>149</v>
      </c>
      <c r="AT26" s="176" t="s">
        <v>179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181" t="s">
        <v>146</v>
      </c>
      <c r="BE26" s="181">
        <v>4</v>
      </c>
      <c r="BF26" s="181">
        <v>47</v>
      </c>
    </row>
    <row r="27" spans="6:58" ht="16.5">
      <c r="F27" s="181" t="s">
        <v>151</v>
      </c>
      <c r="G27" s="313">
        <v>2.2561611729832642</v>
      </c>
      <c r="H27" s="313">
        <v>2.6240929219276077</v>
      </c>
      <c r="I27" s="314">
        <v>0.16307866359469192</v>
      </c>
      <c r="J27" s="181">
        <v>17</v>
      </c>
      <c r="L27" s="186" t="s">
        <v>151</v>
      </c>
      <c r="M27" s="177">
        <v>34</v>
      </c>
      <c r="N27" s="178">
        <v>91</v>
      </c>
      <c r="O27" s="179">
        <v>0.14285714285714285</v>
      </c>
      <c r="P27" s="179">
        <v>0.10989010989010989</v>
      </c>
      <c r="Q27" s="179">
        <v>0.24175824175824176</v>
      </c>
      <c r="R27" s="179">
        <v>0.26373626373626374</v>
      </c>
      <c r="S27" s="179">
        <v>0.13186813186813187</v>
      </c>
      <c r="T27" s="179">
        <v>0.10989010989010989</v>
      </c>
      <c r="U27" s="180" t="s">
        <v>71</v>
      </c>
      <c r="W27" s="181" t="s">
        <v>149</v>
      </c>
      <c r="X27" s="181" t="s">
        <v>184</v>
      </c>
      <c r="Y27" s="182" t="s">
        <v>184</v>
      </c>
      <c r="Z27" s="183">
        <v>2</v>
      </c>
      <c r="AA27" s="180">
        <v>5</v>
      </c>
      <c r="AB27" s="184">
        <v>1.0416666666666667</v>
      </c>
      <c r="AC27" s="181">
        <v>1</v>
      </c>
      <c r="AD27" s="181">
        <v>1</v>
      </c>
      <c r="AE27" s="181">
        <v>2</v>
      </c>
      <c r="AF27" s="181">
        <v>0</v>
      </c>
      <c r="AG27" s="181">
        <v>1</v>
      </c>
      <c r="AH27" s="181">
        <v>0</v>
      </c>
      <c r="AI27" s="181">
        <v>0</v>
      </c>
      <c r="AJ27" s="185">
        <v>0.89905649134246834</v>
      </c>
      <c r="AK27" s="180" t="s">
        <v>72</v>
      </c>
      <c r="AL27" s="180">
        <v>1</v>
      </c>
      <c r="AM27" s="180" t="s">
        <v>619</v>
      </c>
      <c r="AN27" s="186" t="s">
        <v>375</v>
      </c>
      <c r="AO27" s="187">
        <v>87</v>
      </c>
      <c r="AP27" s="187">
        <v>10</v>
      </c>
      <c r="AQ27" s="187" t="s">
        <v>749</v>
      </c>
      <c r="AS27" s="175" t="s">
        <v>149</v>
      </c>
      <c r="AT27" s="176" t="s">
        <v>180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181" t="s">
        <v>139</v>
      </c>
      <c r="BE27" s="181">
        <v>4</v>
      </c>
      <c r="BF27" s="181">
        <v>52</v>
      </c>
    </row>
    <row r="28" spans="6:58" ht="16.5">
      <c r="F28" s="181" t="s">
        <v>162</v>
      </c>
      <c r="G28" s="313">
        <v>2.3439006339503594</v>
      </c>
      <c r="H28" s="313">
        <v>2.4106264081394464</v>
      </c>
      <c r="I28" s="314">
        <v>2.846783401249775E-2</v>
      </c>
      <c r="J28" s="181">
        <v>32</v>
      </c>
      <c r="L28" s="186" t="s">
        <v>162</v>
      </c>
      <c r="M28" s="177">
        <v>45</v>
      </c>
      <c r="N28" s="178">
        <v>103</v>
      </c>
      <c r="O28" s="179">
        <v>0</v>
      </c>
      <c r="P28" s="179">
        <v>0</v>
      </c>
      <c r="Q28" s="179">
        <v>9.7087378640776691E-3</v>
      </c>
      <c r="R28" s="179">
        <v>9.7087378640776698E-2</v>
      </c>
      <c r="S28" s="179">
        <v>0.20388349514563106</v>
      </c>
      <c r="T28" s="179">
        <v>0.68932038834951459</v>
      </c>
      <c r="U28" s="180" t="s">
        <v>73</v>
      </c>
      <c r="W28" s="181" t="s">
        <v>149</v>
      </c>
      <c r="X28" s="181" t="s">
        <v>185</v>
      </c>
      <c r="Y28" s="182" t="s">
        <v>185</v>
      </c>
      <c r="Z28" s="183">
        <v>2</v>
      </c>
      <c r="AA28" s="180">
        <v>6</v>
      </c>
      <c r="AB28" s="184">
        <v>1.25</v>
      </c>
      <c r="AC28" s="181">
        <v>1</v>
      </c>
      <c r="AD28" s="181">
        <v>1</v>
      </c>
      <c r="AE28" s="181">
        <v>2</v>
      </c>
      <c r="AF28" s="181">
        <v>0</v>
      </c>
      <c r="AG28" s="181">
        <v>2</v>
      </c>
      <c r="AH28" s="181">
        <v>0</v>
      </c>
      <c r="AI28" s="181">
        <v>0</v>
      </c>
      <c r="AJ28" s="185">
        <v>0.9012516675874982</v>
      </c>
      <c r="AK28" s="180" t="s">
        <v>71</v>
      </c>
      <c r="AL28" s="180">
        <v>48</v>
      </c>
      <c r="AM28" s="180" t="s">
        <v>467</v>
      </c>
      <c r="AN28" s="186" t="s">
        <v>376</v>
      </c>
      <c r="AO28" s="187">
        <v>85</v>
      </c>
      <c r="AP28" s="187">
        <v>9</v>
      </c>
      <c r="AQ28" s="187" t="s">
        <v>748</v>
      </c>
      <c r="AS28" s="175" t="s">
        <v>149</v>
      </c>
      <c r="AT28" s="176" t="s">
        <v>181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181" t="s">
        <v>148</v>
      </c>
      <c r="BE28" s="181">
        <v>6</v>
      </c>
      <c r="BF28" s="181">
        <v>60</v>
      </c>
    </row>
    <row r="29" spans="6:58" ht="16.5">
      <c r="F29" s="181" t="s">
        <v>164</v>
      </c>
      <c r="G29" s="313">
        <v>2.8330940223239724</v>
      </c>
      <c r="H29" s="313">
        <v>2.9995648300926314</v>
      </c>
      <c r="I29" s="314">
        <v>5.8759365717098166E-2</v>
      </c>
      <c r="J29" s="181">
        <v>31</v>
      </c>
      <c r="L29" s="186" t="s">
        <v>164</v>
      </c>
      <c r="M29" s="177">
        <v>42</v>
      </c>
      <c r="N29" s="178">
        <v>93</v>
      </c>
      <c r="O29" s="179">
        <v>2.1505376344086023E-2</v>
      </c>
      <c r="P29" s="179">
        <v>3.2258064516129031E-2</v>
      </c>
      <c r="Q29" s="179">
        <v>0.10752688172043011</v>
      </c>
      <c r="R29" s="179">
        <v>0.16129032258064516</v>
      </c>
      <c r="S29" s="179">
        <v>0.19354838709677419</v>
      </c>
      <c r="T29" s="179">
        <v>0.4838709677419355</v>
      </c>
      <c r="U29" s="180" t="s">
        <v>70</v>
      </c>
      <c r="W29" s="181" t="s">
        <v>149</v>
      </c>
      <c r="X29" s="181" t="s">
        <v>186</v>
      </c>
      <c r="Y29" s="182" t="s">
        <v>186</v>
      </c>
      <c r="Z29" s="183">
        <v>2</v>
      </c>
      <c r="AA29" s="180">
        <v>7</v>
      </c>
      <c r="AB29" s="184">
        <v>1.4583333333333335</v>
      </c>
      <c r="AC29" s="181">
        <v>0</v>
      </c>
      <c r="AD29" s="181">
        <v>1</v>
      </c>
      <c r="AE29" s="181">
        <v>3</v>
      </c>
      <c r="AF29" s="181">
        <v>3</v>
      </c>
      <c r="AG29" s="181">
        <v>0</v>
      </c>
      <c r="AH29" s="181">
        <v>0</v>
      </c>
      <c r="AI29" s="181">
        <v>0</v>
      </c>
      <c r="AJ29" s="185">
        <v>0.88862279373082176</v>
      </c>
      <c r="AK29" s="180" t="s">
        <v>72</v>
      </c>
      <c r="AL29" s="180">
        <v>14</v>
      </c>
      <c r="AM29" s="180" t="s">
        <v>555</v>
      </c>
      <c r="AN29" s="186" t="s">
        <v>378</v>
      </c>
      <c r="AO29" s="187">
        <v>100</v>
      </c>
      <c r="AP29" s="187">
        <v>11</v>
      </c>
      <c r="AQ29" s="187" t="s">
        <v>750</v>
      </c>
      <c r="AS29" s="175" t="s">
        <v>149</v>
      </c>
      <c r="AT29" s="176" t="s">
        <v>182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181" t="s">
        <v>151</v>
      </c>
      <c r="BE29" s="181">
        <v>7</v>
      </c>
      <c r="BF29" s="181">
        <v>34</v>
      </c>
    </row>
    <row r="30" spans="6:58" ht="16.5">
      <c r="F30" s="181" t="s">
        <v>136</v>
      </c>
      <c r="G30" s="313">
        <v>1.6193928632609071</v>
      </c>
      <c r="H30" s="313">
        <v>1.9612436380461677</v>
      </c>
      <c r="I30" s="314">
        <v>0.21109811123712707</v>
      </c>
      <c r="J30" s="181">
        <v>8</v>
      </c>
      <c r="L30" s="186" t="s">
        <v>136</v>
      </c>
      <c r="M30" s="177">
        <v>73</v>
      </c>
      <c r="N30" s="178">
        <v>172</v>
      </c>
      <c r="O30" s="179">
        <v>0.19767441860465115</v>
      </c>
      <c r="P30" s="179">
        <v>0.19767441860465115</v>
      </c>
      <c r="Q30" s="179">
        <v>0.23837209302325582</v>
      </c>
      <c r="R30" s="179">
        <v>0.23837209302325582</v>
      </c>
      <c r="S30" s="179">
        <v>0.11627906976744186</v>
      </c>
      <c r="T30" s="179">
        <v>1.1627906976744186E-2</v>
      </c>
      <c r="U30" s="180" t="s">
        <v>71</v>
      </c>
      <c r="W30" s="181" t="s">
        <v>157</v>
      </c>
      <c r="X30" s="181" t="s">
        <v>187</v>
      </c>
      <c r="Y30" s="182" t="s">
        <v>187</v>
      </c>
      <c r="Z30" s="183">
        <v>4</v>
      </c>
      <c r="AA30" s="180">
        <v>1</v>
      </c>
      <c r="AB30" s="184">
        <v>0.10416666666666667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0.77333333333333332</v>
      </c>
      <c r="AK30" s="180" t="s">
        <v>73</v>
      </c>
      <c r="AL30" s="180">
        <v>6</v>
      </c>
      <c r="AM30" s="180" t="s">
        <v>1254</v>
      </c>
      <c r="AN30" s="186" t="s">
        <v>380</v>
      </c>
      <c r="AO30" s="187">
        <v>169</v>
      </c>
      <c r="AP30" s="187">
        <v>7</v>
      </c>
      <c r="AQ30" s="187" t="s">
        <v>758</v>
      </c>
      <c r="AS30" s="175" t="s">
        <v>149</v>
      </c>
      <c r="AT30" s="176" t="s">
        <v>183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181" t="s">
        <v>162</v>
      </c>
      <c r="BE30" s="181">
        <v>3</v>
      </c>
      <c r="BF30" s="181">
        <v>45</v>
      </c>
    </row>
    <row r="31" spans="6:58" ht="16.5">
      <c r="F31" s="181" t="s">
        <v>156</v>
      </c>
      <c r="G31" s="313">
        <v>1.8703212966418323</v>
      </c>
      <c r="H31" s="313">
        <v>2.0802752526703294</v>
      </c>
      <c r="I31" s="314">
        <v>0.11225555545214072</v>
      </c>
      <c r="J31" s="181">
        <v>26</v>
      </c>
      <c r="L31" s="186" t="s">
        <v>156</v>
      </c>
      <c r="M31" s="177">
        <v>54</v>
      </c>
      <c r="N31" s="178">
        <v>130</v>
      </c>
      <c r="O31" s="179">
        <v>8.461538461538462E-2</v>
      </c>
      <c r="P31" s="179">
        <v>6.9230769230769235E-2</v>
      </c>
      <c r="Q31" s="179">
        <v>0.16153846153846155</v>
      </c>
      <c r="R31" s="179">
        <v>0.27692307692307694</v>
      </c>
      <c r="S31" s="179">
        <v>0.25384615384615383</v>
      </c>
      <c r="T31" s="179">
        <v>0.15384615384615385</v>
      </c>
      <c r="U31" s="180" t="s">
        <v>72</v>
      </c>
      <c r="W31" s="181" t="s">
        <v>157</v>
      </c>
      <c r="X31" s="181" t="s">
        <v>188</v>
      </c>
      <c r="Y31" s="182" t="s">
        <v>188</v>
      </c>
      <c r="Z31" s="183">
        <v>9</v>
      </c>
      <c r="AA31" s="180">
        <v>21</v>
      </c>
      <c r="AB31" s="184">
        <v>0.97222222222222232</v>
      </c>
      <c r="AC31" s="181">
        <v>0</v>
      </c>
      <c r="AD31" s="181">
        <v>1</v>
      </c>
      <c r="AE31" s="181">
        <v>4</v>
      </c>
      <c r="AF31" s="181">
        <v>8</v>
      </c>
      <c r="AG31" s="181">
        <v>5</v>
      </c>
      <c r="AH31" s="181">
        <v>3</v>
      </c>
      <c r="AI31" s="181">
        <v>0</v>
      </c>
      <c r="AJ31" s="185">
        <v>0.85569921662951542</v>
      </c>
      <c r="AK31" s="180" t="s">
        <v>72</v>
      </c>
      <c r="AL31" s="180">
        <v>52</v>
      </c>
      <c r="AM31" s="180" t="s">
        <v>1255</v>
      </c>
      <c r="AN31" s="186" t="s">
        <v>381</v>
      </c>
      <c r="AO31" s="187">
        <v>138</v>
      </c>
      <c r="AP31" s="187">
        <v>5</v>
      </c>
      <c r="AQ31" s="187" t="s">
        <v>756</v>
      </c>
      <c r="AS31" s="175" t="s">
        <v>149</v>
      </c>
      <c r="AT31" s="176" t="s">
        <v>184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181" t="s">
        <v>164</v>
      </c>
      <c r="BE31" s="181">
        <v>5</v>
      </c>
      <c r="BF31" s="181">
        <v>42</v>
      </c>
    </row>
    <row r="32" spans="6:58" ht="16.5">
      <c r="F32" s="181" t="s">
        <v>138</v>
      </c>
      <c r="G32" s="313">
        <v>2.1137725971480705</v>
      </c>
      <c r="H32" s="313">
        <v>2.4524144645134589</v>
      </c>
      <c r="I32" s="314">
        <v>0.16020733158443279</v>
      </c>
      <c r="J32" s="181">
        <v>18</v>
      </c>
      <c r="L32" s="186" t="s">
        <v>138</v>
      </c>
      <c r="M32" s="177">
        <v>55</v>
      </c>
      <c r="N32" s="178">
        <v>130</v>
      </c>
      <c r="O32" s="179">
        <v>6.9230769230769235E-2</v>
      </c>
      <c r="P32" s="179">
        <v>0.1</v>
      </c>
      <c r="Q32" s="179">
        <v>0.16923076923076924</v>
      </c>
      <c r="R32" s="179">
        <v>0.3</v>
      </c>
      <c r="S32" s="179">
        <v>0.23076923076923078</v>
      </c>
      <c r="T32" s="179">
        <v>0.13076923076923078</v>
      </c>
      <c r="U32" s="180" t="s">
        <v>72</v>
      </c>
      <c r="W32" s="181" t="s">
        <v>157</v>
      </c>
      <c r="X32" s="181" t="s">
        <v>189</v>
      </c>
      <c r="Y32" s="182" t="s">
        <v>189</v>
      </c>
      <c r="Z32" s="183">
        <v>3</v>
      </c>
      <c r="AA32" s="180">
        <v>7</v>
      </c>
      <c r="AB32" s="184">
        <v>0.97222222222222232</v>
      </c>
      <c r="AC32" s="181">
        <v>0</v>
      </c>
      <c r="AD32" s="181">
        <v>0</v>
      </c>
      <c r="AE32" s="181">
        <v>2</v>
      </c>
      <c r="AF32" s="181">
        <v>4</v>
      </c>
      <c r="AG32" s="181">
        <v>1</v>
      </c>
      <c r="AH32" s="181">
        <v>0</v>
      </c>
      <c r="AI32" s="181">
        <v>0</v>
      </c>
      <c r="AJ32" s="185">
        <v>0.87324257956054663</v>
      </c>
      <c r="AK32" s="180" t="s">
        <v>72</v>
      </c>
      <c r="AL32" s="180">
        <v>38</v>
      </c>
      <c r="AM32" s="180" t="s">
        <v>1256</v>
      </c>
      <c r="AN32" s="186" t="s">
        <v>382</v>
      </c>
      <c r="AO32" s="187">
        <v>124</v>
      </c>
      <c r="AP32" s="187">
        <v>3</v>
      </c>
      <c r="AQ32" s="187" t="s">
        <v>754</v>
      </c>
      <c r="AS32" s="175" t="s">
        <v>149</v>
      </c>
      <c r="AT32" s="176" t="s">
        <v>185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181" t="s">
        <v>136</v>
      </c>
      <c r="BE32" s="181">
        <v>6</v>
      </c>
      <c r="BF32" s="181">
        <v>73</v>
      </c>
    </row>
    <row r="33" spans="6:58" ht="16.5">
      <c r="F33" s="181" t="s">
        <v>144</v>
      </c>
      <c r="G33" s="313">
        <v>2.100909691872539</v>
      </c>
      <c r="H33" s="313">
        <v>2.4963752236706949</v>
      </c>
      <c r="I33" s="314">
        <v>0.18823537885899211</v>
      </c>
      <c r="J33" s="181">
        <v>10</v>
      </c>
      <c r="L33" s="186" t="s">
        <v>144</v>
      </c>
      <c r="M33" s="177">
        <v>34</v>
      </c>
      <c r="N33" s="178">
        <v>86</v>
      </c>
      <c r="O33" s="179">
        <v>0.19767441860465115</v>
      </c>
      <c r="P33" s="179">
        <v>0.20930232558139536</v>
      </c>
      <c r="Q33" s="179">
        <v>0.15116279069767441</v>
      </c>
      <c r="R33" s="179">
        <v>0.31395348837209303</v>
      </c>
      <c r="S33" s="179">
        <v>9.3023255813953487E-2</v>
      </c>
      <c r="T33" s="179">
        <v>3.4883720930232558E-2</v>
      </c>
      <c r="U33" s="180" t="s">
        <v>71</v>
      </c>
      <c r="W33" s="181" t="s">
        <v>157</v>
      </c>
      <c r="X33" s="181" t="s">
        <v>190</v>
      </c>
      <c r="Y33" s="182" t="s">
        <v>190</v>
      </c>
      <c r="Z33" s="183">
        <v>6</v>
      </c>
      <c r="AA33" s="180">
        <v>13</v>
      </c>
      <c r="AB33" s="184">
        <v>0.9027777777777779</v>
      </c>
      <c r="AC33" s="181">
        <v>2</v>
      </c>
      <c r="AD33" s="181">
        <v>1</v>
      </c>
      <c r="AE33" s="181">
        <v>2</v>
      </c>
      <c r="AF33" s="181">
        <v>3</v>
      </c>
      <c r="AG33" s="181">
        <v>3</v>
      </c>
      <c r="AH33" s="181">
        <v>2</v>
      </c>
      <c r="AI33" s="181">
        <v>0</v>
      </c>
      <c r="AJ33" s="185">
        <v>0.88025332334027429</v>
      </c>
      <c r="AK33" s="180" t="s">
        <v>72</v>
      </c>
      <c r="AL33" s="180">
        <v>26</v>
      </c>
      <c r="AM33" s="180" t="s">
        <v>704</v>
      </c>
      <c r="AN33" s="186" t="s">
        <v>383</v>
      </c>
      <c r="AO33" s="187">
        <v>112</v>
      </c>
      <c r="AP33" s="187">
        <v>1</v>
      </c>
      <c r="AQ33" s="187" t="s">
        <v>752</v>
      </c>
      <c r="AS33" s="175" t="s">
        <v>149</v>
      </c>
      <c r="AT33" s="176" t="s">
        <v>186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181" t="s">
        <v>156</v>
      </c>
      <c r="BE33" s="181">
        <v>3</v>
      </c>
      <c r="BF33" s="181">
        <v>54</v>
      </c>
    </row>
    <row r="34" spans="6:58" ht="16.5">
      <c r="F34" s="181" t="s">
        <v>154</v>
      </c>
      <c r="G34" s="313">
        <v>2.0674464768237248</v>
      </c>
      <c r="H34" s="313">
        <v>2.4498972576918336</v>
      </c>
      <c r="I34" s="314">
        <v>0.18498702876007633</v>
      </c>
      <c r="J34" s="181">
        <v>11</v>
      </c>
      <c r="L34" s="186" t="s">
        <v>154</v>
      </c>
      <c r="M34" s="177">
        <v>52</v>
      </c>
      <c r="N34" s="178">
        <v>112</v>
      </c>
      <c r="O34" s="179">
        <v>0.19642857142857142</v>
      </c>
      <c r="P34" s="179">
        <v>0.15178571428571427</v>
      </c>
      <c r="Q34" s="179">
        <v>0.21428571428571427</v>
      </c>
      <c r="R34" s="179">
        <v>0.19642857142857142</v>
      </c>
      <c r="S34" s="179">
        <v>0.11607142857142858</v>
      </c>
      <c r="T34" s="179">
        <v>0.125</v>
      </c>
      <c r="U34" s="180" t="s">
        <v>71</v>
      </c>
      <c r="W34" s="181" t="s">
        <v>157</v>
      </c>
      <c r="X34" s="181" t="s">
        <v>326</v>
      </c>
      <c r="Y34" s="182" t="s">
        <v>326</v>
      </c>
      <c r="Z34" s="183">
        <v>1</v>
      </c>
      <c r="AA34" s="180">
        <v>4</v>
      </c>
      <c r="AB34" s="184">
        <v>1.6666666666666667</v>
      </c>
      <c r="AC34" s="181">
        <v>0</v>
      </c>
      <c r="AD34" s="181">
        <v>1</v>
      </c>
      <c r="AE34" s="181">
        <v>0</v>
      </c>
      <c r="AF34" s="181">
        <v>2</v>
      </c>
      <c r="AG34" s="181">
        <v>0</v>
      </c>
      <c r="AH34" s="181">
        <v>1</v>
      </c>
      <c r="AI34" s="181">
        <v>0</v>
      </c>
      <c r="AJ34" s="185">
        <v>0.87037037037037035</v>
      </c>
      <c r="AK34" s="180" t="s">
        <v>72</v>
      </c>
      <c r="AL34" s="180">
        <v>43</v>
      </c>
      <c r="AM34" s="180" t="s">
        <v>1257</v>
      </c>
      <c r="AN34" s="186" t="s">
        <v>385</v>
      </c>
      <c r="AO34" s="187">
        <v>129</v>
      </c>
      <c r="AP34" s="187">
        <v>4</v>
      </c>
      <c r="AQ34" s="187" t="s">
        <v>755</v>
      </c>
      <c r="AS34" s="175" t="s">
        <v>149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181" t="s">
        <v>138</v>
      </c>
      <c r="BE34" s="181">
        <v>4</v>
      </c>
      <c r="BF34" s="181">
        <v>55</v>
      </c>
    </row>
    <row r="35" spans="6:58" ht="16.5">
      <c r="F35" s="181" t="s">
        <v>163</v>
      </c>
      <c r="G35" s="313">
        <v>2.394684761506801</v>
      </c>
      <c r="H35" s="313">
        <v>2.6453191970751262</v>
      </c>
      <c r="I35" s="314">
        <v>0.10466280973476416</v>
      </c>
      <c r="J35" s="181">
        <v>28</v>
      </c>
      <c r="L35" s="186" t="s">
        <v>163</v>
      </c>
      <c r="M35" s="177">
        <v>74</v>
      </c>
      <c r="N35" s="178">
        <v>154</v>
      </c>
      <c r="O35" s="179">
        <v>0.29870129870129869</v>
      </c>
      <c r="P35" s="179">
        <v>0.16883116883116883</v>
      </c>
      <c r="Q35" s="179">
        <v>0.17532467532467533</v>
      </c>
      <c r="R35" s="179">
        <v>0.18831168831168832</v>
      </c>
      <c r="S35" s="179">
        <v>0.13636363636363635</v>
      </c>
      <c r="T35" s="179">
        <v>3.2467532467532464E-2</v>
      </c>
      <c r="U35" s="180" t="s">
        <v>71</v>
      </c>
      <c r="W35" s="181" t="s">
        <v>157</v>
      </c>
      <c r="X35" s="181" t="s">
        <v>191</v>
      </c>
      <c r="Y35" s="182" t="s">
        <v>191</v>
      </c>
      <c r="Z35" s="183">
        <v>9</v>
      </c>
      <c r="AA35" s="180">
        <v>24</v>
      </c>
      <c r="AB35" s="184">
        <v>1.1111111111111112</v>
      </c>
      <c r="AC35" s="181">
        <v>3</v>
      </c>
      <c r="AD35" s="181">
        <v>2</v>
      </c>
      <c r="AE35" s="181">
        <v>5</v>
      </c>
      <c r="AF35" s="181">
        <v>4</v>
      </c>
      <c r="AG35" s="181">
        <v>3</v>
      </c>
      <c r="AH35" s="181">
        <v>6</v>
      </c>
      <c r="AI35" s="181">
        <v>1</v>
      </c>
      <c r="AJ35" s="185">
        <v>0.87814355449200254</v>
      </c>
      <c r="AK35" s="180" t="s">
        <v>72</v>
      </c>
      <c r="AL35" s="180">
        <v>31</v>
      </c>
      <c r="AM35" s="180" t="s">
        <v>698</v>
      </c>
      <c r="AN35" s="186" t="s">
        <v>387</v>
      </c>
      <c r="AO35" s="187">
        <v>117</v>
      </c>
      <c r="AP35" s="187">
        <v>2</v>
      </c>
      <c r="AQ35" s="187" t="s">
        <v>753</v>
      </c>
      <c r="AS35" s="175" t="s">
        <v>149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181" t="s">
        <v>144</v>
      </c>
      <c r="BE35" s="181">
        <v>4</v>
      </c>
      <c r="BF35" s="181">
        <v>34</v>
      </c>
    </row>
    <row r="36" spans="6:58" ht="16.5">
      <c r="L36" s="183" t="s">
        <v>100</v>
      </c>
      <c r="M36" s="177">
        <v>1795</v>
      </c>
      <c r="N36" s="178">
        <v>4125</v>
      </c>
      <c r="O36" s="179">
        <v>0.14206060606060605</v>
      </c>
      <c r="P36" s="179">
        <v>0.1296969696969697</v>
      </c>
      <c r="Q36" s="179">
        <v>0.20727272727272728</v>
      </c>
      <c r="R36" s="179">
        <v>0.23951515151515151</v>
      </c>
      <c r="S36" s="179">
        <v>0.1709090909090909</v>
      </c>
      <c r="T36" s="179">
        <v>0.11054545454545454</v>
      </c>
      <c r="U36" s="180" t="s">
        <v>72</v>
      </c>
      <c r="W36" s="181" t="s">
        <v>157</v>
      </c>
      <c r="X36" s="181" t="s">
        <v>192</v>
      </c>
      <c r="Y36" s="182" t="s">
        <v>192</v>
      </c>
      <c r="Z36" s="183">
        <v>21</v>
      </c>
      <c r="AA36" s="180">
        <v>37</v>
      </c>
      <c r="AB36" s="184">
        <v>0.73412698412698418</v>
      </c>
      <c r="AC36" s="181">
        <v>1</v>
      </c>
      <c r="AD36" s="181">
        <v>0</v>
      </c>
      <c r="AE36" s="181">
        <v>6</v>
      </c>
      <c r="AF36" s="181">
        <v>4</v>
      </c>
      <c r="AG36" s="181">
        <v>10</v>
      </c>
      <c r="AH36" s="181">
        <v>16</v>
      </c>
      <c r="AI36" s="181">
        <v>0</v>
      </c>
      <c r="AJ36" s="185">
        <v>0.81911006024349209</v>
      </c>
      <c r="AK36" s="180" t="s">
        <v>70</v>
      </c>
      <c r="AL36" s="180">
        <v>16</v>
      </c>
      <c r="AM36" s="180" t="s">
        <v>1258</v>
      </c>
      <c r="AN36" s="186" t="s">
        <v>389</v>
      </c>
      <c r="AO36" s="187">
        <v>158</v>
      </c>
      <c r="AP36" s="187">
        <v>6</v>
      </c>
      <c r="AQ36" s="187" t="s">
        <v>757</v>
      </c>
      <c r="AS36" s="175" t="s">
        <v>157</v>
      </c>
      <c r="AT36" s="176" t="s">
        <v>187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181" t="s">
        <v>154</v>
      </c>
      <c r="BE36" s="181">
        <v>10</v>
      </c>
      <c r="BF36" s="181">
        <v>52</v>
      </c>
    </row>
    <row r="37" spans="6:58" ht="16.5">
      <c r="W37" s="181" t="s">
        <v>135</v>
      </c>
      <c r="X37" s="181" t="s">
        <v>193</v>
      </c>
      <c r="Y37" s="182" t="s">
        <v>193</v>
      </c>
      <c r="Z37" s="183">
        <v>14</v>
      </c>
      <c r="AA37" s="180">
        <v>34</v>
      </c>
      <c r="AB37" s="184">
        <v>1.0119047619047619</v>
      </c>
      <c r="AC37" s="181">
        <v>8</v>
      </c>
      <c r="AD37" s="181">
        <v>4</v>
      </c>
      <c r="AE37" s="181">
        <v>9</v>
      </c>
      <c r="AF37" s="181">
        <v>6</v>
      </c>
      <c r="AG37" s="181">
        <v>2</v>
      </c>
      <c r="AH37" s="181">
        <v>5</v>
      </c>
      <c r="AI37" s="181">
        <v>0</v>
      </c>
      <c r="AJ37" s="185">
        <v>0.9139511366857701</v>
      </c>
      <c r="AK37" s="180" t="s">
        <v>71</v>
      </c>
      <c r="AL37" s="180">
        <v>36</v>
      </c>
      <c r="AM37" s="180" t="s">
        <v>524</v>
      </c>
      <c r="AN37" s="186" t="s">
        <v>391</v>
      </c>
      <c r="AO37" s="187">
        <v>73</v>
      </c>
      <c r="AP37" s="187">
        <v>3</v>
      </c>
      <c r="AQ37" s="187" t="s">
        <v>761</v>
      </c>
      <c r="AS37" s="175" t="s">
        <v>157</v>
      </c>
      <c r="AT37" s="176" t="s">
        <v>188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181" t="s">
        <v>163</v>
      </c>
      <c r="BE37" s="181">
        <v>11</v>
      </c>
      <c r="BF37" s="181">
        <v>74</v>
      </c>
    </row>
    <row r="38" spans="6:58" ht="16.5">
      <c r="W38" s="181" t="s">
        <v>135</v>
      </c>
      <c r="X38" s="181" t="s">
        <v>194</v>
      </c>
      <c r="Y38" s="182" t="s">
        <v>194</v>
      </c>
      <c r="Z38" s="183">
        <v>11</v>
      </c>
      <c r="AA38" s="180">
        <v>28</v>
      </c>
      <c r="AB38" s="184">
        <v>1.0606060606060606</v>
      </c>
      <c r="AC38" s="181">
        <v>2</v>
      </c>
      <c r="AD38" s="181">
        <v>4</v>
      </c>
      <c r="AE38" s="181">
        <v>4</v>
      </c>
      <c r="AF38" s="181">
        <v>8</v>
      </c>
      <c r="AG38" s="181">
        <v>9</v>
      </c>
      <c r="AH38" s="181">
        <v>1</v>
      </c>
      <c r="AI38" s="181">
        <v>0</v>
      </c>
      <c r="AJ38" s="185">
        <v>0.88735031366120731</v>
      </c>
      <c r="AK38" s="180" t="s">
        <v>72</v>
      </c>
      <c r="AL38" s="180">
        <v>17</v>
      </c>
      <c r="AM38" s="180" t="s">
        <v>497</v>
      </c>
      <c r="AN38" s="186" t="s">
        <v>393</v>
      </c>
      <c r="AO38" s="187">
        <v>103</v>
      </c>
      <c r="AP38" s="187">
        <v>4</v>
      </c>
      <c r="AQ38" s="187" t="s">
        <v>762</v>
      </c>
      <c r="AS38" s="175" t="s">
        <v>157</v>
      </c>
      <c r="AT38" s="176" t="s">
        <v>189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135</v>
      </c>
      <c r="X39" s="181" t="s">
        <v>195</v>
      </c>
      <c r="Y39" s="182" t="s">
        <v>195</v>
      </c>
      <c r="Z39" s="183">
        <v>8</v>
      </c>
      <c r="AA39" s="180">
        <v>12</v>
      </c>
      <c r="AB39" s="184">
        <v>0.625</v>
      </c>
      <c r="AC39" s="181">
        <v>7</v>
      </c>
      <c r="AD39" s="181">
        <v>2</v>
      </c>
      <c r="AE39" s="181">
        <v>3</v>
      </c>
      <c r="AF39" s="181">
        <v>0</v>
      </c>
      <c r="AG39" s="181">
        <v>0</v>
      </c>
      <c r="AH39" s="181">
        <v>0</v>
      </c>
      <c r="AI39" s="181">
        <v>0</v>
      </c>
      <c r="AJ39" s="185">
        <v>0.99026121360636032</v>
      </c>
      <c r="AK39" s="180" t="s">
        <v>69</v>
      </c>
      <c r="AL39" s="180">
        <v>6</v>
      </c>
      <c r="AM39" s="180" t="s">
        <v>582</v>
      </c>
      <c r="AN39" s="186" t="s">
        <v>395</v>
      </c>
      <c r="AO39" s="187">
        <v>13</v>
      </c>
      <c r="AP39" s="187">
        <v>1</v>
      </c>
      <c r="AQ39" s="187" t="s">
        <v>759</v>
      </c>
      <c r="AS39" s="175" t="s">
        <v>157</v>
      </c>
      <c r="AT39" s="176" t="s">
        <v>190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135</v>
      </c>
      <c r="X40" s="181" t="s">
        <v>196</v>
      </c>
      <c r="Y40" s="182" t="s">
        <v>196</v>
      </c>
      <c r="Z40" s="183">
        <v>7</v>
      </c>
      <c r="AA40" s="180">
        <v>20</v>
      </c>
      <c r="AB40" s="184">
        <v>1.1904761904761905</v>
      </c>
      <c r="AC40" s="181">
        <v>5</v>
      </c>
      <c r="AD40" s="181">
        <v>3</v>
      </c>
      <c r="AE40" s="181">
        <v>4</v>
      </c>
      <c r="AF40" s="181">
        <v>4</v>
      </c>
      <c r="AG40" s="181">
        <v>1</v>
      </c>
      <c r="AH40" s="181">
        <v>3</v>
      </c>
      <c r="AI40" s="181">
        <v>0</v>
      </c>
      <c r="AJ40" s="185">
        <v>0.93748305973612278</v>
      </c>
      <c r="AK40" s="180" t="s">
        <v>71</v>
      </c>
      <c r="AL40" s="180">
        <v>14</v>
      </c>
      <c r="AM40" s="180" t="s">
        <v>502</v>
      </c>
      <c r="AN40" s="186" t="s">
        <v>396</v>
      </c>
      <c r="AO40" s="187">
        <v>51</v>
      </c>
      <c r="AP40" s="187">
        <v>2</v>
      </c>
      <c r="AQ40" s="187" t="s">
        <v>760</v>
      </c>
      <c r="AS40" s="175" t="s">
        <v>157</v>
      </c>
      <c r="AT40" s="176" t="s">
        <v>191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135</v>
      </c>
      <c r="X41" s="181" t="s">
        <v>197</v>
      </c>
      <c r="Y41" s="182" t="s">
        <v>197</v>
      </c>
      <c r="Z41" s="183">
        <v>9</v>
      </c>
      <c r="AA41" s="180">
        <v>22</v>
      </c>
      <c r="AB41" s="184">
        <v>1.0185185185185186</v>
      </c>
      <c r="AC41" s="181">
        <v>2</v>
      </c>
      <c r="AD41" s="181">
        <v>1</v>
      </c>
      <c r="AE41" s="181">
        <v>2</v>
      </c>
      <c r="AF41" s="181">
        <v>7</v>
      </c>
      <c r="AG41" s="181">
        <v>7</v>
      </c>
      <c r="AH41" s="181">
        <v>3</v>
      </c>
      <c r="AI41" s="181">
        <v>0</v>
      </c>
      <c r="AJ41" s="185">
        <v>0.85263607381880058</v>
      </c>
      <c r="AK41" s="180" t="s">
        <v>72</v>
      </c>
      <c r="AL41" s="180">
        <v>56</v>
      </c>
      <c r="AM41" s="180" t="s">
        <v>1259</v>
      </c>
      <c r="AN41" s="186" t="s">
        <v>397</v>
      </c>
      <c r="AO41" s="187">
        <v>142</v>
      </c>
      <c r="AP41" s="187">
        <v>5</v>
      </c>
      <c r="AQ41" s="187" t="s">
        <v>763</v>
      </c>
      <c r="AS41" s="175" t="s">
        <v>157</v>
      </c>
      <c r="AT41" s="176" t="s">
        <v>192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135</v>
      </c>
      <c r="X42" s="181" t="s">
        <v>198</v>
      </c>
      <c r="Y42" s="182" t="s">
        <v>198</v>
      </c>
      <c r="Z42" s="183">
        <v>6</v>
      </c>
      <c r="AA42" s="180">
        <v>15</v>
      </c>
      <c r="AB42" s="184">
        <v>1.0416666666666667</v>
      </c>
      <c r="AC42" s="181">
        <v>0</v>
      </c>
      <c r="AD42" s="181">
        <v>1</v>
      </c>
      <c r="AE42" s="181">
        <v>1</v>
      </c>
      <c r="AF42" s="181">
        <v>4</v>
      </c>
      <c r="AG42" s="181">
        <v>5</v>
      </c>
      <c r="AH42" s="181">
        <v>4</v>
      </c>
      <c r="AI42" s="181">
        <v>0</v>
      </c>
      <c r="AJ42" s="185">
        <v>0.81788166881103375</v>
      </c>
      <c r="AK42" s="180" t="s">
        <v>70</v>
      </c>
      <c r="AL42" s="180">
        <v>18</v>
      </c>
      <c r="AM42" s="180" t="s">
        <v>1260</v>
      </c>
      <c r="AN42" s="186" t="s">
        <v>399</v>
      </c>
      <c r="AO42" s="187">
        <v>160</v>
      </c>
      <c r="AP42" s="187">
        <v>6</v>
      </c>
      <c r="AQ42" s="187" t="s">
        <v>764</v>
      </c>
      <c r="AS42" s="175" t="s">
        <v>157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142</v>
      </c>
      <c r="X43" s="181" t="s">
        <v>199</v>
      </c>
      <c r="Y43" s="182" t="s">
        <v>199</v>
      </c>
      <c r="Z43" s="183">
        <v>16</v>
      </c>
      <c r="AA43" s="180">
        <v>37</v>
      </c>
      <c r="AB43" s="184">
        <v>0.96354166666666674</v>
      </c>
      <c r="AC43" s="181">
        <v>6</v>
      </c>
      <c r="AD43" s="181">
        <v>6</v>
      </c>
      <c r="AE43" s="181">
        <v>7</v>
      </c>
      <c r="AF43" s="181">
        <v>8</v>
      </c>
      <c r="AG43" s="181">
        <v>4</v>
      </c>
      <c r="AH43" s="181">
        <v>6</v>
      </c>
      <c r="AI43" s="181">
        <v>0</v>
      </c>
      <c r="AJ43" s="185">
        <v>0.89327100021775419</v>
      </c>
      <c r="AK43" s="180" t="s">
        <v>72</v>
      </c>
      <c r="AL43" s="180">
        <v>9</v>
      </c>
      <c r="AM43" s="180" t="s">
        <v>475</v>
      </c>
      <c r="AN43" s="186" t="s">
        <v>400</v>
      </c>
      <c r="AO43" s="187">
        <v>95</v>
      </c>
      <c r="AP43" s="187">
        <v>4</v>
      </c>
      <c r="AQ43" s="187" t="s">
        <v>767</v>
      </c>
      <c r="AS43" s="175" t="s">
        <v>157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142</v>
      </c>
      <c r="X44" s="181" t="s">
        <v>200</v>
      </c>
      <c r="Y44" s="182" t="s">
        <v>200</v>
      </c>
      <c r="Z44" s="183">
        <v>31</v>
      </c>
      <c r="AA44" s="180">
        <v>74</v>
      </c>
      <c r="AB44" s="184">
        <v>0.99462365591397861</v>
      </c>
      <c r="AC44" s="181">
        <v>14</v>
      </c>
      <c r="AD44" s="181">
        <v>11</v>
      </c>
      <c r="AE44" s="181">
        <v>18</v>
      </c>
      <c r="AF44" s="181">
        <v>15</v>
      </c>
      <c r="AG44" s="181">
        <v>13</v>
      </c>
      <c r="AH44" s="181">
        <v>3</v>
      </c>
      <c r="AI44" s="181">
        <v>0</v>
      </c>
      <c r="AJ44" s="185">
        <v>0.91245982840202666</v>
      </c>
      <c r="AK44" s="180" t="s">
        <v>71</v>
      </c>
      <c r="AL44" s="180">
        <v>40</v>
      </c>
      <c r="AM44" s="180" t="s">
        <v>355</v>
      </c>
      <c r="AN44" s="186" t="s">
        <v>402</v>
      </c>
      <c r="AO44" s="187">
        <v>77</v>
      </c>
      <c r="AP44" s="187">
        <v>3</v>
      </c>
      <c r="AQ44" s="187" t="s">
        <v>766</v>
      </c>
      <c r="AS44" s="175" t="s">
        <v>135</v>
      </c>
      <c r="AT44" s="176" t="s">
        <v>193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142</v>
      </c>
      <c r="X45" s="181" t="s">
        <v>201</v>
      </c>
      <c r="Y45" s="182" t="s">
        <v>201</v>
      </c>
      <c r="Z45" s="183">
        <v>10</v>
      </c>
      <c r="AA45" s="180">
        <v>29</v>
      </c>
      <c r="AB45" s="184">
        <v>1.2083333333333333</v>
      </c>
      <c r="AC45" s="181">
        <v>12</v>
      </c>
      <c r="AD45" s="181">
        <v>2</v>
      </c>
      <c r="AE45" s="181">
        <v>8</v>
      </c>
      <c r="AF45" s="181">
        <v>3</v>
      </c>
      <c r="AG45" s="181">
        <v>3</v>
      </c>
      <c r="AH45" s="181">
        <v>1</v>
      </c>
      <c r="AI45" s="181">
        <v>0</v>
      </c>
      <c r="AJ45" s="185">
        <v>0.97481196092520839</v>
      </c>
      <c r="AK45" s="180" t="s">
        <v>69</v>
      </c>
      <c r="AL45" s="180">
        <v>16</v>
      </c>
      <c r="AM45" s="180" t="s">
        <v>514</v>
      </c>
      <c r="AN45" s="186" t="s">
        <v>403</v>
      </c>
      <c r="AO45" s="187">
        <v>23</v>
      </c>
      <c r="AP45" s="187">
        <v>1</v>
      </c>
      <c r="AQ45" s="187" t="s">
        <v>765</v>
      </c>
      <c r="AS45" s="175" t="s">
        <v>135</v>
      </c>
      <c r="AT45" s="176" t="s">
        <v>194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142</v>
      </c>
      <c r="X46" s="181" t="s">
        <v>202</v>
      </c>
      <c r="Y46" s="182" t="s">
        <v>202</v>
      </c>
      <c r="Z46" s="183">
        <v>37</v>
      </c>
      <c r="AA46" s="180">
        <v>81</v>
      </c>
      <c r="AB46" s="184">
        <v>0.91216216216216217</v>
      </c>
      <c r="AC46" s="181">
        <v>17</v>
      </c>
      <c r="AD46" s="181">
        <v>15</v>
      </c>
      <c r="AE46" s="181">
        <v>15</v>
      </c>
      <c r="AF46" s="181">
        <v>13</v>
      </c>
      <c r="AG46" s="181">
        <v>14</v>
      </c>
      <c r="AH46" s="181">
        <v>7</v>
      </c>
      <c r="AI46" s="181">
        <v>0</v>
      </c>
      <c r="AJ46" s="185">
        <v>0.91772484811318611</v>
      </c>
      <c r="AK46" s="180" t="s">
        <v>71</v>
      </c>
      <c r="AL46" s="180">
        <v>30</v>
      </c>
      <c r="AM46" s="180" t="s">
        <v>433</v>
      </c>
      <c r="AN46" s="186" t="s">
        <v>404</v>
      </c>
      <c r="AO46" s="187">
        <v>67</v>
      </c>
      <c r="AP46" s="187">
        <v>2</v>
      </c>
      <c r="AQ46" s="187" t="s">
        <v>402</v>
      </c>
      <c r="AS46" s="175" t="s">
        <v>135</v>
      </c>
      <c r="AT46" s="176" t="s">
        <v>195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142</v>
      </c>
      <c r="X47" s="181" t="s">
        <v>203</v>
      </c>
      <c r="Y47" s="182" t="s">
        <v>203</v>
      </c>
      <c r="Z47" s="183">
        <v>12</v>
      </c>
      <c r="AA47" s="180">
        <v>30</v>
      </c>
      <c r="AB47" s="184">
        <v>1.0416666666666667</v>
      </c>
      <c r="AC47" s="181">
        <v>1</v>
      </c>
      <c r="AD47" s="181">
        <v>5</v>
      </c>
      <c r="AE47" s="181">
        <v>6</v>
      </c>
      <c r="AF47" s="181">
        <v>7</v>
      </c>
      <c r="AG47" s="181">
        <v>7</v>
      </c>
      <c r="AH47" s="181">
        <v>4</v>
      </c>
      <c r="AI47" s="181">
        <v>0</v>
      </c>
      <c r="AJ47" s="185">
        <v>0.8773176822218024</v>
      </c>
      <c r="AK47" s="180" t="s">
        <v>72</v>
      </c>
      <c r="AL47" s="180">
        <v>33</v>
      </c>
      <c r="AM47" s="180" t="s">
        <v>716</v>
      </c>
      <c r="AN47" s="186" t="s">
        <v>406</v>
      </c>
      <c r="AO47" s="187">
        <v>119</v>
      </c>
      <c r="AP47" s="187">
        <v>5</v>
      </c>
      <c r="AQ47" s="187" t="s">
        <v>768</v>
      </c>
      <c r="AS47" s="175" t="s">
        <v>135</v>
      </c>
      <c r="AT47" s="176" t="s">
        <v>196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158</v>
      </c>
      <c r="X48" s="181" t="s">
        <v>204</v>
      </c>
      <c r="Y48" s="182" t="s">
        <v>204</v>
      </c>
      <c r="Z48" s="183">
        <v>13</v>
      </c>
      <c r="AA48" s="180">
        <v>3</v>
      </c>
      <c r="AB48" s="184">
        <v>9.6153846153846159E-2</v>
      </c>
      <c r="AC48" s="181">
        <v>0</v>
      </c>
      <c r="AD48" s="181">
        <v>0</v>
      </c>
      <c r="AE48" s="181">
        <v>0</v>
      </c>
      <c r="AF48" s="181">
        <v>1</v>
      </c>
      <c r="AG48" s="181">
        <v>1</v>
      </c>
      <c r="AH48" s="181">
        <v>1</v>
      </c>
      <c r="AI48" s="181">
        <v>0</v>
      </c>
      <c r="AJ48" s="185">
        <v>0.82595389644226092</v>
      </c>
      <c r="AK48" s="180" t="s">
        <v>70</v>
      </c>
      <c r="AL48" s="180">
        <v>14</v>
      </c>
      <c r="AM48" s="180" t="s">
        <v>703</v>
      </c>
      <c r="AN48" s="186" t="s">
        <v>408</v>
      </c>
      <c r="AO48" s="187">
        <v>156</v>
      </c>
      <c r="AP48" s="187">
        <v>4</v>
      </c>
      <c r="AQ48" s="187" t="s">
        <v>772</v>
      </c>
      <c r="AS48" s="175" t="s">
        <v>135</v>
      </c>
      <c r="AT48" s="176" t="s">
        <v>197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158</v>
      </c>
      <c r="X49" s="181" t="s">
        <v>205</v>
      </c>
      <c r="Y49" s="182" t="s">
        <v>205</v>
      </c>
      <c r="Z49" s="183">
        <v>13</v>
      </c>
      <c r="AA49" s="180">
        <v>18</v>
      </c>
      <c r="AB49" s="184">
        <v>0.57692307692307698</v>
      </c>
      <c r="AC49" s="181">
        <v>0</v>
      </c>
      <c r="AD49" s="181">
        <v>1</v>
      </c>
      <c r="AE49" s="181">
        <v>5</v>
      </c>
      <c r="AF49" s="181">
        <v>3</v>
      </c>
      <c r="AG49" s="181">
        <v>7</v>
      </c>
      <c r="AH49" s="181">
        <v>2</v>
      </c>
      <c r="AI49" s="181">
        <v>0</v>
      </c>
      <c r="AJ49" s="185">
        <v>0.85320406585049813</v>
      </c>
      <c r="AK49" s="180" t="s">
        <v>72</v>
      </c>
      <c r="AL49" s="180">
        <v>54</v>
      </c>
      <c r="AM49" s="180" t="s">
        <v>1261</v>
      </c>
      <c r="AN49" s="186" t="s">
        <v>410</v>
      </c>
      <c r="AO49" s="187">
        <v>140</v>
      </c>
      <c r="AP49" s="187">
        <v>3</v>
      </c>
      <c r="AQ49" s="187" t="s">
        <v>771</v>
      </c>
      <c r="AS49" s="175" t="s">
        <v>135</v>
      </c>
      <c r="AT49" s="176" t="s">
        <v>198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158</v>
      </c>
      <c r="X50" s="181" t="s">
        <v>206</v>
      </c>
      <c r="Y50" s="182" t="s">
        <v>206</v>
      </c>
      <c r="Z50" s="183">
        <v>10</v>
      </c>
      <c r="AA50" s="180">
        <v>19</v>
      </c>
      <c r="AB50" s="184">
        <v>0.79166666666666663</v>
      </c>
      <c r="AC50" s="181">
        <v>6</v>
      </c>
      <c r="AD50" s="181">
        <v>1</v>
      </c>
      <c r="AE50" s="181">
        <v>4</v>
      </c>
      <c r="AF50" s="181">
        <v>2</v>
      </c>
      <c r="AG50" s="181">
        <v>5</v>
      </c>
      <c r="AH50" s="181">
        <v>1</v>
      </c>
      <c r="AI50" s="181">
        <v>0</v>
      </c>
      <c r="AJ50" s="185">
        <v>0.94099331066035286</v>
      </c>
      <c r="AK50" s="180" t="s">
        <v>71</v>
      </c>
      <c r="AL50" s="180">
        <v>7</v>
      </c>
      <c r="AM50" s="180" t="s">
        <v>512</v>
      </c>
      <c r="AN50" s="186" t="s">
        <v>412</v>
      </c>
      <c r="AO50" s="187">
        <v>44</v>
      </c>
      <c r="AP50" s="187">
        <v>1</v>
      </c>
      <c r="AQ50" s="187" t="s">
        <v>769</v>
      </c>
      <c r="AS50" s="175" t="s">
        <v>135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158</v>
      </c>
      <c r="X51" s="181" t="s">
        <v>207</v>
      </c>
      <c r="Y51" s="182" t="s">
        <v>207</v>
      </c>
      <c r="Z51" s="183">
        <v>12</v>
      </c>
      <c r="AA51" s="180">
        <v>18</v>
      </c>
      <c r="AB51" s="184">
        <v>0.62500000000000011</v>
      </c>
      <c r="AC51" s="181">
        <v>0</v>
      </c>
      <c r="AD51" s="181">
        <v>0</v>
      </c>
      <c r="AE51" s="181">
        <v>8</v>
      </c>
      <c r="AF51" s="181">
        <v>7</v>
      </c>
      <c r="AG51" s="181">
        <v>3</v>
      </c>
      <c r="AH51" s="181">
        <v>0</v>
      </c>
      <c r="AI51" s="181">
        <v>0</v>
      </c>
      <c r="AJ51" s="185">
        <v>0.88364371971976685</v>
      </c>
      <c r="AK51" s="180" t="s">
        <v>72</v>
      </c>
      <c r="AL51" s="180">
        <v>21</v>
      </c>
      <c r="AM51" s="180" t="s">
        <v>416</v>
      </c>
      <c r="AN51" s="186" t="s">
        <v>414</v>
      </c>
      <c r="AO51" s="187">
        <v>107</v>
      </c>
      <c r="AP51" s="187">
        <v>2</v>
      </c>
      <c r="AQ51" s="187" t="s">
        <v>770</v>
      </c>
      <c r="AS51" s="175" t="s">
        <v>142</v>
      </c>
      <c r="AT51" s="176" t="s">
        <v>199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147</v>
      </c>
      <c r="X52" s="181" t="s">
        <v>208</v>
      </c>
      <c r="Y52" s="182" t="s">
        <v>208</v>
      </c>
      <c r="Z52" s="183">
        <v>12</v>
      </c>
      <c r="AA52" s="180">
        <v>28</v>
      </c>
      <c r="AB52" s="184">
        <v>0.97222222222222232</v>
      </c>
      <c r="AC52" s="181">
        <v>3</v>
      </c>
      <c r="AD52" s="181">
        <v>8</v>
      </c>
      <c r="AE52" s="181">
        <v>2</v>
      </c>
      <c r="AF52" s="181">
        <v>6</v>
      </c>
      <c r="AG52" s="181">
        <v>6</v>
      </c>
      <c r="AH52" s="181">
        <v>2</v>
      </c>
      <c r="AI52" s="181">
        <v>1</v>
      </c>
      <c r="AJ52" s="185">
        <v>0.91303178979331634</v>
      </c>
      <c r="AK52" s="180" t="s">
        <v>71</v>
      </c>
      <c r="AL52" s="180">
        <v>37</v>
      </c>
      <c r="AM52" s="180" t="s">
        <v>579</v>
      </c>
      <c r="AN52" s="186" t="s">
        <v>415</v>
      </c>
      <c r="AO52" s="187">
        <v>74</v>
      </c>
      <c r="AP52" s="187">
        <v>7</v>
      </c>
      <c r="AQ52" s="187" t="s">
        <v>779</v>
      </c>
      <c r="AS52" s="175" t="s">
        <v>142</v>
      </c>
      <c r="AT52" s="176" t="s">
        <v>200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147</v>
      </c>
      <c r="X53" s="181" t="s">
        <v>209</v>
      </c>
      <c r="Y53" s="182" t="s">
        <v>209</v>
      </c>
      <c r="Z53" s="183">
        <v>8</v>
      </c>
      <c r="AA53" s="180">
        <v>16</v>
      </c>
      <c r="AB53" s="184">
        <v>0.83333333333333337</v>
      </c>
      <c r="AC53" s="181">
        <v>7</v>
      </c>
      <c r="AD53" s="181">
        <v>0</v>
      </c>
      <c r="AE53" s="181">
        <v>2</v>
      </c>
      <c r="AF53" s="181">
        <v>3</v>
      </c>
      <c r="AG53" s="181">
        <v>4</v>
      </c>
      <c r="AH53" s="181">
        <v>0</v>
      </c>
      <c r="AI53" s="181">
        <v>0</v>
      </c>
      <c r="AJ53" s="185">
        <v>0.96802707413122624</v>
      </c>
      <c r="AK53" s="180" t="s">
        <v>69</v>
      </c>
      <c r="AL53" s="180">
        <v>20</v>
      </c>
      <c r="AM53" s="180" t="s">
        <v>509</v>
      </c>
      <c r="AN53" s="186" t="s">
        <v>417</v>
      </c>
      <c r="AO53" s="187">
        <v>27</v>
      </c>
      <c r="AP53" s="187">
        <v>5</v>
      </c>
      <c r="AQ53" s="187" t="s">
        <v>777</v>
      </c>
      <c r="AS53" s="175" t="s">
        <v>142</v>
      </c>
      <c r="AT53" s="176" t="s">
        <v>201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147</v>
      </c>
      <c r="X54" s="181" t="s">
        <v>210</v>
      </c>
      <c r="Y54" s="182" t="s">
        <v>210</v>
      </c>
      <c r="Z54" s="183">
        <v>8</v>
      </c>
      <c r="AA54" s="180">
        <v>20</v>
      </c>
      <c r="AB54" s="184">
        <v>1.0416666666666667</v>
      </c>
      <c r="AC54" s="181">
        <v>6</v>
      </c>
      <c r="AD54" s="181">
        <v>7</v>
      </c>
      <c r="AE54" s="181">
        <v>6</v>
      </c>
      <c r="AF54" s="181">
        <v>0</v>
      </c>
      <c r="AG54" s="181">
        <v>1</v>
      </c>
      <c r="AH54" s="181">
        <v>0</v>
      </c>
      <c r="AI54" s="181">
        <v>0</v>
      </c>
      <c r="AJ54" s="185">
        <v>0.98044985419538211</v>
      </c>
      <c r="AK54" s="180" t="s">
        <v>69</v>
      </c>
      <c r="AL54" s="180">
        <v>13</v>
      </c>
      <c r="AM54" s="180" t="s">
        <v>563</v>
      </c>
      <c r="AN54" s="186" t="s">
        <v>419</v>
      </c>
      <c r="AO54" s="187">
        <v>20</v>
      </c>
      <c r="AP54" s="187">
        <v>3</v>
      </c>
      <c r="AQ54" s="187" t="s">
        <v>775</v>
      </c>
      <c r="AS54" s="175" t="s">
        <v>142</v>
      </c>
      <c r="AT54" s="176" t="s">
        <v>202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147</v>
      </c>
      <c r="X55" s="181" t="s">
        <v>211</v>
      </c>
      <c r="Y55" s="182" t="s">
        <v>211</v>
      </c>
      <c r="Z55" s="183">
        <v>8</v>
      </c>
      <c r="AA55" s="180">
        <v>18</v>
      </c>
      <c r="AB55" s="184">
        <v>0.9375</v>
      </c>
      <c r="AC55" s="181">
        <v>8</v>
      </c>
      <c r="AD55" s="181">
        <v>2</v>
      </c>
      <c r="AE55" s="181">
        <v>3</v>
      </c>
      <c r="AF55" s="181">
        <v>1</v>
      </c>
      <c r="AG55" s="181">
        <v>2</v>
      </c>
      <c r="AH55" s="181">
        <v>2</v>
      </c>
      <c r="AI55" s="181">
        <v>0</v>
      </c>
      <c r="AJ55" s="185">
        <v>0.98433871345119339</v>
      </c>
      <c r="AK55" s="180" t="s">
        <v>69</v>
      </c>
      <c r="AL55" s="180">
        <v>10</v>
      </c>
      <c r="AM55" s="180" t="s">
        <v>518</v>
      </c>
      <c r="AN55" s="186" t="s">
        <v>420</v>
      </c>
      <c r="AO55" s="187">
        <v>17</v>
      </c>
      <c r="AP55" s="187">
        <v>2</v>
      </c>
      <c r="AQ55" s="187" t="s">
        <v>774</v>
      </c>
      <c r="AS55" s="175" t="s">
        <v>142</v>
      </c>
      <c r="AT55" s="176" t="s">
        <v>203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147</v>
      </c>
      <c r="X56" s="181" t="s">
        <v>212</v>
      </c>
      <c r="Y56" s="182" t="s">
        <v>212</v>
      </c>
      <c r="Z56" s="183">
        <v>9</v>
      </c>
      <c r="AA56" s="180">
        <v>22</v>
      </c>
      <c r="AB56" s="184">
        <v>1.0185185185185186</v>
      </c>
      <c r="AC56" s="181">
        <v>16</v>
      </c>
      <c r="AD56" s="181">
        <v>2</v>
      </c>
      <c r="AE56" s="181">
        <v>3</v>
      </c>
      <c r="AF56" s="181">
        <v>1</v>
      </c>
      <c r="AG56" s="181">
        <v>0</v>
      </c>
      <c r="AH56" s="181">
        <v>0</v>
      </c>
      <c r="AI56" s="181">
        <v>0</v>
      </c>
      <c r="AJ56" s="185">
        <v>1.0082742354307475</v>
      </c>
      <c r="AK56" s="180" t="s">
        <v>74</v>
      </c>
      <c r="AL56" s="180">
        <v>6</v>
      </c>
      <c r="AM56" s="180" t="s">
        <v>559</v>
      </c>
      <c r="AN56" s="186" t="s">
        <v>421</v>
      </c>
      <c r="AO56" s="187">
        <v>6</v>
      </c>
      <c r="AP56" s="187">
        <v>1</v>
      </c>
      <c r="AQ56" s="187" t="s">
        <v>773</v>
      </c>
      <c r="AS56" s="175" t="s">
        <v>142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147</v>
      </c>
      <c r="X57" s="181" t="s">
        <v>213</v>
      </c>
      <c r="Y57" s="182" t="s">
        <v>213</v>
      </c>
      <c r="Z57" s="183">
        <v>3</v>
      </c>
      <c r="AA57" s="180">
        <v>9</v>
      </c>
      <c r="AB57" s="184">
        <v>1.2500000000000002</v>
      </c>
      <c r="AC57" s="181">
        <v>3</v>
      </c>
      <c r="AD57" s="181">
        <v>3</v>
      </c>
      <c r="AE57" s="181">
        <v>3</v>
      </c>
      <c r="AF57" s="181">
        <v>0</v>
      </c>
      <c r="AG57" s="181">
        <v>0</v>
      </c>
      <c r="AH57" s="181">
        <v>0</v>
      </c>
      <c r="AI57" s="181">
        <v>0</v>
      </c>
      <c r="AJ57" s="185">
        <v>0.97029325061721372</v>
      </c>
      <c r="AK57" s="180" t="s">
        <v>69</v>
      </c>
      <c r="AL57" s="180">
        <v>19</v>
      </c>
      <c r="AM57" s="180" t="s">
        <v>486</v>
      </c>
      <c r="AN57" s="186" t="s">
        <v>422</v>
      </c>
      <c r="AO57" s="187">
        <v>26</v>
      </c>
      <c r="AP57" s="187">
        <v>4</v>
      </c>
      <c r="AQ57" s="187" t="s">
        <v>776</v>
      </c>
      <c r="AS57" s="175" t="s">
        <v>158</v>
      </c>
      <c r="AT57" s="176" t="s">
        <v>204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147</v>
      </c>
      <c r="X58" s="181" t="s">
        <v>214</v>
      </c>
      <c r="Y58" s="182" t="s">
        <v>214</v>
      </c>
      <c r="Z58" s="183">
        <v>6</v>
      </c>
      <c r="AA58" s="180">
        <v>13</v>
      </c>
      <c r="AB58" s="184">
        <v>0.9027777777777779</v>
      </c>
      <c r="AC58" s="181">
        <v>2</v>
      </c>
      <c r="AD58" s="181">
        <v>2</v>
      </c>
      <c r="AE58" s="181">
        <v>4</v>
      </c>
      <c r="AF58" s="181">
        <v>2</v>
      </c>
      <c r="AG58" s="181">
        <v>2</v>
      </c>
      <c r="AH58" s="181">
        <v>1</v>
      </c>
      <c r="AI58" s="181">
        <v>0</v>
      </c>
      <c r="AJ58" s="185">
        <v>0.91495132618012009</v>
      </c>
      <c r="AK58" s="180" t="s">
        <v>71</v>
      </c>
      <c r="AL58" s="180">
        <v>35</v>
      </c>
      <c r="AM58" s="180" t="s">
        <v>437</v>
      </c>
      <c r="AN58" s="186" t="s">
        <v>423</v>
      </c>
      <c r="AO58" s="187">
        <v>72</v>
      </c>
      <c r="AP58" s="187">
        <v>6</v>
      </c>
      <c r="AQ58" s="187" t="s">
        <v>778</v>
      </c>
      <c r="AS58" s="175" t="s">
        <v>158</v>
      </c>
      <c r="AT58" s="176" t="s">
        <v>205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150</v>
      </c>
      <c r="X59" s="181" t="s">
        <v>215</v>
      </c>
      <c r="Y59" s="182" t="s">
        <v>215</v>
      </c>
      <c r="Z59" s="183">
        <v>20</v>
      </c>
      <c r="AA59" s="180">
        <v>48</v>
      </c>
      <c r="AB59" s="184">
        <v>1</v>
      </c>
      <c r="AC59" s="181">
        <v>3</v>
      </c>
      <c r="AD59" s="181">
        <v>7</v>
      </c>
      <c r="AE59" s="181">
        <v>12</v>
      </c>
      <c r="AF59" s="181">
        <v>14</v>
      </c>
      <c r="AG59" s="181">
        <v>9</v>
      </c>
      <c r="AH59" s="181">
        <v>3</v>
      </c>
      <c r="AI59" s="181">
        <v>0</v>
      </c>
      <c r="AJ59" s="185">
        <v>0.89328522061109217</v>
      </c>
      <c r="AK59" s="180" t="s">
        <v>72</v>
      </c>
      <c r="AL59" s="180">
        <v>8</v>
      </c>
      <c r="AM59" s="180" t="s">
        <v>398</v>
      </c>
      <c r="AN59" s="186" t="s">
        <v>425</v>
      </c>
      <c r="AO59" s="187">
        <v>94</v>
      </c>
      <c r="AP59" s="187">
        <v>2</v>
      </c>
      <c r="AQ59" s="187" t="s">
        <v>781</v>
      </c>
      <c r="AS59" s="175" t="s">
        <v>158</v>
      </c>
      <c r="AT59" s="176" t="s">
        <v>206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150</v>
      </c>
      <c r="X60" s="181" t="s">
        <v>216</v>
      </c>
      <c r="Y60" s="182" t="s">
        <v>216</v>
      </c>
      <c r="Z60" s="183">
        <v>16</v>
      </c>
      <c r="AA60" s="180">
        <v>28</v>
      </c>
      <c r="AB60" s="184">
        <v>0.72916666666666674</v>
      </c>
      <c r="AC60" s="181">
        <v>2</v>
      </c>
      <c r="AD60" s="181">
        <v>1</v>
      </c>
      <c r="AE60" s="181">
        <v>4</v>
      </c>
      <c r="AF60" s="181">
        <v>11</v>
      </c>
      <c r="AG60" s="181">
        <v>6</v>
      </c>
      <c r="AH60" s="181">
        <v>4</v>
      </c>
      <c r="AI60" s="181">
        <v>0</v>
      </c>
      <c r="AJ60" s="185">
        <v>0.87808237518333165</v>
      </c>
      <c r="AK60" s="180" t="s">
        <v>72</v>
      </c>
      <c r="AL60" s="180">
        <v>32</v>
      </c>
      <c r="AM60" s="180" t="s">
        <v>711</v>
      </c>
      <c r="AN60" s="186" t="s">
        <v>426</v>
      </c>
      <c r="AO60" s="187">
        <v>118</v>
      </c>
      <c r="AP60" s="187">
        <v>3</v>
      </c>
      <c r="AQ60" s="187" t="s">
        <v>782</v>
      </c>
      <c r="AS60" s="175" t="s">
        <v>158</v>
      </c>
      <c r="AT60" s="176" t="s">
        <v>207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150</v>
      </c>
      <c r="X61" s="181" t="s">
        <v>217</v>
      </c>
      <c r="Y61" s="182" t="s">
        <v>217</v>
      </c>
      <c r="Z61" s="183">
        <v>2</v>
      </c>
      <c r="AA61" s="180">
        <v>5</v>
      </c>
      <c r="AB61" s="184">
        <v>1.0416666666666667</v>
      </c>
      <c r="AC61" s="181">
        <v>2</v>
      </c>
      <c r="AD61" s="181">
        <v>2</v>
      </c>
      <c r="AE61" s="181">
        <v>0</v>
      </c>
      <c r="AF61" s="181">
        <v>1</v>
      </c>
      <c r="AG61" s="181">
        <v>0</v>
      </c>
      <c r="AH61" s="181">
        <v>0</v>
      </c>
      <c r="AI61" s="181">
        <v>0</v>
      </c>
      <c r="AJ61" s="185">
        <v>0.98414866262440936</v>
      </c>
      <c r="AK61" s="180" t="s">
        <v>69</v>
      </c>
      <c r="AL61" s="180">
        <v>11</v>
      </c>
      <c r="AM61" s="180" t="s">
        <v>363</v>
      </c>
      <c r="AN61" s="186" t="s">
        <v>427</v>
      </c>
      <c r="AO61" s="187">
        <v>18</v>
      </c>
      <c r="AP61" s="187">
        <v>1</v>
      </c>
      <c r="AQ61" s="187" t="s">
        <v>780</v>
      </c>
      <c r="AS61" s="175" t="s">
        <v>158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150</v>
      </c>
      <c r="X62" s="181" t="s">
        <v>98</v>
      </c>
      <c r="Y62" s="182" t="s">
        <v>98</v>
      </c>
      <c r="Z62" s="183">
        <v>5</v>
      </c>
      <c r="AA62" s="180">
        <v>14</v>
      </c>
      <c r="AB62" s="184">
        <v>1.1666666666666667</v>
      </c>
      <c r="AC62" s="181">
        <v>0</v>
      </c>
      <c r="AD62" s="181">
        <v>0</v>
      </c>
      <c r="AE62" s="181">
        <v>4</v>
      </c>
      <c r="AF62" s="181">
        <v>6</v>
      </c>
      <c r="AG62" s="181">
        <v>2</v>
      </c>
      <c r="AH62" s="181">
        <v>2</v>
      </c>
      <c r="AI62" s="181">
        <v>0</v>
      </c>
      <c r="AJ62" s="185">
        <v>0.85266175918937026</v>
      </c>
      <c r="AK62" s="180" t="s">
        <v>72</v>
      </c>
      <c r="AL62" s="180">
        <v>55</v>
      </c>
      <c r="AM62" s="180" t="s">
        <v>1262</v>
      </c>
      <c r="AN62" s="186" t="s">
        <v>429</v>
      </c>
      <c r="AO62" s="187">
        <v>141</v>
      </c>
      <c r="AP62" s="187">
        <v>4</v>
      </c>
      <c r="AQ62" s="187" t="s">
        <v>783</v>
      </c>
      <c r="AS62" s="175" t="s">
        <v>158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181" t="s">
        <v>145</v>
      </c>
      <c r="X63" s="181" t="s">
        <v>218</v>
      </c>
      <c r="Y63" s="182" t="s">
        <v>218</v>
      </c>
      <c r="Z63" s="183">
        <v>35</v>
      </c>
      <c r="AA63" s="180">
        <v>60</v>
      </c>
      <c r="AB63" s="184">
        <v>0.7142857142857143</v>
      </c>
      <c r="AC63" s="181">
        <v>5</v>
      </c>
      <c r="AD63" s="181">
        <v>7</v>
      </c>
      <c r="AE63" s="181">
        <v>13</v>
      </c>
      <c r="AF63" s="181">
        <v>25</v>
      </c>
      <c r="AG63" s="181">
        <v>7</v>
      </c>
      <c r="AH63" s="181">
        <v>3</v>
      </c>
      <c r="AI63" s="181">
        <v>0</v>
      </c>
      <c r="AJ63" s="185">
        <v>0.89307852408382249</v>
      </c>
      <c r="AK63" s="180" t="s">
        <v>72</v>
      </c>
      <c r="AL63" s="180">
        <v>10</v>
      </c>
      <c r="AM63" s="180" t="s">
        <v>577</v>
      </c>
      <c r="AN63" s="186" t="s">
        <v>431</v>
      </c>
      <c r="AO63" s="187">
        <v>96</v>
      </c>
      <c r="AP63" s="187">
        <v>3</v>
      </c>
      <c r="AQ63" s="187" t="s">
        <v>786</v>
      </c>
      <c r="AS63" s="175" t="s">
        <v>147</v>
      </c>
      <c r="AT63" s="176" t="s">
        <v>208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181" t="s">
        <v>145</v>
      </c>
      <c r="X64" s="181" t="s">
        <v>219</v>
      </c>
      <c r="Y64" s="182" t="s">
        <v>219</v>
      </c>
      <c r="Z64" s="183">
        <v>8</v>
      </c>
      <c r="AA64" s="180">
        <v>20</v>
      </c>
      <c r="AB64" s="184">
        <v>1.0416666666666667</v>
      </c>
      <c r="AC64" s="181">
        <v>4</v>
      </c>
      <c r="AD64" s="181">
        <v>4</v>
      </c>
      <c r="AE64" s="181">
        <v>7</v>
      </c>
      <c r="AF64" s="181">
        <v>3</v>
      </c>
      <c r="AG64" s="181">
        <v>0</v>
      </c>
      <c r="AH64" s="181">
        <v>2</v>
      </c>
      <c r="AI64" s="181">
        <v>0</v>
      </c>
      <c r="AJ64" s="185">
        <v>0.92434596273811231</v>
      </c>
      <c r="AK64" s="180" t="s">
        <v>71</v>
      </c>
      <c r="AL64" s="180">
        <v>22</v>
      </c>
      <c r="AM64" s="180" t="s">
        <v>494</v>
      </c>
      <c r="AN64" s="186" t="s">
        <v>432</v>
      </c>
      <c r="AO64" s="187">
        <v>59</v>
      </c>
      <c r="AP64" s="187">
        <v>1</v>
      </c>
      <c r="AQ64" s="187" t="s">
        <v>784</v>
      </c>
      <c r="AS64" s="175" t="s">
        <v>147</v>
      </c>
      <c r="AT64" s="176" t="s">
        <v>209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181" t="s">
        <v>145</v>
      </c>
      <c r="X65" s="181" t="s">
        <v>220</v>
      </c>
      <c r="Y65" s="182" t="s">
        <v>220</v>
      </c>
      <c r="Z65" s="183">
        <v>8</v>
      </c>
      <c r="AA65" s="180">
        <v>22</v>
      </c>
      <c r="AB65" s="184">
        <v>1.1458333333333335</v>
      </c>
      <c r="AC65" s="181">
        <v>2</v>
      </c>
      <c r="AD65" s="181">
        <v>6</v>
      </c>
      <c r="AE65" s="181">
        <v>4</v>
      </c>
      <c r="AF65" s="181">
        <v>9</v>
      </c>
      <c r="AG65" s="181">
        <v>0</v>
      </c>
      <c r="AH65" s="181">
        <v>1</v>
      </c>
      <c r="AI65" s="181">
        <v>0</v>
      </c>
      <c r="AJ65" s="185">
        <v>0.9151992675236349</v>
      </c>
      <c r="AK65" s="180" t="s">
        <v>71</v>
      </c>
      <c r="AL65" s="180">
        <v>34</v>
      </c>
      <c r="AM65" s="180" t="s">
        <v>413</v>
      </c>
      <c r="AN65" s="186" t="s">
        <v>434</v>
      </c>
      <c r="AO65" s="187">
        <v>71</v>
      </c>
      <c r="AP65" s="187">
        <v>2</v>
      </c>
      <c r="AQ65" s="187" t="s">
        <v>785</v>
      </c>
      <c r="AS65" s="175" t="s">
        <v>147</v>
      </c>
      <c r="AT65" s="176" t="s">
        <v>210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181" t="s">
        <v>145</v>
      </c>
      <c r="X66" s="181" t="s">
        <v>221</v>
      </c>
      <c r="Y66" s="182" t="s">
        <v>221</v>
      </c>
      <c r="Z66" s="183">
        <v>8</v>
      </c>
      <c r="AA66" s="180">
        <v>10</v>
      </c>
      <c r="AB66" s="184">
        <v>0.52083333333333337</v>
      </c>
      <c r="AC66" s="181">
        <v>0</v>
      </c>
      <c r="AD66" s="181">
        <v>0</v>
      </c>
      <c r="AE66" s="181">
        <v>4</v>
      </c>
      <c r="AF66" s="181">
        <v>1</v>
      </c>
      <c r="AG66" s="181">
        <v>4</v>
      </c>
      <c r="AH66" s="181">
        <v>1</v>
      </c>
      <c r="AI66" s="181">
        <v>0</v>
      </c>
      <c r="AJ66" s="185">
        <v>0.84649394009641599</v>
      </c>
      <c r="AK66" s="180" t="s">
        <v>70</v>
      </c>
      <c r="AL66" s="180">
        <v>4</v>
      </c>
      <c r="AM66" s="180" t="s">
        <v>608</v>
      </c>
      <c r="AN66" s="186" t="s">
        <v>436</v>
      </c>
      <c r="AO66" s="187">
        <v>146</v>
      </c>
      <c r="AP66" s="187">
        <v>4</v>
      </c>
      <c r="AQ66" s="187" t="s">
        <v>787</v>
      </c>
      <c r="AS66" s="175" t="s">
        <v>147</v>
      </c>
      <c r="AT66" s="176" t="s">
        <v>211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181" t="s">
        <v>137</v>
      </c>
      <c r="X67" s="181" t="s">
        <v>222</v>
      </c>
      <c r="Y67" s="182" t="s">
        <v>222</v>
      </c>
      <c r="Z67" s="183">
        <v>20</v>
      </c>
      <c r="AA67" s="180">
        <v>52</v>
      </c>
      <c r="AB67" s="184">
        <v>1.0833333333333333</v>
      </c>
      <c r="AC67" s="181">
        <v>4</v>
      </c>
      <c r="AD67" s="181">
        <v>5</v>
      </c>
      <c r="AE67" s="181">
        <v>13</v>
      </c>
      <c r="AF67" s="181">
        <v>18</v>
      </c>
      <c r="AG67" s="181">
        <v>12</v>
      </c>
      <c r="AH67" s="181">
        <v>0</v>
      </c>
      <c r="AI67" s="181">
        <v>0</v>
      </c>
      <c r="AJ67" s="185">
        <v>0.89762141302664511</v>
      </c>
      <c r="AK67" s="180" t="s">
        <v>72</v>
      </c>
      <c r="AL67" s="180">
        <v>3</v>
      </c>
      <c r="AM67" s="180" t="s">
        <v>409</v>
      </c>
      <c r="AN67" s="186" t="s">
        <v>438</v>
      </c>
      <c r="AO67" s="187">
        <v>89</v>
      </c>
      <c r="AP67" s="187">
        <v>3</v>
      </c>
      <c r="AQ67" s="187" t="s">
        <v>790</v>
      </c>
      <c r="AS67" s="175" t="s">
        <v>147</v>
      </c>
      <c r="AT67" s="176" t="s">
        <v>212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181" t="s">
        <v>137</v>
      </c>
      <c r="X68" s="181" t="s">
        <v>223</v>
      </c>
      <c r="Y68" s="182" t="s">
        <v>223</v>
      </c>
      <c r="Z68" s="183">
        <v>34</v>
      </c>
      <c r="AA68" s="180">
        <v>78</v>
      </c>
      <c r="AB68" s="184">
        <v>0.95588235294117652</v>
      </c>
      <c r="AC68" s="181">
        <v>9</v>
      </c>
      <c r="AD68" s="181">
        <v>18</v>
      </c>
      <c r="AE68" s="181">
        <v>10</v>
      </c>
      <c r="AF68" s="181">
        <v>24</v>
      </c>
      <c r="AG68" s="181">
        <v>9</v>
      </c>
      <c r="AH68" s="181">
        <v>6</v>
      </c>
      <c r="AI68" s="181">
        <v>2</v>
      </c>
      <c r="AJ68" s="185">
        <v>0.9079277133432897</v>
      </c>
      <c r="AK68" s="180" t="s">
        <v>71</v>
      </c>
      <c r="AL68" s="180">
        <v>45</v>
      </c>
      <c r="AM68" s="180" t="s">
        <v>504</v>
      </c>
      <c r="AN68" s="186" t="s">
        <v>439</v>
      </c>
      <c r="AO68" s="187">
        <v>82</v>
      </c>
      <c r="AP68" s="187">
        <v>2</v>
      </c>
      <c r="AQ68" s="187" t="s">
        <v>789</v>
      </c>
      <c r="AS68" s="175" t="s">
        <v>147</v>
      </c>
      <c r="AT68" s="176" t="s">
        <v>213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181" t="s">
        <v>137</v>
      </c>
      <c r="X69" s="181" t="s">
        <v>224</v>
      </c>
      <c r="Y69" s="182" t="s">
        <v>224</v>
      </c>
      <c r="Z69" s="183">
        <v>6</v>
      </c>
      <c r="AA69" s="180">
        <v>19</v>
      </c>
      <c r="AB69" s="184">
        <v>1.3194444444444446</v>
      </c>
      <c r="AC69" s="181">
        <v>4</v>
      </c>
      <c r="AD69" s="181">
        <v>7</v>
      </c>
      <c r="AE69" s="181">
        <v>4</v>
      </c>
      <c r="AF69" s="181">
        <v>3</v>
      </c>
      <c r="AG69" s="181">
        <v>0</v>
      </c>
      <c r="AH69" s="181">
        <v>1</v>
      </c>
      <c r="AI69" s="181">
        <v>0</v>
      </c>
      <c r="AJ69" s="185">
        <v>0.94281038226701408</v>
      </c>
      <c r="AK69" s="180" t="s">
        <v>71</v>
      </c>
      <c r="AL69" s="180">
        <v>5</v>
      </c>
      <c r="AM69" s="180" t="s">
        <v>571</v>
      </c>
      <c r="AN69" s="186" t="s">
        <v>441</v>
      </c>
      <c r="AO69" s="187">
        <v>42</v>
      </c>
      <c r="AP69" s="187">
        <v>1</v>
      </c>
      <c r="AQ69" s="187" t="s">
        <v>788</v>
      </c>
      <c r="AS69" s="175" t="s">
        <v>147</v>
      </c>
      <c r="AT69" s="176" t="s">
        <v>214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181" t="s">
        <v>155</v>
      </c>
      <c r="X70" s="181" t="s">
        <v>225</v>
      </c>
      <c r="Y70" s="182" t="s">
        <v>225</v>
      </c>
      <c r="Z70" s="183">
        <v>19</v>
      </c>
      <c r="AA70" s="180">
        <v>44</v>
      </c>
      <c r="AB70" s="184">
        <v>0.96491228070175439</v>
      </c>
      <c r="AC70" s="181">
        <v>3</v>
      </c>
      <c r="AD70" s="181">
        <v>6</v>
      </c>
      <c r="AE70" s="181">
        <v>11</v>
      </c>
      <c r="AF70" s="181">
        <v>17</v>
      </c>
      <c r="AG70" s="181">
        <v>6</v>
      </c>
      <c r="AH70" s="181">
        <v>1</v>
      </c>
      <c r="AI70" s="181">
        <v>0</v>
      </c>
      <c r="AJ70" s="185">
        <v>0.89764132616775616</v>
      </c>
      <c r="AK70" s="180" t="s">
        <v>72</v>
      </c>
      <c r="AL70" s="180">
        <v>2</v>
      </c>
      <c r="AM70" s="180" t="s">
        <v>407</v>
      </c>
      <c r="AN70" s="186" t="s">
        <v>442</v>
      </c>
      <c r="AO70" s="187">
        <v>88</v>
      </c>
      <c r="AP70" s="187">
        <v>1</v>
      </c>
      <c r="AQ70" s="187" t="s">
        <v>791</v>
      </c>
      <c r="AS70" s="175" t="s">
        <v>147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181" t="s">
        <v>155</v>
      </c>
      <c r="X71" s="181" t="s">
        <v>226</v>
      </c>
      <c r="Y71" s="182" t="s">
        <v>226</v>
      </c>
      <c r="Z71" s="183">
        <v>22</v>
      </c>
      <c r="AA71" s="180">
        <v>52</v>
      </c>
      <c r="AB71" s="184">
        <v>0.98484848484848486</v>
      </c>
      <c r="AC71" s="181">
        <v>1</v>
      </c>
      <c r="AD71" s="181">
        <v>2</v>
      </c>
      <c r="AE71" s="181">
        <v>14</v>
      </c>
      <c r="AF71" s="181">
        <v>17</v>
      </c>
      <c r="AG71" s="181">
        <v>13</v>
      </c>
      <c r="AH71" s="181">
        <v>5</v>
      </c>
      <c r="AI71" s="181">
        <v>0</v>
      </c>
      <c r="AJ71" s="185">
        <v>0.87641096164276555</v>
      </c>
      <c r="AK71" s="180" t="s">
        <v>72</v>
      </c>
      <c r="AL71" s="180">
        <v>35</v>
      </c>
      <c r="AM71" s="180" t="s">
        <v>708</v>
      </c>
      <c r="AN71" s="186" t="s">
        <v>444</v>
      </c>
      <c r="AO71" s="187">
        <v>121</v>
      </c>
      <c r="AP71" s="187">
        <v>3</v>
      </c>
      <c r="AQ71" s="187" t="s">
        <v>793</v>
      </c>
      <c r="AS71" s="175" t="s">
        <v>147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181" t="s">
        <v>155</v>
      </c>
      <c r="X72" s="181" t="s">
        <v>227</v>
      </c>
      <c r="Y72" s="182" t="s">
        <v>227</v>
      </c>
      <c r="Z72" s="183">
        <v>23</v>
      </c>
      <c r="AA72" s="180">
        <v>54</v>
      </c>
      <c r="AB72" s="184">
        <v>0.97826086956521752</v>
      </c>
      <c r="AC72" s="181">
        <v>1</v>
      </c>
      <c r="AD72" s="181">
        <v>5</v>
      </c>
      <c r="AE72" s="181">
        <v>10</v>
      </c>
      <c r="AF72" s="181">
        <v>23</v>
      </c>
      <c r="AG72" s="181">
        <v>11</v>
      </c>
      <c r="AH72" s="181">
        <v>4</v>
      </c>
      <c r="AI72" s="181">
        <v>0</v>
      </c>
      <c r="AJ72" s="185">
        <v>0.87521271373921206</v>
      </c>
      <c r="AK72" s="180" t="s">
        <v>72</v>
      </c>
      <c r="AL72" s="180">
        <v>36</v>
      </c>
      <c r="AM72" s="180" t="s">
        <v>1263</v>
      </c>
      <c r="AN72" s="186" t="s">
        <v>446</v>
      </c>
      <c r="AO72" s="187">
        <v>122</v>
      </c>
      <c r="AP72" s="187">
        <v>4</v>
      </c>
      <c r="AQ72" s="187" t="s">
        <v>446</v>
      </c>
      <c r="AS72" s="175" t="s">
        <v>150</v>
      </c>
      <c r="AT72" s="176" t="s">
        <v>215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181" t="s">
        <v>155</v>
      </c>
      <c r="X73" s="181" t="s">
        <v>228</v>
      </c>
      <c r="Y73" s="182" t="s">
        <v>228</v>
      </c>
      <c r="Z73" s="183">
        <v>12</v>
      </c>
      <c r="AA73" s="180">
        <v>32</v>
      </c>
      <c r="AB73" s="184">
        <v>1.1111111111111112</v>
      </c>
      <c r="AC73" s="181">
        <v>0</v>
      </c>
      <c r="AD73" s="181">
        <v>0</v>
      </c>
      <c r="AE73" s="181">
        <v>5</v>
      </c>
      <c r="AF73" s="181">
        <v>8</v>
      </c>
      <c r="AG73" s="181">
        <v>14</v>
      </c>
      <c r="AH73" s="181">
        <v>5</v>
      </c>
      <c r="AI73" s="181">
        <v>0</v>
      </c>
      <c r="AJ73" s="185">
        <v>0.83003106177311214</v>
      </c>
      <c r="AK73" s="180" t="s">
        <v>70</v>
      </c>
      <c r="AL73" s="180">
        <v>13</v>
      </c>
      <c r="AM73" s="180" t="s">
        <v>712</v>
      </c>
      <c r="AN73" s="186" t="s">
        <v>448</v>
      </c>
      <c r="AO73" s="187">
        <v>155</v>
      </c>
      <c r="AP73" s="187">
        <v>7</v>
      </c>
      <c r="AQ73" s="187" t="s">
        <v>796</v>
      </c>
      <c r="AS73" s="175" t="s">
        <v>150</v>
      </c>
      <c r="AT73" s="176" t="s">
        <v>216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181" t="s">
        <v>155</v>
      </c>
      <c r="X74" s="181" t="s">
        <v>229</v>
      </c>
      <c r="Y74" s="182" t="s">
        <v>229</v>
      </c>
      <c r="Z74" s="183">
        <v>21</v>
      </c>
      <c r="AA74" s="180">
        <v>52</v>
      </c>
      <c r="AB74" s="184">
        <v>1.0317460317460319</v>
      </c>
      <c r="AC74" s="181">
        <v>2</v>
      </c>
      <c r="AD74" s="181">
        <v>1</v>
      </c>
      <c r="AE74" s="181">
        <v>10</v>
      </c>
      <c r="AF74" s="181">
        <v>18</v>
      </c>
      <c r="AG74" s="181">
        <v>14</v>
      </c>
      <c r="AH74" s="181">
        <v>7</v>
      </c>
      <c r="AI74" s="181">
        <v>0</v>
      </c>
      <c r="AJ74" s="185">
        <v>0.8601245245485446</v>
      </c>
      <c r="AK74" s="180" t="s">
        <v>72</v>
      </c>
      <c r="AL74" s="180">
        <v>47</v>
      </c>
      <c r="AM74" s="180" t="s">
        <v>1264</v>
      </c>
      <c r="AN74" s="186" t="s">
        <v>450</v>
      </c>
      <c r="AO74" s="187">
        <v>133</v>
      </c>
      <c r="AP74" s="187">
        <v>5</v>
      </c>
      <c r="AQ74" s="187" t="s">
        <v>794</v>
      </c>
      <c r="AS74" s="175" t="s">
        <v>150</v>
      </c>
      <c r="AT74" s="176" t="s">
        <v>217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181" t="s">
        <v>155</v>
      </c>
      <c r="X75" s="181" t="s">
        <v>230</v>
      </c>
      <c r="Y75" s="182" t="s">
        <v>230</v>
      </c>
      <c r="Z75" s="183">
        <v>15</v>
      </c>
      <c r="AA75" s="180">
        <v>41</v>
      </c>
      <c r="AB75" s="184">
        <v>1.1388888888888888</v>
      </c>
      <c r="AC75" s="181">
        <v>4</v>
      </c>
      <c r="AD75" s="181">
        <v>5</v>
      </c>
      <c r="AE75" s="181">
        <v>6</v>
      </c>
      <c r="AF75" s="181">
        <v>11</v>
      </c>
      <c r="AG75" s="181">
        <v>10</v>
      </c>
      <c r="AH75" s="181">
        <v>5</v>
      </c>
      <c r="AI75" s="181">
        <v>0</v>
      </c>
      <c r="AJ75" s="185">
        <v>0.87936438416218765</v>
      </c>
      <c r="AK75" s="180" t="s">
        <v>72</v>
      </c>
      <c r="AL75" s="180">
        <v>28</v>
      </c>
      <c r="AM75" s="180" t="s">
        <v>719</v>
      </c>
      <c r="AN75" s="186" t="s">
        <v>452</v>
      </c>
      <c r="AO75" s="187">
        <v>114</v>
      </c>
      <c r="AP75" s="187">
        <v>2</v>
      </c>
      <c r="AQ75" s="187" t="s">
        <v>792</v>
      </c>
      <c r="AS75" s="175" t="s">
        <v>150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181" t="s">
        <v>155</v>
      </c>
      <c r="X76" s="181" t="s">
        <v>231</v>
      </c>
      <c r="Y76" s="182" t="s">
        <v>231</v>
      </c>
      <c r="Z76" s="183">
        <v>9</v>
      </c>
      <c r="AA76" s="180">
        <v>25</v>
      </c>
      <c r="AB76" s="184">
        <v>1.1574074074074074</v>
      </c>
      <c r="AC76" s="181">
        <v>0</v>
      </c>
      <c r="AD76" s="181">
        <v>2</v>
      </c>
      <c r="AE76" s="181">
        <v>6</v>
      </c>
      <c r="AF76" s="181">
        <v>9</v>
      </c>
      <c r="AG76" s="181">
        <v>5</v>
      </c>
      <c r="AH76" s="181">
        <v>3</v>
      </c>
      <c r="AI76" s="181">
        <v>0</v>
      </c>
      <c r="AJ76" s="185">
        <v>0.85659791738290658</v>
      </c>
      <c r="AK76" s="180" t="s">
        <v>72</v>
      </c>
      <c r="AL76" s="180">
        <v>51</v>
      </c>
      <c r="AM76" s="180" t="s">
        <v>1265</v>
      </c>
      <c r="AN76" s="186" t="s">
        <v>453</v>
      </c>
      <c r="AO76" s="187">
        <v>137</v>
      </c>
      <c r="AP76" s="187">
        <v>6</v>
      </c>
      <c r="AQ76" s="187" t="s">
        <v>795</v>
      </c>
      <c r="AS76" s="175" t="s">
        <v>150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181" t="s">
        <v>141</v>
      </c>
      <c r="X77" s="181" t="s">
        <v>232</v>
      </c>
      <c r="Y77" s="182" t="s">
        <v>232</v>
      </c>
      <c r="Z77" s="183">
        <v>12</v>
      </c>
      <c r="AA77" s="180">
        <v>15</v>
      </c>
      <c r="AB77" s="184">
        <v>0.52083333333333337</v>
      </c>
      <c r="AC77" s="181">
        <v>1</v>
      </c>
      <c r="AD77" s="181">
        <v>5</v>
      </c>
      <c r="AE77" s="181">
        <v>4</v>
      </c>
      <c r="AF77" s="181">
        <v>3</v>
      </c>
      <c r="AG77" s="181">
        <v>2</v>
      </c>
      <c r="AH77" s="181">
        <v>0</v>
      </c>
      <c r="AI77" s="181">
        <v>0</v>
      </c>
      <c r="AJ77" s="185">
        <v>0.92027666363240257</v>
      </c>
      <c r="AK77" s="180" t="s">
        <v>71</v>
      </c>
      <c r="AL77" s="180">
        <v>28</v>
      </c>
      <c r="AM77" s="180" t="s">
        <v>377</v>
      </c>
      <c r="AN77" s="186" t="s">
        <v>454</v>
      </c>
      <c r="AO77" s="187">
        <v>65</v>
      </c>
      <c r="AP77" s="187">
        <v>4</v>
      </c>
      <c r="AQ77" s="187" t="s">
        <v>800</v>
      </c>
      <c r="AS77" s="175" t="s">
        <v>150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181" t="s">
        <v>141</v>
      </c>
      <c r="X78" s="181" t="s">
        <v>233</v>
      </c>
      <c r="Y78" s="182" t="s">
        <v>233</v>
      </c>
      <c r="Z78" s="183">
        <v>16</v>
      </c>
      <c r="AA78" s="180">
        <v>38</v>
      </c>
      <c r="AB78" s="184">
        <v>0.98958333333333337</v>
      </c>
      <c r="AC78" s="181">
        <v>4</v>
      </c>
      <c r="AD78" s="181">
        <v>6</v>
      </c>
      <c r="AE78" s="181">
        <v>12</v>
      </c>
      <c r="AF78" s="181">
        <v>8</v>
      </c>
      <c r="AG78" s="181">
        <v>6</v>
      </c>
      <c r="AH78" s="181">
        <v>2</v>
      </c>
      <c r="AI78" s="181">
        <v>0</v>
      </c>
      <c r="AJ78" s="185">
        <v>0.88619576850613213</v>
      </c>
      <c r="AK78" s="180" t="s">
        <v>72</v>
      </c>
      <c r="AL78" s="180">
        <v>18</v>
      </c>
      <c r="AM78" s="180" t="s">
        <v>535</v>
      </c>
      <c r="AN78" s="186" t="s">
        <v>456</v>
      </c>
      <c r="AO78" s="187">
        <v>104</v>
      </c>
      <c r="AP78" s="187">
        <v>6</v>
      </c>
      <c r="AQ78" s="187" t="s">
        <v>802</v>
      </c>
      <c r="AS78" s="175" t="s">
        <v>145</v>
      </c>
      <c r="AT78" s="176" t="s">
        <v>218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181" t="s">
        <v>141</v>
      </c>
      <c r="X79" s="181" t="s">
        <v>234</v>
      </c>
      <c r="Y79" s="182" t="s">
        <v>234</v>
      </c>
      <c r="Z79" s="183">
        <v>10</v>
      </c>
      <c r="AA79" s="180">
        <v>19</v>
      </c>
      <c r="AB79" s="184">
        <v>0.79166666666666663</v>
      </c>
      <c r="AC79" s="181">
        <v>1</v>
      </c>
      <c r="AD79" s="181">
        <v>3</v>
      </c>
      <c r="AE79" s="181">
        <v>8</v>
      </c>
      <c r="AF79" s="181">
        <v>7</v>
      </c>
      <c r="AG79" s="181">
        <v>0</v>
      </c>
      <c r="AH79" s="181">
        <v>0</v>
      </c>
      <c r="AI79" s="181">
        <v>0</v>
      </c>
      <c r="AJ79" s="185">
        <v>0.91841141001266269</v>
      </c>
      <c r="AK79" s="180" t="s">
        <v>71</v>
      </c>
      <c r="AL79" s="180">
        <v>29</v>
      </c>
      <c r="AM79" s="180" t="s">
        <v>449</v>
      </c>
      <c r="AN79" s="186" t="s">
        <v>458</v>
      </c>
      <c r="AO79" s="187">
        <v>66</v>
      </c>
      <c r="AP79" s="187">
        <v>5</v>
      </c>
      <c r="AQ79" s="187" t="s">
        <v>801</v>
      </c>
      <c r="AS79" s="175" t="s">
        <v>145</v>
      </c>
      <c r="AT79" s="176" t="s">
        <v>219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181" t="s">
        <v>141</v>
      </c>
      <c r="X80" s="181" t="s">
        <v>235</v>
      </c>
      <c r="Y80" s="182" t="s">
        <v>235</v>
      </c>
      <c r="Z80" s="183">
        <v>4</v>
      </c>
      <c r="AA80" s="180">
        <v>9</v>
      </c>
      <c r="AB80" s="184">
        <v>0.9375</v>
      </c>
      <c r="AC80" s="181">
        <v>5</v>
      </c>
      <c r="AD80" s="181">
        <v>1</v>
      </c>
      <c r="AE80" s="181">
        <v>2</v>
      </c>
      <c r="AF80" s="181">
        <v>1</v>
      </c>
      <c r="AG80" s="181">
        <v>0</v>
      </c>
      <c r="AH80" s="181">
        <v>0</v>
      </c>
      <c r="AI80" s="181">
        <v>0</v>
      </c>
      <c r="AJ80" s="185">
        <v>0.99034973888159095</v>
      </c>
      <c r="AK80" s="180" t="s">
        <v>69</v>
      </c>
      <c r="AL80" s="180">
        <v>5</v>
      </c>
      <c r="AM80" s="180" t="s">
        <v>390</v>
      </c>
      <c r="AN80" s="186" t="s">
        <v>459</v>
      </c>
      <c r="AO80" s="187">
        <v>12</v>
      </c>
      <c r="AP80" s="187">
        <v>2</v>
      </c>
      <c r="AQ80" s="187" t="s">
        <v>798</v>
      </c>
      <c r="AS80" s="175" t="s">
        <v>145</v>
      </c>
      <c r="AT80" s="176" t="s">
        <v>220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181" t="s">
        <v>141</v>
      </c>
      <c r="X81" s="181" t="s">
        <v>236</v>
      </c>
      <c r="Y81" s="182" t="s">
        <v>236</v>
      </c>
      <c r="Z81" s="183">
        <v>7</v>
      </c>
      <c r="AA81" s="180">
        <v>17</v>
      </c>
      <c r="AB81" s="184">
        <v>1.0119047619047619</v>
      </c>
      <c r="AC81" s="181">
        <v>8</v>
      </c>
      <c r="AD81" s="181">
        <v>3</v>
      </c>
      <c r="AE81" s="181">
        <v>6</v>
      </c>
      <c r="AF81" s="181">
        <v>0</v>
      </c>
      <c r="AG81" s="181">
        <v>0</v>
      </c>
      <c r="AH81" s="181">
        <v>0</v>
      </c>
      <c r="AI81" s="181">
        <v>0</v>
      </c>
      <c r="AJ81" s="185">
        <v>0.999561741989198</v>
      </c>
      <c r="AK81" s="180" t="s">
        <v>69</v>
      </c>
      <c r="AL81" s="180">
        <v>1</v>
      </c>
      <c r="AM81" s="180" t="s">
        <v>533</v>
      </c>
      <c r="AN81" s="186" t="s">
        <v>461</v>
      </c>
      <c r="AO81" s="187">
        <v>8</v>
      </c>
      <c r="AP81" s="187">
        <v>1</v>
      </c>
      <c r="AQ81" s="187" t="s">
        <v>797</v>
      </c>
      <c r="AS81" s="175" t="s">
        <v>145</v>
      </c>
      <c r="AT81" s="176" t="s">
        <v>221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181" t="s">
        <v>141</v>
      </c>
      <c r="X82" s="181" t="s">
        <v>237</v>
      </c>
      <c r="Y82" s="182" t="s">
        <v>237</v>
      </c>
      <c r="Z82" s="183">
        <v>5</v>
      </c>
      <c r="AA82" s="180">
        <v>10</v>
      </c>
      <c r="AB82" s="184">
        <v>0.83333333333333337</v>
      </c>
      <c r="AC82" s="181">
        <v>0</v>
      </c>
      <c r="AD82" s="181">
        <v>5</v>
      </c>
      <c r="AE82" s="181">
        <v>4</v>
      </c>
      <c r="AF82" s="181">
        <v>1</v>
      </c>
      <c r="AG82" s="181">
        <v>0</v>
      </c>
      <c r="AH82" s="181">
        <v>0</v>
      </c>
      <c r="AI82" s="181">
        <v>0</v>
      </c>
      <c r="AJ82" s="185">
        <v>0.9391940202419109</v>
      </c>
      <c r="AK82" s="180" t="s">
        <v>71</v>
      </c>
      <c r="AL82" s="180">
        <v>10</v>
      </c>
      <c r="AM82" s="180" t="s">
        <v>405</v>
      </c>
      <c r="AN82" s="186" t="s">
        <v>462</v>
      </c>
      <c r="AO82" s="187">
        <v>47</v>
      </c>
      <c r="AP82" s="187">
        <v>3</v>
      </c>
      <c r="AQ82" s="187" t="s">
        <v>799</v>
      </c>
      <c r="AS82" s="175" t="s">
        <v>145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181" t="s">
        <v>160</v>
      </c>
      <c r="X83" s="181" t="s">
        <v>238</v>
      </c>
      <c r="Y83" s="182" t="s">
        <v>238</v>
      </c>
      <c r="Z83" s="183">
        <v>4</v>
      </c>
      <c r="AA83" s="180">
        <v>9</v>
      </c>
      <c r="AB83" s="184">
        <v>0.9375</v>
      </c>
      <c r="AC83" s="181">
        <v>0</v>
      </c>
      <c r="AD83" s="181">
        <v>0</v>
      </c>
      <c r="AE83" s="181">
        <v>0</v>
      </c>
      <c r="AF83" s="181">
        <v>3</v>
      </c>
      <c r="AG83" s="181">
        <v>0</v>
      </c>
      <c r="AH83" s="181">
        <v>6</v>
      </c>
      <c r="AI83" s="181">
        <v>0</v>
      </c>
      <c r="AJ83" s="185">
        <v>0.79871639580429621</v>
      </c>
      <c r="AK83" s="180" t="s">
        <v>73</v>
      </c>
      <c r="AL83" s="180">
        <v>1</v>
      </c>
      <c r="AM83" s="180" t="s">
        <v>539</v>
      </c>
      <c r="AN83" s="186" t="s">
        <v>464</v>
      </c>
      <c r="AO83" s="187">
        <v>164</v>
      </c>
      <c r="AP83" s="187">
        <v>5</v>
      </c>
      <c r="AQ83" s="187" t="s">
        <v>807</v>
      </c>
      <c r="AS83" s="175" t="s">
        <v>137</v>
      </c>
      <c r="AT83" s="176" t="s">
        <v>222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181" t="s">
        <v>160</v>
      </c>
      <c r="X84" s="181" t="s">
        <v>239</v>
      </c>
      <c r="Y84" s="182" t="s">
        <v>239</v>
      </c>
      <c r="Z84" s="183">
        <v>5</v>
      </c>
      <c r="AA84" s="180">
        <v>8</v>
      </c>
      <c r="AB84" s="184">
        <v>0.66666666666666663</v>
      </c>
      <c r="AC84" s="181">
        <v>0</v>
      </c>
      <c r="AD84" s="181">
        <v>2</v>
      </c>
      <c r="AE84" s="181">
        <v>3</v>
      </c>
      <c r="AF84" s="181">
        <v>2</v>
      </c>
      <c r="AG84" s="181">
        <v>1</v>
      </c>
      <c r="AH84" s="181">
        <v>0</v>
      </c>
      <c r="AI84" s="181">
        <v>0</v>
      </c>
      <c r="AJ84" s="185">
        <v>0.90655307467343704</v>
      </c>
      <c r="AK84" s="180" t="s">
        <v>71</v>
      </c>
      <c r="AL84" s="180">
        <v>47</v>
      </c>
      <c r="AM84" s="180" t="s">
        <v>386</v>
      </c>
      <c r="AN84" s="186" t="s">
        <v>466</v>
      </c>
      <c r="AO84" s="187">
        <v>84</v>
      </c>
      <c r="AP84" s="187">
        <v>2</v>
      </c>
      <c r="AQ84" s="187" t="s">
        <v>804</v>
      </c>
      <c r="AS84" s="175" t="s">
        <v>137</v>
      </c>
      <c r="AT84" s="176" t="s">
        <v>223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181" t="s">
        <v>160</v>
      </c>
      <c r="X85" s="181" t="s">
        <v>240</v>
      </c>
      <c r="Y85" s="182" t="s">
        <v>240</v>
      </c>
      <c r="Z85" s="183">
        <v>17</v>
      </c>
      <c r="AA85" s="180">
        <v>43</v>
      </c>
      <c r="AB85" s="184">
        <v>1.053921568627451</v>
      </c>
      <c r="AC85" s="181">
        <v>2</v>
      </c>
      <c r="AD85" s="181">
        <v>2</v>
      </c>
      <c r="AE85" s="181">
        <v>10</v>
      </c>
      <c r="AF85" s="181">
        <v>11</v>
      </c>
      <c r="AG85" s="181">
        <v>13</v>
      </c>
      <c r="AH85" s="181">
        <v>5</v>
      </c>
      <c r="AI85" s="181">
        <v>0</v>
      </c>
      <c r="AJ85" s="185">
        <v>0.87344964795700686</v>
      </c>
      <c r="AK85" s="180" t="s">
        <v>72</v>
      </c>
      <c r="AL85" s="180">
        <v>37</v>
      </c>
      <c r="AM85" s="180" t="s">
        <v>1266</v>
      </c>
      <c r="AN85" s="186" t="s">
        <v>468</v>
      </c>
      <c r="AO85" s="187">
        <v>123</v>
      </c>
      <c r="AP85" s="187">
        <v>3</v>
      </c>
      <c r="AQ85" s="187" t="s">
        <v>805</v>
      </c>
      <c r="AS85" s="175" t="s">
        <v>137</v>
      </c>
      <c r="AT85" s="176" t="s">
        <v>224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181" t="s">
        <v>160</v>
      </c>
      <c r="X86" s="181" t="s">
        <v>241</v>
      </c>
      <c r="Y86" s="182" t="s">
        <v>241</v>
      </c>
      <c r="Z86" s="183">
        <v>22</v>
      </c>
      <c r="AA86" s="180">
        <v>50</v>
      </c>
      <c r="AB86" s="184">
        <v>0.94696969696969702</v>
      </c>
      <c r="AC86" s="181">
        <v>8</v>
      </c>
      <c r="AD86" s="181">
        <v>14</v>
      </c>
      <c r="AE86" s="181">
        <v>14</v>
      </c>
      <c r="AF86" s="181">
        <v>11</v>
      </c>
      <c r="AG86" s="181">
        <v>3</v>
      </c>
      <c r="AH86" s="181">
        <v>0</v>
      </c>
      <c r="AI86" s="181">
        <v>0</v>
      </c>
      <c r="AJ86" s="185">
        <v>0.93798045036628508</v>
      </c>
      <c r="AK86" s="180" t="s">
        <v>71</v>
      </c>
      <c r="AL86" s="180">
        <v>13</v>
      </c>
      <c r="AM86" s="180" t="s">
        <v>623</v>
      </c>
      <c r="AN86" s="186" t="s">
        <v>470</v>
      </c>
      <c r="AO86" s="187">
        <v>50</v>
      </c>
      <c r="AP86" s="187">
        <v>1</v>
      </c>
      <c r="AQ86" s="187" t="s">
        <v>803</v>
      </c>
      <c r="AS86" s="175" t="s">
        <v>137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181" t="s">
        <v>160</v>
      </c>
      <c r="X87" s="181" t="s">
        <v>242</v>
      </c>
      <c r="Y87" s="182" t="s">
        <v>242</v>
      </c>
      <c r="Z87" s="183">
        <v>28</v>
      </c>
      <c r="AA87" s="180">
        <v>69</v>
      </c>
      <c r="AB87" s="184">
        <v>1.0267857142857142</v>
      </c>
      <c r="AC87" s="181">
        <v>0</v>
      </c>
      <c r="AD87" s="181">
        <v>2</v>
      </c>
      <c r="AE87" s="181">
        <v>3</v>
      </c>
      <c r="AF87" s="181">
        <v>12</v>
      </c>
      <c r="AG87" s="181">
        <v>28</v>
      </c>
      <c r="AH87" s="181">
        <v>24</v>
      </c>
      <c r="AI87" s="181">
        <v>0</v>
      </c>
      <c r="AJ87" s="185">
        <v>0.82428698856899496</v>
      </c>
      <c r="AK87" s="180" t="s">
        <v>70</v>
      </c>
      <c r="AL87" s="180">
        <v>15</v>
      </c>
      <c r="AM87" s="180" t="s">
        <v>1267</v>
      </c>
      <c r="AN87" s="186" t="s">
        <v>472</v>
      </c>
      <c r="AO87" s="187">
        <v>157</v>
      </c>
      <c r="AP87" s="187">
        <v>4</v>
      </c>
      <c r="AQ87" s="187" t="s">
        <v>806</v>
      </c>
      <c r="AS87" s="175" t="s">
        <v>137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161</v>
      </c>
      <c r="X88" s="181" t="s">
        <v>243</v>
      </c>
      <c r="Y88" s="182" t="s">
        <v>243</v>
      </c>
      <c r="Z88" s="183">
        <v>12</v>
      </c>
      <c r="AA88" s="180">
        <v>25</v>
      </c>
      <c r="AB88" s="184">
        <v>0.86805555555555569</v>
      </c>
      <c r="AC88" s="181">
        <v>7</v>
      </c>
      <c r="AD88" s="181">
        <v>2</v>
      </c>
      <c r="AE88" s="181">
        <v>5</v>
      </c>
      <c r="AF88" s="181">
        <v>5</v>
      </c>
      <c r="AG88" s="181">
        <v>4</v>
      </c>
      <c r="AH88" s="181">
        <v>2</v>
      </c>
      <c r="AI88" s="181">
        <v>0</v>
      </c>
      <c r="AJ88" s="185">
        <v>0.91225378240716493</v>
      </c>
      <c r="AK88" s="180" t="s">
        <v>71</v>
      </c>
      <c r="AL88" s="180">
        <v>41</v>
      </c>
      <c r="AM88" s="180" t="s">
        <v>484</v>
      </c>
      <c r="AN88" s="186" t="s">
        <v>474</v>
      </c>
      <c r="AO88" s="187">
        <v>78</v>
      </c>
      <c r="AP88" s="187">
        <v>1</v>
      </c>
      <c r="AQ88" s="187" t="s">
        <v>808</v>
      </c>
      <c r="AS88" s="175" t="s">
        <v>155</v>
      </c>
      <c r="AT88" s="176" t="s">
        <v>225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161</v>
      </c>
      <c r="X89" s="181" t="s">
        <v>244</v>
      </c>
      <c r="Y89" s="182" t="s">
        <v>244</v>
      </c>
      <c r="Z89" s="183">
        <v>8</v>
      </c>
      <c r="AA89" s="180">
        <v>10</v>
      </c>
      <c r="AB89" s="184">
        <v>0.52083333333333337</v>
      </c>
      <c r="AC89" s="181">
        <v>0</v>
      </c>
      <c r="AD89" s="181">
        <v>2</v>
      </c>
      <c r="AE89" s="181">
        <v>0</v>
      </c>
      <c r="AF89" s="181">
        <v>0</v>
      </c>
      <c r="AG89" s="181">
        <v>4</v>
      </c>
      <c r="AH89" s="181">
        <v>2</v>
      </c>
      <c r="AI89" s="181">
        <v>2</v>
      </c>
      <c r="AJ89" s="185">
        <v>0.83188260388143054</v>
      </c>
      <c r="AK89" s="180" t="s">
        <v>70</v>
      </c>
      <c r="AL89" s="180">
        <v>11</v>
      </c>
      <c r="AM89" s="180" t="s">
        <v>697</v>
      </c>
      <c r="AN89" s="186" t="s">
        <v>476</v>
      </c>
      <c r="AO89" s="187">
        <v>153</v>
      </c>
      <c r="AP89" s="187">
        <v>3</v>
      </c>
      <c r="AQ89" s="187" t="s">
        <v>810</v>
      </c>
      <c r="AS89" s="175" t="s">
        <v>155</v>
      </c>
      <c r="AT89" s="176" t="s">
        <v>226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161</v>
      </c>
      <c r="X90" s="181" t="s">
        <v>245</v>
      </c>
      <c r="Y90" s="182" t="s">
        <v>245</v>
      </c>
      <c r="Z90" s="183">
        <v>9</v>
      </c>
      <c r="AA90" s="180">
        <v>12</v>
      </c>
      <c r="AB90" s="184">
        <v>0.55555555555555558</v>
      </c>
      <c r="AC90" s="181">
        <v>1</v>
      </c>
      <c r="AD90" s="181">
        <v>1</v>
      </c>
      <c r="AE90" s="181">
        <v>0</v>
      </c>
      <c r="AF90" s="181">
        <v>0</v>
      </c>
      <c r="AG90" s="181">
        <v>2</v>
      </c>
      <c r="AH90" s="181">
        <v>8</v>
      </c>
      <c r="AI90" s="181">
        <v>0</v>
      </c>
      <c r="AJ90" s="185">
        <v>0.80358969134052971</v>
      </c>
      <c r="AK90" s="180" t="s">
        <v>70</v>
      </c>
      <c r="AL90" s="180">
        <v>21</v>
      </c>
      <c r="AM90" s="180" t="s">
        <v>1268</v>
      </c>
      <c r="AN90" s="186" t="s">
        <v>478</v>
      </c>
      <c r="AO90" s="187">
        <v>163</v>
      </c>
      <c r="AP90" s="187">
        <v>4</v>
      </c>
      <c r="AQ90" s="187" t="s">
        <v>811</v>
      </c>
      <c r="AS90" s="175" t="s">
        <v>155</v>
      </c>
      <c r="AT90" s="176" t="s">
        <v>227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161</v>
      </c>
      <c r="X91" s="181" t="s">
        <v>246</v>
      </c>
      <c r="Y91" s="182" t="s">
        <v>246</v>
      </c>
      <c r="Z91" s="183">
        <v>14</v>
      </c>
      <c r="AA91" s="180">
        <v>20</v>
      </c>
      <c r="AB91" s="184">
        <v>0.59523809523809523</v>
      </c>
      <c r="AC91" s="181">
        <v>1</v>
      </c>
      <c r="AD91" s="181">
        <v>1</v>
      </c>
      <c r="AE91" s="181">
        <v>3</v>
      </c>
      <c r="AF91" s="181">
        <v>7</v>
      </c>
      <c r="AG91" s="181">
        <v>7</v>
      </c>
      <c r="AH91" s="181">
        <v>1</v>
      </c>
      <c r="AI91" s="181">
        <v>0</v>
      </c>
      <c r="AJ91" s="185">
        <v>0.84815961446728672</v>
      </c>
      <c r="AK91" s="180" t="s">
        <v>70</v>
      </c>
      <c r="AL91" s="180">
        <v>2</v>
      </c>
      <c r="AM91" s="180" t="s">
        <v>379</v>
      </c>
      <c r="AN91" s="186" t="s">
        <v>479</v>
      </c>
      <c r="AO91" s="187">
        <v>144</v>
      </c>
      <c r="AP91" s="187">
        <v>2</v>
      </c>
      <c r="AQ91" s="187" t="s">
        <v>809</v>
      </c>
      <c r="AS91" s="175" t="s">
        <v>155</v>
      </c>
      <c r="AT91" s="176" t="s">
        <v>228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159</v>
      </c>
      <c r="X92" s="181" t="s">
        <v>247</v>
      </c>
      <c r="Y92" s="182" t="s">
        <v>247</v>
      </c>
      <c r="Z92" s="183">
        <v>13</v>
      </c>
      <c r="AA92" s="180">
        <v>32</v>
      </c>
      <c r="AB92" s="184">
        <v>1.0256410256410258</v>
      </c>
      <c r="AC92" s="181">
        <v>3</v>
      </c>
      <c r="AD92" s="181">
        <v>6</v>
      </c>
      <c r="AE92" s="181">
        <v>16</v>
      </c>
      <c r="AF92" s="181">
        <v>5</v>
      </c>
      <c r="AG92" s="181">
        <v>2</v>
      </c>
      <c r="AH92" s="181">
        <v>0</v>
      </c>
      <c r="AI92" s="181">
        <v>0</v>
      </c>
      <c r="AJ92" s="185">
        <v>0.92564220719195722</v>
      </c>
      <c r="AK92" s="180" t="s">
        <v>71</v>
      </c>
      <c r="AL92" s="180">
        <v>20</v>
      </c>
      <c r="AM92" s="180" t="s">
        <v>440</v>
      </c>
      <c r="AN92" s="186" t="s">
        <v>481</v>
      </c>
      <c r="AO92" s="187">
        <v>57</v>
      </c>
      <c r="AP92" s="187">
        <v>2</v>
      </c>
      <c r="AQ92" s="187" t="s">
        <v>813</v>
      </c>
      <c r="AS92" s="175" t="s">
        <v>155</v>
      </c>
      <c r="AT92" s="176" t="s">
        <v>229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159</v>
      </c>
      <c r="X93" s="181" t="s">
        <v>248</v>
      </c>
      <c r="Y93" s="182" t="s">
        <v>248</v>
      </c>
      <c r="Z93" s="183">
        <v>14</v>
      </c>
      <c r="AA93" s="180">
        <v>35</v>
      </c>
      <c r="AB93" s="184">
        <v>1.0416666666666665</v>
      </c>
      <c r="AC93" s="181">
        <v>5</v>
      </c>
      <c r="AD93" s="181">
        <v>8</v>
      </c>
      <c r="AE93" s="181">
        <v>8</v>
      </c>
      <c r="AF93" s="181">
        <v>7</v>
      </c>
      <c r="AG93" s="181">
        <v>5</v>
      </c>
      <c r="AH93" s="181">
        <v>2</v>
      </c>
      <c r="AI93" s="181">
        <v>0</v>
      </c>
      <c r="AJ93" s="185">
        <v>0.91026051514845663</v>
      </c>
      <c r="AK93" s="180" t="s">
        <v>71</v>
      </c>
      <c r="AL93" s="180">
        <v>44</v>
      </c>
      <c r="AM93" s="180" t="s">
        <v>592</v>
      </c>
      <c r="AN93" s="186" t="s">
        <v>483</v>
      </c>
      <c r="AO93" s="187">
        <v>81</v>
      </c>
      <c r="AP93" s="187">
        <v>3</v>
      </c>
      <c r="AQ93" s="187" t="s">
        <v>814</v>
      </c>
      <c r="AS93" s="175" t="s">
        <v>155</v>
      </c>
      <c r="AT93" s="176" t="s">
        <v>230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159</v>
      </c>
      <c r="X94" s="181" t="s">
        <v>249</v>
      </c>
      <c r="Y94" s="182" t="s">
        <v>249</v>
      </c>
      <c r="Z94" s="183">
        <v>12</v>
      </c>
      <c r="AA94" s="180">
        <v>18</v>
      </c>
      <c r="AB94" s="184">
        <v>0.62500000000000011</v>
      </c>
      <c r="AC94" s="181">
        <v>1</v>
      </c>
      <c r="AD94" s="181">
        <v>4</v>
      </c>
      <c r="AE94" s="181">
        <v>2</v>
      </c>
      <c r="AF94" s="181">
        <v>4</v>
      </c>
      <c r="AG94" s="181">
        <v>7</v>
      </c>
      <c r="AH94" s="181">
        <v>0</v>
      </c>
      <c r="AI94" s="181">
        <v>0</v>
      </c>
      <c r="AJ94" s="185">
        <v>0.88151053934664603</v>
      </c>
      <c r="AK94" s="180" t="s">
        <v>72</v>
      </c>
      <c r="AL94" s="180">
        <v>24</v>
      </c>
      <c r="AM94" s="180" t="s">
        <v>707</v>
      </c>
      <c r="AN94" s="186" t="s">
        <v>485</v>
      </c>
      <c r="AO94" s="187">
        <v>110</v>
      </c>
      <c r="AP94" s="187">
        <v>4</v>
      </c>
      <c r="AQ94" s="187" t="s">
        <v>815</v>
      </c>
      <c r="AS94" s="175" t="s">
        <v>155</v>
      </c>
      <c r="AT94" s="176" t="s">
        <v>231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159</v>
      </c>
      <c r="X95" s="181" t="s">
        <v>250</v>
      </c>
      <c r="Y95" s="182" t="s">
        <v>250</v>
      </c>
      <c r="Z95" s="183">
        <v>10</v>
      </c>
      <c r="AA95" s="180">
        <v>13</v>
      </c>
      <c r="AB95" s="184">
        <v>0.54166666666666663</v>
      </c>
      <c r="AC95" s="181">
        <v>6</v>
      </c>
      <c r="AD95" s="181">
        <v>2</v>
      </c>
      <c r="AE95" s="181">
        <v>3</v>
      </c>
      <c r="AF95" s="181">
        <v>2</v>
      </c>
      <c r="AG95" s="181">
        <v>0</v>
      </c>
      <c r="AH95" s="181">
        <v>0</v>
      </c>
      <c r="AI95" s="181">
        <v>0</v>
      </c>
      <c r="AJ95" s="185">
        <v>1.0087534549200743</v>
      </c>
      <c r="AK95" s="180" t="s">
        <v>74</v>
      </c>
      <c r="AL95" s="180">
        <v>5</v>
      </c>
      <c r="AM95" s="180" t="s">
        <v>567</v>
      </c>
      <c r="AN95" s="186" t="s">
        <v>487</v>
      </c>
      <c r="AO95" s="187">
        <v>5</v>
      </c>
      <c r="AP95" s="187">
        <v>1</v>
      </c>
      <c r="AQ95" s="187" t="s">
        <v>812</v>
      </c>
      <c r="AS95" s="175" t="s">
        <v>155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159</v>
      </c>
      <c r="X96" s="181" t="s">
        <v>251</v>
      </c>
      <c r="Y96" s="182" t="s">
        <v>251</v>
      </c>
      <c r="Z96" s="183">
        <v>5</v>
      </c>
      <c r="AA96" s="180">
        <v>11</v>
      </c>
      <c r="AB96" s="184">
        <v>0.91666666666666663</v>
      </c>
      <c r="AC96" s="181">
        <v>0</v>
      </c>
      <c r="AD96" s="181">
        <v>0</v>
      </c>
      <c r="AE96" s="181">
        <v>4</v>
      </c>
      <c r="AF96" s="181">
        <v>4</v>
      </c>
      <c r="AG96" s="181">
        <v>2</v>
      </c>
      <c r="AH96" s="181">
        <v>1</v>
      </c>
      <c r="AI96" s="181">
        <v>0</v>
      </c>
      <c r="AJ96" s="185">
        <v>0.87088222252549152</v>
      </c>
      <c r="AK96" s="180" t="s">
        <v>72</v>
      </c>
      <c r="AL96" s="180">
        <v>42</v>
      </c>
      <c r="AM96" s="180" t="s">
        <v>1269</v>
      </c>
      <c r="AN96" s="186" t="s">
        <v>488</v>
      </c>
      <c r="AO96" s="187">
        <v>128</v>
      </c>
      <c r="AP96" s="187">
        <v>5</v>
      </c>
      <c r="AQ96" s="187" t="s">
        <v>816</v>
      </c>
      <c r="AS96" s="175" t="s">
        <v>155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159</v>
      </c>
      <c r="X97" s="181" t="s">
        <v>252</v>
      </c>
      <c r="Y97" s="182" t="s">
        <v>252</v>
      </c>
      <c r="Z97" s="183">
        <v>2</v>
      </c>
      <c r="AA97" s="180">
        <v>3</v>
      </c>
      <c r="AB97" s="184">
        <v>0.625</v>
      </c>
      <c r="AC97" s="181">
        <v>0</v>
      </c>
      <c r="AD97" s="181">
        <v>0</v>
      </c>
      <c r="AE97" s="181">
        <v>0</v>
      </c>
      <c r="AF97" s="181">
        <v>2</v>
      </c>
      <c r="AG97" s="181">
        <v>1</v>
      </c>
      <c r="AH97" s="181">
        <v>0</v>
      </c>
      <c r="AI97" s="181">
        <v>0</v>
      </c>
      <c r="AJ97" s="185">
        <v>0.84798499070575484</v>
      </c>
      <c r="AK97" s="180" t="s">
        <v>70</v>
      </c>
      <c r="AL97" s="180">
        <v>3</v>
      </c>
      <c r="AM97" s="180" t="s">
        <v>612</v>
      </c>
      <c r="AN97" s="186" t="s">
        <v>490</v>
      </c>
      <c r="AO97" s="187">
        <v>145</v>
      </c>
      <c r="AP97" s="187">
        <v>6</v>
      </c>
      <c r="AQ97" s="187" t="s">
        <v>817</v>
      </c>
      <c r="AS97" s="175" t="s">
        <v>141</v>
      </c>
      <c r="AT97" s="176" t="s">
        <v>232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143</v>
      </c>
      <c r="X98" s="181" t="s">
        <v>253</v>
      </c>
      <c r="Y98" s="182" t="s">
        <v>253</v>
      </c>
      <c r="Z98" s="183">
        <v>22</v>
      </c>
      <c r="AA98" s="180">
        <v>40</v>
      </c>
      <c r="AB98" s="184">
        <v>0.75757575757575757</v>
      </c>
      <c r="AC98" s="181">
        <v>6</v>
      </c>
      <c r="AD98" s="181">
        <v>5</v>
      </c>
      <c r="AE98" s="181">
        <v>13</v>
      </c>
      <c r="AF98" s="181">
        <v>6</v>
      </c>
      <c r="AG98" s="181">
        <v>7</v>
      </c>
      <c r="AH98" s="181">
        <v>3</v>
      </c>
      <c r="AI98" s="181">
        <v>0</v>
      </c>
      <c r="AJ98" s="185">
        <v>0.92336937013226594</v>
      </c>
      <c r="AK98" s="180" t="s">
        <v>71</v>
      </c>
      <c r="AL98" s="180">
        <v>25</v>
      </c>
      <c r="AM98" s="180" t="s">
        <v>606</v>
      </c>
      <c r="AN98" s="186" t="s">
        <v>492</v>
      </c>
      <c r="AO98" s="187">
        <v>62</v>
      </c>
      <c r="AP98" s="187">
        <v>3</v>
      </c>
      <c r="AQ98" s="187" t="s">
        <v>820</v>
      </c>
      <c r="AS98" s="175" t="s">
        <v>141</v>
      </c>
      <c r="AT98" s="176" t="s">
        <v>233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143</v>
      </c>
      <c r="X99" s="181" t="s">
        <v>254</v>
      </c>
      <c r="Y99" s="182" t="s">
        <v>254</v>
      </c>
      <c r="Z99" s="183">
        <v>14</v>
      </c>
      <c r="AA99" s="180">
        <v>35</v>
      </c>
      <c r="AB99" s="184">
        <v>1.0416666666666665</v>
      </c>
      <c r="AC99" s="181">
        <v>9</v>
      </c>
      <c r="AD99" s="181">
        <v>6</v>
      </c>
      <c r="AE99" s="181">
        <v>10</v>
      </c>
      <c r="AF99" s="181">
        <v>7</v>
      </c>
      <c r="AG99" s="181">
        <v>3</v>
      </c>
      <c r="AH99" s="181">
        <v>0</v>
      </c>
      <c r="AI99" s="181">
        <v>0</v>
      </c>
      <c r="AJ99" s="185">
        <v>0.94585517361356197</v>
      </c>
      <c r="AK99" s="180" t="s">
        <v>71</v>
      </c>
      <c r="AL99" s="180">
        <v>3</v>
      </c>
      <c r="AM99" s="180" t="s">
        <v>451</v>
      </c>
      <c r="AN99" s="186" t="s">
        <v>493</v>
      </c>
      <c r="AO99" s="187">
        <v>40</v>
      </c>
      <c r="AP99" s="187">
        <v>2</v>
      </c>
      <c r="AQ99" s="187" t="s">
        <v>819</v>
      </c>
      <c r="AS99" s="175" t="s">
        <v>141</v>
      </c>
      <c r="AT99" s="176" t="s">
        <v>234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143</v>
      </c>
      <c r="X100" s="181" t="s">
        <v>255</v>
      </c>
      <c r="Y100" s="182" t="s">
        <v>255</v>
      </c>
      <c r="Z100" s="183">
        <v>10</v>
      </c>
      <c r="AA100" s="180">
        <v>25</v>
      </c>
      <c r="AB100" s="184">
        <v>1.0416666666666667</v>
      </c>
      <c r="AC100" s="181">
        <v>6</v>
      </c>
      <c r="AD100" s="181">
        <v>1</v>
      </c>
      <c r="AE100" s="181">
        <v>4</v>
      </c>
      <c r="AF100" s="181">
        <v>10</v>
      </c>
      <c r="AG100" s="181">
        <v>3</v>
      </c>
      <c r="AH100" s="181">
        <v>0</v>
      </c>
      <c r="AI100" s="181">
        <v>1</v>
      </c>
      <c r="AJ100" s="185">
        <v>0.91283289510015386</v>
      </c>
      <c r="AK100" s="180" t="s">
        <v>71</v>
      </c>
      <c r="AL100" s="180">
        <v>39</v>
      </c>
      <c r="AM100" s="180" t="s">
        <v>447</v>
      </c>
      <c r="AN100" s="186" t="s">
        <v>495</v>
      </c>
      <c r="AO100" s="187">
        <v>76</v>
      </c>
      <c r="AP100" s="187">
        <v>4</v>
      </c>
      <c r="AQ100" s="187" t="s">
        <v>821</v>
      </c>
      <c r="AS100" s="175" t="s">
        <v>141</v>
      </c>
      <c r="AT100" s="176" t="s">
        <v>235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143</v>
      </c>
      <c r="X101" s="181" t="s">
        <v>256</v>
      </c>
      <c r="Y101" s="182" t="s">
        <v>256</v>
      </c>
      <c r="Z101" s="183">
        <v>14</v>
      </c>
      <c r="AA101" s="180">
        <v>25</v>
      </c>
      <c r="AB101" s="184">
        <v>0.74404761904761907</v>
      </c>
      <c r="AC101" s="181">
        <v>9</v>
      </c>
      <c r="AD101" s="181">
        <v>3</v>
      </c>
      <c r="AE101" s="181">
        <v>6</v>
      </c>
      <c r="AF101" s="181">
        <v>4</v>
      </c>
      <c r="AG101" s="181">
        <v>3</v>
      </c>
      <c r="AH101" s="181">
        <v>0</v>
      </c>
      <c r="AI101" s="181">
        <v>0</v>
      </c>
      <c r="AJ101" s="185">
        <v>0.96216595619138101</v>
      </c>
      <c r="AK101" s="180" t="s">
        <v>69</v>
      </c>
      <c r="AL101" s="180">
        <v>24</v>
      </c>
      <c r="AM101" s="180" t="s">
        <v>339</v>
      </c>
      <c r="AN101" s="186" t="s">
        <v>496</v>
      </c>
      <c r="AO101" s="187">
        <v>31</v>
      </c>
      <c r="AP101" s="187">
        <v>1</v>
      </c>
      <c r="AQ101" s="187" t="s">
        <v>818</v>
      </c>
      <c r="AS101" s="175" t="s">
        <v>141</v>
      </c>
      <c r="AT101" s="176" t="s">
        <v>236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143</v>
      </c>
      <c r="X102" s="181" t="s">
        <v>257</v>
      </c>
      <c r="Y102" s="182" t="s">
        <v>257</v>
      </c>
      <c r="Z102" s="183">
        <v>8</v>
      </c>
      <c r="AA102" s="180">
        <v>18</v>
      </c>
      <c r="AB102" s="184">
        <v>0.9375</v>
      </c>
      <c r="AC102" s="181">
        <v>0</v>
      </c>
      <c r="AD102" s="181">
        <v>0</v>
      </c>
      <c r="AE102" s="181">
        <v>4</v>
      </c>
      <c r="AF102" s="181">
        <v>5</v>
      </c>
      <c r="AG102" s="181">
        <v>3</v>
      </c>
      <c r="AH102" s="181">
        <v>6</v>
      </c>
      <c r="AI102" s="181">
        <v>0</v>
      </c>
      <c r="AJ102" s="185">
        <v>0.84568060488521801</v>
      </c>
      <c r="AK102" s="180" t="s">
        <v>70</v>
      </c>
      <c r="AL102" s="180">
        <v>5</v>
      </c>
      <c r="AM102" s="180" t="s">
        <v>616</v>
      </c>
      <c r="AN102" s="186" t="s">
        <v>498</v>
      </c>
      <c r="AO102" s="187">
        <v>147</v>
      </c>
      <c r="AP102" s="187">
        <v>5</v>
      </c>
      <c r="AQ102" s="187" t="s">
        <v>822</v>
      </c>
      <c r="AS102" s="175" t="s">
        <v>141</v>
      </c>
      <c r="AT102" s="176" t="s">
        <v>237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181" t="s">
        <v>140</v>
      </c>
      <c r="X103" s="181" t="s">
        <v>258</v>
      </c>
      <c r="Y103" s="182" t="s">
        <v>258</v>
      </c>
      <c r="Z103" s="183">
        <v>21</v>
      </c>
      <c r="AA103" s="180">
        <v>58</v>
      </c>
      <c r="AB103" s="184">
        <v>1.1507936507936509</v>
      </c>
      <c r="AC103" s="181">
        <v>7</v>
      </c>
      <c r="AD103" s="181">
        <v>12</v>
      </c>
      <c r="AE103" s="181">
        <v>11</v>
      </c>
      <c r="AF103" s="181">
        <v>12</v>
      </c>
      <c r="AG103" s="181">
        <v>13</v>
      </c>
      <c r="AH103" s="181">
        <v>3</v>
      </c>
      <c r="AI103" s="181">
        <v>0</v>
      </c>
      <c r="AJ103" s="185">
        <v>0.90695970370624757</v>
      </c>
      <c r="AK103" s="180" t="s">
        <v>71</v>
      </c>
      <c r="AL103" s="180">
        <v>46</v>
      </c>
      <c r="AM103" s="180" t="s">
        <v>586</v>
      </c>
      <c r="AN103" s="186" t="s">
        <v>500</v>
      </c>
      <c r="AO103" s="187">
        <v>83</v>
      </c>
      <c r="AP103" s="187">
        <v>1</v>
      </c>
      <c r="AQ103" s="187" t="s">
        <v>823</v>
      </c>
      <c r="AS103" s="175" t="s">
        <v>141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181" t="s">
        <v>140</v>
      </c>
      <c r="X104" s="181" t="s">
        <v>259</v>
      </c>
      <c r="Y104" s="182" t="s">
        <v>259</v>
      </c>
      <c r="Z104" s="183">
        <v>40</v>
      </c>
      <c r="AA104" s="180">
        <v>92</v>
      </c>
      <c r="AB104" s="184">
        <v>0.95833333333333337</v>
      </c>
      <c r="AC104" s="181">
        <v>7</v>
      </c>
      <c r="AD104" s="181">
        <v>1</v>
      </c>
      <c r="AE104" s="181">
        <v>19</v>
      </c>
      <c r="AF104" s="181">
        <v>18</v>
      </c>
      <c r="AG104" s="181">
        <v>30</v>
      </c>
      <c r="AH104" s="181">
        <v>17</v>
      </c>
      <c r="AI104" s="181">
        <v>0</v>
      </c>
      <c r="AJ104" s="185">
        <v>0.8630544018739823</v>
      </c>
      <c r="AK104" s="180" t="s">
        <v>72</v>
      </c>
      <c r="AL104" s="180">
        <v>46</v>
      </c>
      <c r="AM104" s="180" t="s">
        <v>1270</v>
      </c>
      <c r="AN104" s="186" t="s">
        <v>501</v>
      </c>
      <c r="AO104" s="187">
        <v>132</v>
      </c>
      <c r="AP104" s="187">
        <v>2</v>
      </c>
      <c r="AQ104" s="187" t="s">
        <v>824</v>
      </c>
      <c r="AS104" s="175" t="s">
        <v>160</v>
      </c>
      <c r="AT104" s="176" t="s">
        <v>238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153</v>
      </c>
      <c r="X105" s="181" t="s">
        <v>260</v>
      </c>
      <c r="Y105" s="182" t="s">
        <v>260</v>
      </c>
      <c r="Z105" s="183">
        <v>25</v>
      </c>
      <c r="AA105" s="180">
        <v>43</v>
      </c>
      <c r="AB105" s="184">
        <v>0.71666666666666667</v>
      </c>
      <c r="AC105" s="181">
        <v>5</v>
      </c>
      <c r="AD105" s="181">
        <v>7</v>
      </c>
      <c r="AE105" s="181">
        <v>11</v>
      </c>
      <c r="AF105" s="181">
        <v>11</v>
      </c>
      <c r="AG105" s="181">
        <v>9</v>
      </c>
      <c r="AH105" s="181">
        <v>0</v>
      </c>
      <c r="AI105" s="181">
        <v>0</v>
      </c>
      <c r="AJ105" s="185">
        <v>0.91039391802611769</v>
      </c>
      <c r="AK105" s="180" t="s">
        <v>71</v>
      </c>
      <c r="AL105" s="180">
        <v>43</v>
      </c>
      <c r="AM105" s="180" t="s">
        <v>473</v>
      </c>
      <c r="AN105" s="186" t="s">
        <v>503</v>
      </c>
      <c r="AO105" s="187">
        <v>80</v>
      </c>
      <c r="AP105" s="187">
        <v>2</v>
      </c>
      <c r="AQ105" s="187" t="s">
        <v>826</v>
      </c>
      <c r="AS105" s="175" t="s">
        <v>160</v>
      </c>
      <c r="AT105" s="176" t="s">
        <v>239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153</v>
      </c>
      <c r="X106" s="181" t="s">
        <v>261</v>
      </c>
      <c r="Y106" s="182" t="s">
        <v>261</v>
      </c>
      <c r="Z106" s="183">
        <v>12</v>
      </c>
      <c r="AA106" s="180">
        <v>15</v>
      </c>
      <c r="AB106" s="184">
        <v>0.52083333333333337</v>
      </c>
      <c r="AC106" s="181">
        <v>1</v>
      </c>
      <c r="AD106" s="181">
        <v>2</v>
      </c>
      <c r="AE106" s="181">
        <v>5</v>
      </c>
      <c r="AF106" s="181">
        <v>4</v>
      </c>
      <c r="AG106" s="181">
        <v>3</v>
      </c>
      <c r="AH106" s="181">
        <v>0</v>
      </c>
      <c r="AI106" s="181">
        <v>0</v>
      </c>
      <c r="AJ106" s="185">
        <v>0.88861301833339512</v>
      </c>
      <c r="AK106" s="180" t="s">
        <v>72</v>
      </c>
      <c r="AL106" s="180">
        <v>15</v>
      </c>
      <c r="AM106" s="180" t="s">
        <v>551</v>
      </c>
      <c r="AN106" s="186" t="s">
        <v>505</v>
      </c>
      <c r="AO106" s="187">
        <v>101</v>
      </c>
      <c r="AP106" s="187">
        <v>3</v>
      </c>
      <c r="AQ106" s="187" t="s">
        <v>827</v>
      </c>
      <c r="AS106" s="175" t="s">
        <v>160</v>
      </c>
      <c r="AT106" s="176" t="s">
        <v>240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153</v>
      </c>
      <c r="X107" s="181" t="s">
        <v>262</v>
      </c>
      <c r="Y107" s="182" t="s">
        <v>262</v>
      </c>
      <c r="Z107" s="183">
        <v>6</v>
      </c>
      <c r="AA107" s="180">
        <v>13</v>
      </c>
      <c r="AB107" s="184">
        <v>0.9027777777777779</v>
      </c>
      <c r="AC107" s="181">
        <v>5</v>
      </c>
      <c r="AD107" s="181">
        <v>4</v>
      </c>
      <c r="AE107" s="181">
        <v>0</v>
      </c>
      <c r="AF107" s="181">
        <v>3</v>
      </c>
      <c r="AG107" s="181">
        <v>0</v>
      </c>
      <c r="AH107" s="181">
        <v>0</v>
      </c>
      <c r="AI107" s="181">
        <v>1</v>
      </c>
      <c r="AJ107" s="185">
        <v>1.0243254393165604</v>
      </c>
      <c r="AK107" s="180" t="s">
        <v>74</v>
      </c>
      <c r="AL107" s="180">
        <v>3</v>
      </c>
      <c r="AM107" s="180" t="s">
        <v>394</v>
      </c>
      <c r="AN107" s="186" t="s">
        <v>506</v>
      </c>
      <c r="AO107" s="187">
        <v>3</v>
      </c>
      <c r="AP107" s="187">
        <v>1</v>
      </c>
      <c r="AQ107" s="187" t="s">
        <v>825</v>
      </c>
      <c r="AS107" s="175" t="s">
        <v>160</v>
      </c>
      <c r="AT107" s="176" t="s">
        <v>241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146</v>
      </c>
      <c r="X108" s="181" t="s">
        <v>263</v>
      </c>
      <c r="Y108" s="182" t="s">
        <v>263</v>
      </c>
      <c r="Z108" s="183">
        <v>21</v>
      </c>
      <c r="AA108" s="180">
        <v>55</v>
      </c>
      <c r="AB108" s="184">
        <v>1.0912698412698414</v>
      </c>
      <c r="AC108" s="181">
        <v>0</v>
      </c>
      <c r="AD108" s="181">
        <v>8</v>
      </c>
      <c r="AE108" s="181">
        <v>14</v>
      </c>
      <c r="AF108" s="181">
        <v>18</v>
      </c>
      <c r="AG108" s="181">
        <v>8</v>
      </c>
      <c r="AH108" s="181">
        <v>7</v>
      </c>
      <c r="AI108" s="181">
        <v>0</v>
      </c>
      <c r="AJ108" s="185">
        <v>0.88252121113903614</v>
      </c>
      <c r="AK108" s="180" t="s">
        <v>72</v>
      </c>
      <c r="AL108" s="180">
        <v>23</v>
      </c>
      <c r="AM108" s="180" t="s">
        <v>588</v>
      </c>
      <c r="AN108" s="186" t="s">
        <v>508</v>
      </c>
      <c r="AO108" s="187">
        <v>109</v>
      </c>
      <c r="AP108" s="187">
        <v>4</v>
      </c>
      <c r="AQ108" s="187" t="s">
        <v>830</v>
      </c>
      <c r="AS108" s="175" t="s">
        <v>160</v>
      </c>
      <c r="AT108" s="176" t="s">
        <v>242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146</v>
      </c>
      <c r="X109" s="181" t="s">
        <v>264</v>
      </c>
      <c r="Y109" s="182" t="s">
        <v>264</v>
      </c>
      <c r="Z109" s="183">
        <v>7</v>
      </c>
      <c r="AA109" s="180">
        <v>17</v>
      </c>
      <c r="AB109" s="184">
        <v>1.0119047619047619</v>
      </c>
      <c r="AC109" s="181">
        <v>2</v>
      </c>
      <c r="AD109" s="181">
        <v>4</v>
      </c>
      <c r="AE109" s="181">
        <v>7</v>
      </c>
      <c r="AF109" s="181">
        <v>2</v>
      </c>
      <c r="AG109" s="181">
        <v>0</v>
      </c>
      <c r="AH109" s="181">
        <v>2</v>
      </c>
      <c r="AI109" s="181">
        <v>0</v>
      </c>
      <c r="AJ109" s="185">
        <v>0.93543080503356091</v>
      </c>
      <c r="AK109" s="180" t="s">
        <v>71</v>
      </c>
      <c r="AL109" s="180">
        <v>17</v>
      </c>
      <c r="AM109" s="180" t="s">
        <v>526</v>
      </c>
      <c r="AN109" s="186" t="s">
        <v>510</v>
      </c>
      <c r="AO109" s="187">
        <v>54</v>
      </c>
      <c r="AP109" s="187">
        <v>1</v>
      </c>
      <c r="AQ109" s="187" t="s">
        <v>508</v>
      </c>
      <c r="AS109" s="175" t="s">
        <v>160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146</v>
      </c>
      <c r="X110" s="181" t="s">
        <v>265</v>
      </c>
      <c r="Y110" s="182" t="s">
        <v>265</v>
      </c>
      <c r="Z110" s="183">
        <v>9</v>
      </c>
      <c r="AA110" s="180">
        <v>22</v>
      </c>
      <c r="AB110" s="184">
        <v>1.0185185185185186</v>
      </c>
      <c r="AC110" s="181">
        <v>2</v>
      </c>
      <c r="AD110" s="181">
        <v>5</v>
      </c>
      <c r="AE110" s="181">
        <v>7</v>
      </c>
      <c r="AF110" s="181">
        <v>7</v>
      </c>
      <c r="AG110" s="181">
        <v>1</v>
      </c>
      <c r="AH110" s="181">
        <v>0</v>
      </c>
      <c r="AI110" s="181">
        <v>0</v>
      </c>
      <c r="AJ110" s="185">
        <v>0.93275180263517754</v>
      </c>
      <c r="AK110" s="180" t="s">
        <v>71</v>
      </c>
      <c r="AL110" s="180">
        <v>18</v>
      </c>
      <c r="AM110" s="180" t="s">
        <v>614</v>
      </c>
      <c r="AN110" s="186" t="s">
        <v>511</v>
      </c>
      <c r="AO110" s="187">
        <v>55</v>
      </c>
      <c r="AP110" s="187">
        <v>2</v>
      </c>
      <c r="AQ110" s="187" t="s">
        <v>828</v>
      </c>
      <c r="AS110" s="175" t="s">
        <v>160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146</v>
      </c>
      <c r="X111" s="181" t="s">
        <v>266</v>
      </c>
      <c r="Y111" s="182" t="s">
        <v>266</v>
      </c>
      <c r="Z111" s="183">
        <v>6</v>
      </c>
      <c r="AA111" s="180">
        <v>15</v>
      </c>
      <c r="AB111" s="184">
        <v>1.0416666666666667</v>
      </c>
      <c r="AC111" s="181">
        <v>2</v>
      </c>
      <c r="AD111" s="181">
        <v>4</v>
      </c>
      <c r="AE111" s="181">
        <v>4</v>
      </c>
      <c r="AF111" s="181">
        <v>2</v>
      </c>
      <c r="AG111" s="181">
        <v>3</v>
      </c>
      <c r="AH111" s="181">
        <v>0</v>
      </c>
      <c r="AI111" s="181">
        <v>0</v>
      </c>
      <c r="AJ111" s="185">
        <v>0.91299985780379489</v>
      </c>
      <c r="AK111" s="180" t="s">
        <v>71</v>
      </c>
      <c r="AL111" s="180">
        <v>38</v>
      </c>
      <c r="AM111" s="180" t="s">
        <v>388</v>
      </c>
      <c r="AN111" s="186" t="s">
        <v>513</v>
      </c>
      <c r="AO111" s="187">
        <v>75</v>
      </c>
      <c r="AP111" s="187">
        <v>3</v>
      </c>
      <c r="AQ111" s="187" t="s">
        <v>829</v>
      </c>
      <c r="AS111" s="175" t="s">
        <v>161</v>
      </c>
      <c r="AT111" s="176" t="s">
        <v>243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139</v>
      </c>
      <c r="X112" s="181" t="s">
        <v>267</v>
      </c>
      <c r="Y112" s="182" t="s">
        <v>267</v>
      </c>
      <c r="Z112" s="183">
        <v>22</v>
      </c>
      <c r="AA112" s="180">
        <v>55</v>
      </c>
      <c r="AB112" s="184">
        <v>1.0416666666666667</v>
      </c>
      <c r="AC112" s="181">
        <v>14</v>
      </c>
      <c r="AD112" s="181">
        <v>13</v>
      </c>
      <c r="AE112" s="181">
        <v>12</v>
      </c>
      <c r="AF112" s="181">
        <v>12</v>
      </c>
      <c r="AG112" s="181">
        <v>3</v>
      </c>
      <c r="AH112" s="181">
        <v>1</v>
      </c>
      <c r="AI112" s="181">
        <v>0</v>
      </c>
      <c r="AJ112" s="185">
        <v>0.94097710179131999</v>
      </c>
      <c r="AK112" s="180" t="s">
        <v>71</v>
      </c>
      <c r="AL112" s="180">
        <v>8</v>
      </c>
      <c r="AM112" s="180" t="s">
        <v>368</v>
      </c>
      <c r="AN112" s="186" t="s">
        <v>515</v>
      </c>
      <c r="AO112" s="187">
        <v>45</v>
      </c>
      <c r="AP112" s="187">
        <v>3</v>
      </c>
      <c r="AQ112" s="187" t="s">
        <v>833</v>
      </c>
      <c r="AS112" s="175" t="s">
        <v>161</v>
      </c>
      <c r="AT112" s="176" t="s">
        <v>244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139</v>
      </c>
      <c r="X113" s="181" t="s">
        <v>268</v>
      </c>
      <c r="Y113" s="182" t="s">
        <v>268</v>
      </c>
      <c r="Z113" s="183">
        <v>11</v>
      </c>
      <c r="AA113" s="180">
        <v>20</v>
      </c>
      <c r="AB113" s="184">
        <v>0.75757575757575757</v>
      </c>
      <c r="AC113" s="181">
        <v>7</v>
      </c>
      <c r="AD113" s="181">
        <v>5</v>
      </c>
      <c r="AE113" s="181">
        <v>3</v>
      </c>
      <c r="AF113" s="181">
        <v>3</v>
      </c>
      <c r="AG113" s="181">
        <v>1</v>
      </c>
      <c r="AH113" s="181">
        <v>1</v>
      </c>
      <c r="AI113" s="181">
        <v>0</v>
      </c>
      <c r="AJ113" s="185">
        <v>0.94352886736066077</v>
      </c>
      <c r="AK113" s="180" t="s">
        <v>71</v>
      </c>
      <c r="AL113" s="180">
        <v>4</v>
      </c>
      <c r="AM113" s="180" t="s">
        <v>455</v>
      </c>
      <c r="AN113" s="186" t="s">
        <v>516</v>
      </c>
      <c r="AO113" s="187">
        <v>41</v>
      </c>
      <c r="AP113" s="187">
        <v>2</v>
      </c>
      <c r="AQ113" s="187" t="s">
        <v>832</v>
      </c>
      <c r="AS113" s="175" t="s">
        <v>161</v>
      </c>
      <c r="AT113" s="176" t="s">
        <v>245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139</v>
      </c>
      <c r="X114" s="181" t="s">
        <v>269</v>
      </c>
      <c r="Y114" s="182" t="s">
        <v>269</v>
      </c>
      <c r="Z114" s="183">
        <v>11</v>
      </c>
      <c r="AA114" s="180">
        <v>27</v>
      </c>
      <c r="AB114" s="184">
        <v>1.0227272727272727</v>
      </c>
      <c r="AC114" s="181">
        <v>1</v>
      </c>
      <c r="AD114" s="181">
        <v>2</v>
      </c>
      <c r="AE114" s="181">
        <v>10</v>
      </c>
      <c r="AF114" s="181">
        <v>10</v>
      </c>
      <c r="AG114" s="181">
        <v>4</v>
      </c>
      <c r="AH114" s="181">
        <v>0</v>
      </c>
      <c r="AI114" s="181">
        <v>0</v>
      </c>
      <c r="AJ114" s="185">
        <v>0.8898254756302646</v>
      </c>
      <c r="AK114" s="180" t="s">
        <v>72</v>
      </c>
      <c r="AL114" s="180">
        <v>12</v>
      </c>
      <c r="AM114" s="180" t="s">
        <v>549</v>
      </c>
      <c r="AN114" s="186" t="s">
        <v>517</v>
      </c>
      <c r="AO114" s="187">
        <v>98</v>
      </c>
      <c r="AP114" s="187">
        <v>4</v>
      </c>
      <c r="AQ114" s="187" t="s">
        <v>834</v>
      </c>
      <c r="AS114" s="175" t="s">
        <v>161</v>
      </c>
      <c r="AT114" s="176" t="s">
        <v>246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139</v>
      </c>
      <c r="X115" s="181" t="s">
        <v>270</v>
      </c>
      <c r="Y115" s="182" t="s">
        <v>270</v>
      </c>
      <c r="Z115" s="183">
        <v>8</v>
      </c>
      <c r="AA115" s="180">
        <v>17</v>
      </c>
      <c r="AB115" s="184">
        <v>0.88541666666666674</v>
      </c>
      <c r="AC115" s="181">
        <v>7</v>
      </c>
      <c r="AD115" s="181">
        <v>3</v>
      </c>
      <c r="AE115" s="181">
        <v>7</v>
      </c>
      <c r="AF115" s="181">
        <v>0</v>
      </c>
      <c r="AG115" s="181">
        <v>0</v>
      </c>
      <c r="AH115" s="181">
        <v>0</v>
      </c>
      <c r="AI115" s="181">
        <v>0</v>
      </c>
      <c r="AJ115" s="185">
        <v>0.97400491252493882</v>
      </c>
      <c r="AK115" s="180" t="s">
        <v>69</v>
      </c>
      <c r="AL115" s="180">
        <v>17</v>
      </c>
      <c r="AM115" s="180" t="s">
        <v>531</v>
      </c>
      <c r="AN115" s="186" t="s">
        <v>519</v>
      </c>
      <c r="AO115" s="187">
        <v>24</v>
      </c>
      <c r="AP115" s="187">
        <v>1</v>
      </c>
      <c r="AQ115" s="187" t="s">
        <v>831</v>
      </c>
      <c r="AS115" s="175" t="s">
        <v>161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148</v>
      </c>
      <c r="X116" s="181" t="s">
        <v>271</v>
      </c>
      <c r="Y116" s="182" t="s">
        <v>271</v>
      </c>
      <c r="Z116" s="183">
        <v>18</v>
      </c>
      <c r="AA116" s="180">
        <v>30</v>
      </c>
      <c r="AB116" s="184">
        <v>0.69444444444444453</v>
      </c>
      <c r="AC116" s="181">
        <v>8</v>
      </c>
      <c r="AD116" s="181">
        <v>11</v>
      </c>
      <c r="AE116" s="181">
        <v>4</v>
      </c>
      <c r="AF116" s="181">
        <v>5</v>
      </c>
      <c r="AG116" s="181">
        <v>2</v>
      </c>
      <c r="AH116" s="181">
        <v>0</v>
      </c>
      <c r="AI116" s="181">
        <v>0</v>
      </c>
      <c r="AJ116" s="185">
        <v>0.95205535169042044</v>
      </c>
      <c r="AK116" s="180" t="s">
        <v>69</v>
      </c>
      <c r="AL116" s="180">
        <v>30</v>
      </c>
      <c r="AM116" s="180" t="s">
        <v>590</v>
      </c>
      <c r="AN116" s="186" t="s">
        <v>520</v>
      </c>
      <c r="AO116" s="187">
        <v>37</v>
      </c>
      <c r="AP116" s="187">
        <v>2</v>
      </c>
      <c r="AQ116" s="187" t="s">
        <v>836</v>
      </c>
      <c r="AS116" s="175" t="s">
        <v>159</v>
      </c>
      <c r="AT116" s="176" t="s">
        <v>247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148</v>
      </c>
      <c r="X117" s="181" t="s">
        <v>272</v>
      </c>
      <c r="Y117" s="182" t="s">
        <v>272</v>
      </c>
      <c r="Z117" s="183">
        <v>10</v>
      </c>
      <c r="AA117" s="180">
        <v>25</v>
      </c>
      <c r="AB117" s="184">
        <v>1.0416666666666667</v>
      </c>
      <c r="AC117" s="181">
        <v>5</v>
      </c>
      <c r="AD117" s="181">
        <v>4</v>
      </c>
      <c r="AE117" s="181">
        <v>10</v>
      </c>
      <c r="AF117" s="181">
        <v>6</v>
      </c>
      <c r="AG117" s="181">
        <v>0</v>
      </c>
      <c r="AH117" s="181">
        <v>0</v>
      </c>
      <c r="AI117" s="181">
        <v>0</v>
      </c>
      <c r="AJ117" s="185">
        <v>0.93877387090273035</v>
      </c>
      <c r="AK117" s="180" t="s">
        <v>71</v>
      </c>
      <c r="AL117" s="180">
        <v>12</v>
      </c>
      <c r="AM117" s="180" t="s">
        <v>370</v>
      </c>
      <c r="AN117" s="186" t="s">
        <v>522</v>
      </c>
      <c r="AO117" s="187">
        <v>49</v>
      </c>
      <c r="AP117" s="187">
        <v>4</v>
      </c>
      <c r="AQ117" s="187" t="s">
        <v>838</v>
      </c>
      <c r="AS117" s="175" t="s">
        <v>159</v>
      </c>
      <c r="AT117" s="176" t="s">
        <v>248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148</v>
      </c>
      <c r="X118" s="181" t="s">
        <v>273</v>
      </c>
      <c r="Y118" s="182" t="s">
        <v>273</v>
      </c>
      <c r="Z118" s="183">
        <v>18</v>
      </c>
      <c r="AA118" s="180">
        <v>34</v>
      </c>
      <c r="AB118" s="184">
        <v>0.78703703703703709</v>
      </c>
      <c r="AC118" s="181">
        <v>6</v>
      </c>
      <c r="AD118" s="181">
        <v>5</v>
      </c>
      <c r="AE118" s="181">
        <v>16</v>
      </c>
      <c r="AF118" s="181">
        <v>6</v>
      </c>
      <c r="AG118" s="181">
        <v>1</v>
      </c>
      <c r="AH118" s="181">
        <v>0</v>
      </c>
      <c r="AI118" s="181">
        <v>0</v>
      </c>
      <c r="AJ118" s="185">
        <v>0.94741737456282604</v>
      </c>
      <c r="AK118" s="180" t="s">
        <v>71</v>
      </c>
      <c r="AL118" s="180">
        <v>1</v>
      </c>
      <c r="AM118" s="180" t="s">
        <v>491</v>
      </c>
      <c r="AN118" s="186" t="s">
        <v>523</v>
      </c>
      <c r="AO118" s="187">
        <v>38</v>
      </c>
      <c r="AP118" s="187">
        <v>3</v>
      </c>
      <c r="AQ118" s="187" t="s">
        <v>837</v>
      </c>
      <c r="AS118" s="175" t="s">
        <v>159</v>
      </c>
      <c r="AT118" s="176" t="s">
        <v>249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148</v>
      </c>
      <c r="X119" s="181" t="s">
        <v>274</v>
      </c>
      <c r="Y119" s="182" t="s">
        <v>274</v>
      </c>
      <c r="Z119" s="183">
        <v>6</v>
      </c>
      <c r="AA119" s="180">
        <v>14</v>
      </c>
      <c r="AB119" s="184">
        <v>0.97222222222222232</v>
      </c>
      <c r="AC119" s="181">
        <v>0</v>
      </c>
      <c r="AD119" s="181">
        <v>1</v>
      </c>
      <c r="AE119" s="181">
        <v>4</v>
      </c>
      <c r="AF119" s="181">
        <v>6</v>
      </c>
      <c r="AG119" s="181">
        <v>2</v>
      </c>
      <c r="AH119" s="181">
        <v>1</v>
      </c>
      <c r="AI119" s="181">
        <v>0</v>
      </c>
      <c r="AJ119" s="185">
        <v>0.88335567900061318</v>
      </c>
      <c r="AK119" s="180" t="s">
        <v>72</v>
      </c>
      <c r="AL119" s="180">
        <v>22</v>
      </c>
      <c r="AM119" s="180" t="s">
        <v>543</v>
      </c>
      <c r="AN119" s="186" t="s">
        <v>525</v>
      </c>
      <c r="AO119" s="187">
        <v>108</v>
      </c>
      <c r="AP119" s="187">
        <v>6</v>
      </c>
      <c r="AQ119" s="187" t="s">
        <v>840</v>
      </c>
      <c r="AS119" s="175" t="s">
        <v>159</v>
      </c>
      <c r="AT119" s="176" t="s">
        <v>250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148</v>
      </c>
      <c r="X120" s="181" t="s">
        <v>275</v>
      </c>
      <c r="Y120" s="182" t="s">
        <v>275</v>
      </c>
      <c r="Z120" s="183">
        <v>15</v>
      </c>
      <c r="AA120" s="180">
        <v>32</v>
      </c>
      <c r="AB120" s="184">
        <v>0.88888888888888884</v>
      </c>
      <c r="AC120" s="181">
        <v>3</v>
      </c>
      <c r="AD120" s="181">
        <v>6</v>
      </c>
      <c r="AE120" s="181">
        <v>11</v>
      </c>
      <c r="AF120" s="181">
        <v>8</v>
      </c>
      <c r="AG120" s="181">
        <v>4</v>
      </c>
      <c r="AH120" s="181">
        <v>0</v>
      </c>
      <c r="AI120" s="181">
        <v>0</v>
      </c>
      <c r="AJ120" s="185">
        <v>0.92403601875167618</v>
      </c>
      <c r="AK120" s="180" t="s">
        <v>71</v>
      </c>
      <c r="AL120" s="180">
        <v>24</v>
      </c>
      <c r="AM120" s="180" t="s">
        <v>457</v>
      </c>
      <c r="AN120" s="186" t="s">
        <v>527</v>
      </c>
      <c r="AO120" s="187">
        <v>61</v>
      </c>
      <c r="AP120" s="187">
        <v>5</v>
      </c>
      <c r="AQ120" s="187" t="s">
        <v>839</v>
      </c>
      <c r="AS120" s="175" t="s">
        <v>159</v>
      </c>
      <c r="AT120" s="176" t="s">
        <v>251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148</v>
      </c>
      <c r="X121" s="181" t="s">
        <v>276</v>
      </c>
      <c r="Y121" s="182" t="s">
        <v>276</v>
      </c>
      <c r="Z121" s="183">
        <v>4</v>
      </c>
      <c r="AA121" s="180">
        <v>12</v>
      </c>
      <c r="AB121" s="184">
        <v>1.25</v>
      </c>
      <c r="AC121" s="181">
        <v>10</v>
      </c>
      <c r="AD121" s="181">
        <v>1</v>
      </c>
      <c r="AE121" s="181">
        <v>1</v>
      </c>
      <c r="AF121" s="181">
        <v>0</v>
      </c>
      <c r="AG121" s="181">
        <v>0</v>
      </c>
      <c r="AH121" s="181">
        <v>0</v>
      </c>
      <c r="AI121" s="181">
        <v>0</v>
      </c>
      <c r="AJ121" s="185">
        <v>1.0283949254688272</v>
      </c>
      <c r="AK121" s="180" t="s">
        <v>74</v>
      </c>
      <c r="AL121" s="180">
        <v>2</v>
      </c>
      <c r="AM121" s="180" t="s">
        <v>366</v>
      </c>
      <c r="AN121" s="186" t="s">
        <v>528</v>
      </c>
      <c r="AO121" s="187">
        <v>2</v>
      </c>
      <c r="AP121" s="187">
        <v>1</v>
      </c>
      <c r="AQ121" s="187" t="s">
        <v>835</v>
      </c>
      <c r="AS121" s="175" t="s">
        <v>159</v>
      </c>
      <c r="AT121" s="176" t="s">
        <v>252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151</v>
      </c>
      <c r="X122" s="181" t="s">
        <v>277</v>
      </c>
      <c r="Y122" s="182" t="s">
        <v>277</v>
      </c>
      <c r="Z122" s="183">
        <v>16</v>
      </c>
      <c r="AA122" s="180">
        <v>45</v>
      </c>
      <c r="AB122" s="184">
        <v>1.171875</v>
      </c>
      <c r="AC122" s="181">
        <v>5</v>
      </c>
      <c r="AD122" s="181">
        <v>5</v>
      </c>
      <c r="AE122" s="181">
        <v>11</v>
      </c>
      <c r="AF122" s="181">
        <v>14</v>
      </c>
      <c r="AG122" s="181">
        <v>4</v>
      </c>
      <c r="AH122" s="181">
        <v>6</v>
      </c>
      <c r="AI122" s="181">
        <v>0</v>
      </c>
      <c r="AJ122" s="185">
        <v>0.88425758072955962</v>
      </c>
      <c r="AK122" s="180" t="s">
        <v>72</v>
      </c>
      <c r="AL122" s="180">
        <v>20</v>
      </c>
      <c r="AM122" s="180" t="s">
        <v>553</v>
      </c>
      <c r="AN122" s="186" t="s">
        <v>530</v>
      </c>
      <c r="AO122" s="187">
        <v>106</v>
      </c>
      <c r="AP122" s="187">
        <v>6</v>
      </c>
      <c r="AQ122" s="187" t="s">
        <v>846</v>
      </c>
      <c r="AS122" s="175" t="s">
        <v>159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151</v>
      </c>
      <c r="X123" s="181" t="s">
        <v>278</v>
      </c>
      <c r="Y123" s="182" t="s">
        <v>278</v>
      </c>
      <c r="Z123" s="183">
        <v>10</v>
      </c>
      <c r="AA123" s="180">
        <v>20</v>
      </c>
      <c r="AB123" s="184">
        <v>0.83333333333333337</v>
      </c>
      <c r="AC123" s="181">
        <v>1</v>
      </c>
      <c r="AD123" s="181">
        <v>3</v>
      </c>
      <c r="AE123" s="181">
        <v>6</v>
      </c>
      <c r="AF123" s="181">
        <v>5</v>
      </c>
      <c r="AG123" s="181">
        <v>3</v>
      </c>
      <c r="AH123" s="181">
        <v>1</v>
      </c>
      <c r="AI123" s="181">
        <v>1</v>
      </c>
      <c r="AJ123" s="185">
        <v>0.91743717196305075</v>
      </c>
      <c r="AK123" s="180" t="s">
        <v>71</v>
      </c>
      <c r="AL123" s="180">
        <v>31</v>
      </c>
      <c r="AM123" s="180" t="s">
        <v>529</v>
      </c>
      <c r="AN123" s="186" t="s">
        <v>532</v>
      </c>
      <c r="AO123" s="187">
        <v>68</v>
      </c>
      <c r="AP123" s="187">
        <v>4</v>
      </c>
      <c r="AQ123" s="187" t="s">
        <v>844</v>
      </c>
      <c r="AS123" s="175" t="s">
        <v>143</v>
      </c>
      <c r="AT123" s="176" t="s">
        <v>253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151</v>
      </c>
      <c r="X124" s="181" t="s">
        <v>279</v>
      </c>
      <c r="Y124" s="182" t="s">
        <v>279</v>
      </c>
      <c r="Z124" s="183">
        <v>5</v>
      </c>
      <c r="AA124" s="180">
        <v>8</v>
      </c>
      <c r="AB124" s="184">
        <v>0.66666666666666663</v>
      </c>
      <c r="AC124" s="181">
        <v>4</v>
      </c>
      <c r="AD124" s="181">
        <v>0</v>
      </c>
      <c r="AE124" s="181">
        <v>2</v>
      </c>
      <c r="AF124" s="181">
        <v>0</v>
      </c>
      <c r="AG124" s="181">
        <v>2</v>
      </c>
      <c r="AH124" s="181">
        <v>0</v>
      </c>
      <c r="AI124" s="181">
        <v>0</v>
      </c>
      <c r="AJ124" s="185">
        <v>0.96410985960867124</v>
      </c>
      <c r="AK124" s="180" t="s">
        <v>69</v>
      </c>
      <c r="AL124" s="180">
        <v>21</v>
      </c>
      <c r="AM124" s="180" t="s">
        <v>480</v>
      </c>
      <c r="AN124" s="186" t="s">
        <v>534</v>
      </c>
      <c r="AO124" s="187">
        <v>28</v>
      </c>
      <c r="AP124" s="187">
        <v>2</v>
      </c>
      <c r="AQ124" s="187" t="s">
        <v>842</v>
      </c>
      <c r="AS124" s="175" t="s">
        <v>143</v>
      </c>
      <c r="AT124" s="176" t="s">
        <v>254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151</v>
      </c>
      <c r="X125" s="181" t="s">
        <v>280</v>
      </c>
      <c r="Y125" s="182" t="s">
        <v>280</v>
      </c>
      <c r="Z125" s="183">
        <v>1</v>
      </c>
      <c r="AA125" s="180">
        <v>4</v>
      </c>
      <c r="AB125" s="184">
        <v>1.6666666666666667</v>
      </c>
      <c r="AC125" s="181">
        <v>1</v>
      </c>
      <c r="AD125" s="181">
        <v>0</v>
      </c>
      <c r="AE125" s="181">
        <v>2</v>
      </c>
      <c r="AF125" s="181">
        <v>1</v>
      </c>
      <c r="AG125" s="181">
        <v>0</v>
      </c>
      <c r="AH125" s="181">
        <v>0</v>
      </c>
      <c r="AI125" s="181">
        <v>0</v>
      </c>
      <c r="AJ125" s="185">
        <v>0.92423076923076919</v>
      </c>
      <c r="AK125" s="180" t="s">
        <v>71</v>
      </c>
      <c r="AL125" s="180">
        <v>23</v>
      </c>
      <c r="AM125" s="180" t="s">
        <v>594</v>
      </c>
      <c r="AN125" s="186" t="s">
        <v>536</v>
      </c>
      <c r="AO125" s="187">
        <v>60</v>
      </c>
      <c r="AP125" s="187">
        <v>3</v>
      </c>
      <c r="AQ125" s="187" t="s">
        <v>843</v>
      </c>
      <c r="AS125" s="175" t="s">
        <v>143</v>
      </c>
      <c r="AT125" s="176" t="s">
        <v>255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151</v>
      </c>
      <c r="X126" s="181" t="s">
        <v>281</v>
      </c>
      <c r="Y126" s="182" t="s">
        <v>281</v>
      </c>
      <c r="Z126" s="183">
        <v>3</v>
      </c>
      <c r="AA126" s="180">
        <v>10</v>
      </c>
      <c r="AB126" s="184">
        <v>1.3888888888888891</v>
      </c>
      <c r="AC126" s="181">
        <v>1</v>
      </c>
      <c r="AD126" s="181">
        <v>1</v>
      </c>
      <c r="AE126" s="181">
        <v>1</v>
      </c>
      <c r="AF126" s="181">
        <v>3</v>
      </c>
      <c r="AG126" s="181">
        <v>3</v>
      </c>
      <c r="AH126" s="181">
        <v>1</v>
      </c>
      <c r="AI126" s="181">
        <v>0</v>
      </c>
      <c r="AJ126" s="185">
        <v>0.89435298906196758</v>
      </c>
      <c r="AK126" s="180" t="s">
        <v>72</v>
      </c>
      <c r="AL126" s="180">
        <v>7</v>
      </c>
      <c r="AM126" s="180" t="s">
        <v>621</v>
      </c>
      <c r="AN126" s="186" t="s">
        <v>538</v>
      </c>
      <c r="AO126" s="187">
        <v>93</v>
      </c>
      <c r="AP126" s="187">
        <v>5</v>
      </c>
      <c r="AQ126" s="187" t="s">
        <v>845</v>
      </c>
      <c r="AS126" s="175" t="s">
        <v>143</v>
      </c>
      <c r="AT126" s="176" t="s">
        <v>256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151</v>
      </c>
      <c r="X127" s="181" t="s">
        <v>327</v>
      </c>
      <c r="Y127" s="182" t="s">
        <v>327</v>
      </c>
      <c r="Z127" s="183">
        <v>1</v>
      </c>
      <c r="AA127" s="180">
        <v>2</v>
      </c>
      <c r="AB127" s="184">
        <v>0.83333333333333337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2</v>
      </c>
      <c r="AI127" s="181">
        <v>0</v>
      </c>
      <c r="AJ127" s="185">
        <v>0</v>
      </c>
      <c r="AK127" s="180" t="s">
        <v>330</v>
      </c>
      <c r="AL127" s="180">
        <v>1</v>
      </c>
      <c r="AM127" s="180" t="s">
        <v>1271</v>
      </c>
      <c r="AN127" s="186" t="s">
        <v>540</v>
      </c>
      <c r="AO127" s="187">
        <v>171</v>
      </c>
      <c r="AP127" s="187">
        <v>7</v>
      </c>
      <c r="AQ127" s="187" t="s">
        <v>847</v>
      </c>
      <c r="AS127" s="175" t="s">
        <v>143</v>
      </c>
      <c r="AT127" s="176" t="s">
        <v>257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151</v>
      </c>
      <c r="X128" s="181" t="s">
        <v>333</v>
      </c>
      <c r="Y128" s="182" t="s">
        <v>333</v>
      </c>
      <c r="Z128" s="183">
        <v>1</v>
      </c>
      <c r="AA128" s="180">
        <v>3</v>
      </c>
      <c r="AB128" s="184">
        <v>1.25</v>
      </c>
      <c r="AC128" s="181">
        <v>1</v>
      </c>
      <c r="AD128" s="181">
        <v>1</v>
      </c>
      <c r="AE128" s="181">
        <v>0</v>
      </c>
      <c r="AF128" s="181">
        <v>1</v>
      </c>
      <c r="AG128" s="181">
        <v>0</v>
      </c>
      <c r="AH128" s="181">
        <v>0</v>
      </c>
      <c r="AI128" s="181">
        <v>0</v>
      </c>
      <c r="AJ128" s="185">
        <v>0.98085714285714276</v>
      </c>
      <c r="AK128" s="180" t="s">
        <v>69</v>
      </c>
      <c r="AL128" s="180">
        <v>12</v>
      </c>
      <c r="AM128" s="180" t="s">
        <v>460</v>
      </c>
      <c r="AN128" s="186" t="s">
        <v>542</v>
      </c>
      <c r="AO128" s="187">
        <v>19</v>
      </c>
      <c r="AP128" s="187">
        <v>1</v>
      </c>
      <c r="AQ128" s="187" t="s">
        <v>841</v>
      </c>
      <c r="AS128" s="175" t="s">
        <v>143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162</v>
      </c>
      <c r="X129" s="181" t="s">
        <v>282</v>
      </c>
      <c r="Y129" s="182" t="s">
        <v>282</v>
      </c>
      <c r="Z129" s="183">
        <v>20</v>
      </c>
      <c r="AA129" s="180">
        <v>44</v>
      </c>
      <c r="AB129" s="184">
        <v>0.91666666666666663</v>
      </c>
      <c r="AC129" s="181">
        <v>0</v>
      </c>
      <c r="AD129" s="181">
        <v>0</v>
      </c>
      <c r="AE129" s="181">
        <v>0</v>
      </c>
      <c r="AF129" s="181">
        <v>3</v>
      </c>
      <c r="AG129" s="181">
        <v>10</v>
      </c>
      <c r="AH129" s="181">
        <v>31</v>
      </c>
      <c r="AI129" s="181">
        <v>0</v>
      </c>
      <c r="AJ129" s="185">
        <v>0.77584076396217927</v>
      </c>
      <c r="AK129" s="180" t="s">
        <v>73</v>
      </c>
      <c r="AL129" s="180">
        <v>5</v>
      </c>
      <c r="AM129" s="180" t="s">
        <v>1272</v>
      </c>
      <c r="AN129" s="186" t="s">
        <v>544</v>
      </c>
      <c r="AO129" s="187">
        <v>168</v>
      </c>
      <c r="AP129" s="187">
        <v>2</v>
      </c>
      <c r="AQ129" s="187" t="s">
        <v>849</v>
      </c>
      <c r="AS129" s="175" t="s">
        <v>143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162</v>
      </c>
      <c r="X130" s="181" t="s">
        <v>187</v>
      </c>
      <c r="Y130" s="182" t="s">
        <v>187</v>
      </c>
      <c r="Z130" s="183">
        <v>4</v>
      </c>
      <c r="AA130" s="180">
        <v>10</v>
      </c>
      <c r="AB130" s="184">
        <v>1.0416666666666667</v>
      </c>
      <c r="AC130" s="181">
        <v>0</v>
      </c>
      <c r="AD130" s="181">
        <v>0</v>
      </c>
      <c r="AE130" s="181">
        <v>0</v>
      </c>
      <c r="AF130" s="181">
        <v>6</v>
      </c>
      <c r="AG130" s="181">
        <v>4</v>
      </c>
      <c r="AH130" s="181">
        <v>0</v>
      </c>
      <c r="AI130" s="181">
        <v>0</v>
      </c>
      <c r="AJ130" s="185">
        <v>0.84343202508651127</v>
      </c>
      <c r="AK130" s="180" t="s">
        <v>70</v>
      </c>
      <c r="AL130" s="180">
        <v>6</v>
      </c>
      <c r="AM130" s="180" t="s">
        <v>706</v>
      </c>
      <c r="AN130" s="186" t="s">
        <v>546</v>
      </c>
      <c r="AO130" s="187">
        <v>148</v>
      </c>
      <c r="AP130" s="187">
        <v>1</v>
      </c>
      <c r="AQ130" s="187" t="s">
        <v>848</v>
      </c>
      <c r="AS130" s="175" t="s">
        <v>140</v>
      </c>
      <c r="AT130" s="176" t="s">
        <v>258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162</v>
      </c>
      <c r="X131" s="181" t="s">
        <v>283</v>
      </c>
      <c r="Y131" s="182" t="s">
        <v>283</v>
      </c>
      <c r="Z131" s="183">
        <v>19</v>
      </c>
      <c r="AA131" s="180">
        <v>49</v>
      </c>
      <c r="AB131" s="184">
        <v>1.0745614035087718</v>
      </c>
      <c r="AC131" s="181">
        <v>0</v>
      </c>
      <c r="AD131" s="181">
        <v>0</v>
      </c>
      <c r="AE131" s="181">
        <v>1</v>
      </c>
      <c r="AF131" s="181">
        <v>1</v>
      </c>
      <c r="AG131" s="181">
        <v>7</v>
      </c>
      <c r="AH131" s="181">
        <v>40</v>
      </c>
      <c r="AI131" s="181">
        <v>0</v>
      </c>
      <c r="AJ131" s="185">
        <v>0.76628421591515039</v>
      </c>
      <c r="AK131" s="180" t="s">
        <v>73</v>
      </c>
      <c r="AL131" s="180">
        <v>7</v>
      </c>
      <c r="AM131" s="180" t="s">
        <v>1273</v>
      </c>
      <c r="AN131" s="186" t="s">
        <v>548</v>
      </c>
      <c r="AO131" s="187">
        <v>170</v>
      </c>
      <c r="AP131" s="187">
        <v>3</v>
      </c>
      <c r="AQ131" s="187" t="s">
        <v>850</v>
      </c>
      <c r="AS131" s="175" t="s">
        <v>140</v>
      </c>
      <c r="AT131" s="176" t="s">
        <v>259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164</v>
      </c>
      <c r="X132" s="181" t="s">
        <v>284</v>
      </c>
      <c r="Y132" s="182" t="s">
        <v>284</v>
      </c>
      <c r="Z132" s="183">
        <v>14</v>
      </c>
      <c r="AA132" s="180">
        <v>31</v>
      </c>
      <c r="AB132" s="184">
        <v>0.92261904761904756</v>
      </c>
      <c r="AC132" s="181">
        <v>1</v>
      </c>
      <c r="AD132" s="181">
        <v>2</v>
      </c>
      <c r="AE132" s="181">
        <v>2</v>
      </c>
      <c r="AF132" s="181">
        <v>6</v>
      </c>
      <c r="AG132" s="181">
        <v>5</v>
      </c>
      <c r="AH132" s="181">
        <v>15</v>
      </c>
      <c r="AI132" s="181">
        <v>0</v>
      </c>
      <c r="AJ132" s="185">
        <v>0.8185152068642596</v>
      </c>
      <c r="AK132" s="180" t="s">
        <v>70</v>
      </c>
      <c r="AL132" s="180">
        <v>17</v>
      </c>
      <c r="AM132" s="180" t="s">
        <v>1274</v>
      </c>
      <c r="AN132" s="186" t="s">
        <v>550</v>
      </c>
      <c r="AO132" s="187">
        <v>159</v>
      </c>
      <c r="AP132" s="187">
        <v>2</v>
      </c>
      <c r="AQ132" s="187" t="s">
        <v>852</v>
      </c>
      <c r="AS132" s="175" t="s">
        <v>140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164</v>
      </c>
      <c r="X133" s="181" t="s">
        <v>285</v>
      </c>
      <c r="Y133" s="182" t="s">
        <v>285</v>
      </c>
      <c r="Z133" s="183">
        <v>9</v>
      </c>
      <c r="AA133" s="180">
        <v>21</v>
      </c>
      <c r="AB133" s="184">
        <v>0.97222222222222232</v>
      </c>
      <c r="AC133" s="181">
        <v>1</v>
      </c>
      <c r="AD133" s="181">
        <v>0</v>
      </c>
      <c r="AE133" s="181">
        <v>1</v>
      </c>
      <c r="AF133" s="181">
        <v>4</v>
      </c>
      <c r="AG133" s="181">
        <v>5</v>
      </c>
      <c r="AH133" s="181">
        <v>9</v>
      </c>
      <c r="AI133" s="181">
        <v>1</v>
      </c>
      <c r="AJ133" s="185">
        <v>0.79341619820244891</v>
      </c>
      <c r="AK133" s="180" t="s">
        <v>73</v>
      </c>
      <c r="AL133" s="180">
        <v>3</v>
      </c>
      <c r="AM133" s="180" t="s">
        <v>717</v>
      </c>
      <c r="AN133" s="186" t="s">
        <v>552</v>
      </c>
      <c r="AO133" s="187">
        <v>166</v>
      </c>
      <c r="AP133" s="187">
        <v>5</v>
      </c>
      <c r="AQ133" s="187" t="s">
        <v>855</v>
      </c>
      <c r="AS133" s="175" t="s">
        <v>153</v>
      </c>
      <c r="AT133" s="176" t="s">
        <v>260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164</v>
      </c>
      <c r="X134" s="181" t="s">
        <v>286</v>
      </c>
      <c r="Y134" s="182" t="s">
        <v>286</v>
      </c>
      <c r="Z134" s="183">
        <v>9</v>
      </c>
      <c r="AA134" s="180">
        <v>21</v>
      </c>
      <c r="AB134" s="184">
        <v>0.97222222222222232</v>
      </c>
      <c r="AC134" s="181">
        <v>0</v>
      </c>
      <c r="AD134" s="181">
        <v>1</v>
      </c>
      <c r="AE134" s="181">
        <v>3</v>
      </c>
      <c r="AF134" s="181">
        <v>1</v>
      </c>
      <c r="AG134" s="181">
        <v>3</v>
      </c>
      <c r="AH134" s="181">
        <v>13</v>
      </c>
      <c r="AI134" s="181">
        <v>0</v>
      </c>
      <c r="AJ134" s="185">
        <v>0.79498339581939148</v>
      </c>
      <c r="AK134" s="180" t="s">
        <v>73</v>
      </c>
      <c r="AL134" s="180">
        <v>2</v>
      </c>
      <c r="AM134" s="180" t="s">
        <v>715</v>
      </c>
      <c r="AN134" s="186" t="s">
        <v>554</v>
      </c>
      <c r="AO134" s="187">
        <v>165</v>
      </c>
      <c r="AP134" s="187">
        <v>4</v>
      </c>
      <c r="AQ134" s="187" t="s">
        <v>854</v>
      </c>
      <c r="AS134" s="175" t="s">
        <v>153</v>
      </c>
      <c r="AT134" s="176" t="s">
        <v>261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164</v>
      </c>
      <c r="X135" s="181" t="s">
        <v>287</v>
      </c>
      <c r="Y135" s="182" t="s">
        <v>287</v>
      </c>
      <c r="Z135" s="183">
        <v>5</v>
      </c>
      <c r="AA135" s="180">
        <v>12</v>
      </c>
      <c r="AB135" s="184">
        <v>1</v>
      </c>
      <c r="AC135" s="181">
        <v>0</v>
      </c>
      <c r="AD135" s="181">
        <v>0</v>
      </c>
      <c r="AE135" s="181">
        <v>1</v>
      </c>
      <c r="AF135" s="181">
        <v>2</v>
      </c>
      <c r="AG135" s="181">
        <v>3</v>
      </c>
      <c r="AH135" s="181">
        <v>6</v>
      </c>
      <c r="AI135" s="181">
        <v>0</v>
      </c>
      <c r="AJ135" s="185">
        <v>0.80609957120187092</v>
      </c>
      <c r="AK135" s="180" t="s">
        <v>70</v>
      </c>
      <c r="AL135" s="180">
        <v>19</v>
      </c>
      <c r="AM135" s="180" t="s">
        <v>1275</v>
      </c>
      <c r="AN135" s="186" t="s">
        <v>556</v>
      </c>
      <c r="AO135" s="187">
        <v>161</v>
      </c>
      <c r="AP135" s="187">
        <v>3</v>
      </c>
      <c r="AQ135" s="187" t="s">
        <v>853</v>
      </c>
      <c r="AS135" s="175" t="s">
        <v>153</v>
      </c>
      <c r="AT135" s="176" t="s">
        <v>262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164</v>
      </c>
      <c r="X136" s="181" t="s">
        <v>288</v>
      </c>
      <c r="Y136" s="182" t="s">
        <v>288</v>
      </c>
      <c r="Z136" s="183">
        <v>3</v>
      </c>
      <c r="AA136" s="180">
        <v>8</v>
      </c>
      <c r="AB136" s="184">
        <v>1.1111111111111112</v>
      </c>
      <c r="AC136" s="181">
        <v>0</v>
      </c>
      <c r="AD136" s="181">
        <v>0</v>
      </c>
      <c r="AE136" s="181">
        <v>3</v>
      </c>
      <c r="AF136" s="181">
        <v>2</v>
      </c>
      <c r="AG136" s="181">
        <v>2</v>
      </c>
      <c r="AH136" s="181">
        <v>1</v>
      </c>
      <c r="AI136" s="181">
        <v>0</v>
      </c>
      <c r="AJ136" s="185">
        <v>0.87188149254510239</v>
      </c>
      <c r="AK136" s="180" t="s">
        <v>72</v>
      </c>
      <c r="AL136" s="180">
        <v>40</v>
      </c>
      <c r="AM136" s="180" t="s">
        <v>1276</v>
      </c>
      <c r="AN136" s="186" t="s">
        <v>557</v>
      </c>
      <c r="AO136" s="187">
        <v>126</v>
      </c>
      <c r="AP136" s="187">
        <v>1</v>
      </c>
      <c r="AQ136" s="187" t="s">
        <v>851</v>
      </c>
      <c r="AS136" s="175" t="s">
        <v>153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136</v>
      </c>
      <c r="X137" s="181" t="s">
        <v>289</v>
      </c>
      <c r="Y137" s="182" t="s">
        <v>289</v>
      </c>
      <c r="Z137" s="183">
        <v>13</v>
      </c>
      <c r="AA137" s="180">
        <v>33</v>
      </c>
      <c r="AB137" s="184">
        <v>1.0576923076923077</v>
      </c>
      <c r="AC137" s="181">
        <v>6</v>
      </c>
      <c r="AD137" s="181">
        <v>10</v>
      </c>
      <c r="AE137" s="181">
        <v>11</v>
      </c>
      <c r="AF137" s="181">
        <v>5</v>
      </c>
      <c r="AG137" s="181">
        <v>1</v>
      </c>
      <c r="AH137" s="181">
        <v>0</v>
      </c>
      <c r="AI137" s="181">
        <v>0</v>
      </c>
      <c r="AJ137" s="185">
        <v>0.95644524957794352</v>
      </c>
      <c r="AK137" s="180" t="s">
        <v>69</v>
      </c>
      <c r="AL137" s="180">
        <v>26</v>
      </c>
      <c r="AM137" s="180" t="s">
        <v>499</v>
      </c>
      <c r="AN137" s="186" t="s">
        <v>558</v>
      </c>
      <c r="AO137" s="187">
        <v>33</v>
      </c>
      <c r="AP137" s="187">
        <v>2</v>
      </c>
      <c r="AQ137" s="187" t="s">
        <v>857</v>
      </c>
      <c r="AS137" s="175" t="s">
        <v>153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136</v>
      </c>
      <c r="X138" s="181" t="s">
        <v>290</v>
      </c>
      <c r="Y138" s="182" t="s">
        <v>290</v>
      </c>
      <c r="Z138" s="183">
        <v>12</v>
      </c>
      <c r="AA138" s="180">
        <v>29</v>
      </c>
      <c r="AB138" s="184">
        <v>1.0069444444444446</v>
      </c>
      <c r="AC138" s="181">
        <v>5</v>
      </c>
      <c r="AD138" s="181">
        <v>10</v>
      </c>
      <c r="AE138" s="181">
        <v>3</v>
      </c>
      <c r="AF138" s="181">
        <v>7</v>
      </c>
      <c r="AG138" s="181">
        <v>3</v>
      </c>
      <c r="AH138" s="181">
        <v>1</v>
      </c>
      <c r="AI138" s="181">
        <v>0</v>
      </c>
      <c r="AJ138" s="185">
        <v>0.9388596696009377</v>
      </c>
      <c r="AK138" s="180" t="s">
        <v>71</v>
      </c>
      <c r="AL138" s="180">
        <v>11</v>
      </c>
      <c r="AM138" s="180" t="s">
        <v>469</v>
      </c>
      <c r="AN138" s="186" t="s">
        <v>560</v>
      </c>
      <c r="AO138" s="187">
        <v>48</v>
      </c>
      <c r="AP138" s="187">
        <v>4</v>
      </c>
      <c r="AQ138" s="187" t="s">
        <v>859</v>
      </c>
      <c r="AS138" s="175" t="s">
        <v>146</v>
      </c>
      <c r="AT138" s="176" t="s">
        <v>263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136</v>
      </c>
      <c r="X139" s="181" t="s">
        <v>291</v>
      </c>
      <c r="Y139" s="182" t="s">
        <v>291</v>
      </c>
      <c r="Z139" s="183">
        <v>13</v>
      </c>
      <c r="AA139" s="180">
        <v>32</v>
      </c>
      <c r="AB139" s="184">
        <v>1.0256410256410258</v>
      </c>
      <c r="AC139" s="181">
        <v>4</v>
      </c>
      <c r="AD139" s="181">
        <v>2</v>
      </c>
      <c r="AE139" s="181">
        <v>8</v>
      </c>
      <c r="AF139" s="181">
        <v>15</v>
      </c>
      <c r="AG139" s="181">
        <v>3</v>
      </c>
      <c r="AH139" s="181">
        <v>0</v>
      </c>
      <c r="AI139" s="181">
        <v>0</v>
      </c>
      <c r="AJ139" s="185">
        <v>0.92481219583878349</v>
      </c>
      <c r="AK139" s="180" t="s">
        <v>71</v>
      </c>
      <c r="AL139" s="180">
        <v>21</v>
      </c>
      <c r="AM139" s="180" t="s">
        <v>482</v>
      </c>
      <c r="AN139" s="186" t="s">
        <v>562</v>
      </c>
      <c r="AO139" s="187">
        <v>58</v>
      </c>
      <c r="AP139" s="187">
        <v>5</v>
      </c>
      <c r="AQ139" s="187" t="s">
        <v>566</v>
      </c>
      <c r="AS139" s="175" t="s">
        <v>146</v>
      </c>
      <c r="AT139" s="176" t="s">
        <v>264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136</v>
      </c>
      <c r="X140" s="181" t="s">
        <v>292</v>
      </c>
      <c r="Y140" s="182" t="s">
        <v>292</v>
      </c>
      <c r="Z140" s="183">
        <v>13</v>
      </c>
      <c r="AA140" s="180">
        <v>32</v>
      </c>
      <c r="AB140" s="184">
        <v>1.0256410256410258</v>
      </c>
      <c r="AC140" s="181">
        <v>8</v>
      </c>
      <c r="AD140" s="181">
        <v>4</v>
      </c>
      <c r="AE140" s="181">
        <v>5</v>
      </c>
      <c r="AF140" s="181">
        <v>5</v>
      </c>
      <c r="AG140" s="181">
        <v>9</v>
      </c>
      <c r="AH140" s="181">
        <v>1</v>
      </c>
      <c r="AI140" s="181">
        <v>0</v>
      </c>
      <c r="AJ140" s="185">
        <v>0.91524959664991623</v>
      </c>
      <c r="AK140" s="180" t="s">
        <v>71</v>
      </c>
      <c r="AL140" s="180">
        <v>33</v>
      </c>
      <c r="AM140" s="180" t="s">
        <v>443</v>
      </c>
      <c r="AN140" s="186" t="s">
        <v>564</v>
      </c>
      <c r="AO140" s="187">
        <v>70</v>
      </c>
      <c r="AP140" s="187">
        <v>6</v>
      </c>
      <c r="AQ140" s="187" t="s">
        <v>860</v>
      </c>
      <c r="AS140" s="175" t="s">
        <v>146</v>
      </c>
      <c r="AT140" s="176" t="s">
        <v>265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136</v>
      </c>
      <c r="X141" s="181" t="s">
        <v>293</v>
      </c>
      <c r="Y141" s="182" t="s">
        <v>293</v>
      </c>
      <c r="Z141" s="183">
        <v>12</v>
      </c>
      <c r="AA141" s="180">
        <v>31</v>
      </c>
      <c r="AB141" s="184">
        <v>1.0763888888888891</v>
      </c>
      <c r="AC141" s="181">
        <v>7</v>
      </c>
      <c r="AD141" s="181">
        <v>3</v>
      </c>
      <c r="AE141" s="181">
        <v>10</v>
      </c>
      <c r="AF141" s="181">
        <v>7</v>
      </c>
      <c r="AG141" s="181">
        <v>4</v>
      </c>
      <c r="AH141" s="181">
        <v>0</v>
      </c>
      <c r="AI141" s="181">
        <v>0</v>
      </c>
      <c r="AJ141" s="185">
        <v>0.94087918485662381</v>
      </c>
      <c r="AK141" s="180" t="s">
        <v>71</v>
      </c>
      <c r="AL141" s="180">
        <v>9</v>
      </c>
      <c r="AM141" s="180" t="s">
        <v>341</v>
      </c>
      <c r="AN141" s="186" t="s">
        <v>566</v>
      </c>
      <c r="AO141" s="187">
        <v>46</v>
      </c>
      <c r="AP141" s="187">
        <v>3</v>
      </c>
      <c r="AQ141" s="187" t="s">
        <v>858</v>
      </c>
      <c r="AS141" s="175" t="s">
        <v>146</v>
      </c>
      <c r="AT141" s="176" t="s">
        <v>266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136</v>
      </c>
      <c r="X142" s="181" t="s">
        <v>328</v>
      </c>
      <c r="Y142" s="182" t="s">
        <v>328</v>
      </c>
      <c r="Z142" s="183">
        <v>6</v>
      </c>
      <c r="AA142" s="180">
        <v>14</v>
      </c>
      <c r="AB142" s="184">
        <v>0.97222222222222232</v>
      </c>
      <c r="AC142" s="181">
        <v>4</v>
      </c>
      <c r="AD142" s="181">
        <v>5</v>
      </c>
      <c r="AE142" s="181">
        <v>4</v>
      </c>
      <c r="AF142" s="181">
        <v>1</v>
      </c>
      <c r="AG142" s="181">
        <v>0</v>
      </c>
      <c r="AH142" s="181">
        <v>0</v>
      </c>
      <c r="AI142" s="181">
        <v>0</v>
      </c>
      <c r="AJ142" s="185">
        <v>0.97918973279014454</v>
      </c>
      <c r="AK142" s="180" t="s">
        <v>69</v>
      </c>
      <c r="AL142" s="180">
        <v>14</v>
      </c>
      <c r="AM142" s="180" t="s">
        <v>435</v>
      </c>
      <c r="AN142" s="186" t="s">
        <v>568</v>
      </c>
      <c r="AO142" s="187">
        <v>21</v>
      </c>
      <c r="AP142" s="187">
        <v>1</v>
      </c>
      <c r="AQ142" s="187" t="s">
        <v>856</v>
      </c>
      <c r="AS142" s="175" t="s">
        <v>146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156</v>
      </c>
      <c r="X143" s="181" t="s">
        <v>294</v>
      </c>
      <c r="Y143" s="182" t="s">
        <v>294</v>
      </c>
      <c r="Z143" s="183">
        <v>35</v>
      </c>
      <c r="AA143" s="180">
        <v>83</v>
      </c>
      <c r="AB143" s="184">
        <v>0.98809523809523814</v>
      </c>
      <c r="AC143" s="181">
        <v>4</v>
      </c>
      <c r="AD143" s="181">
        <v>1</v>
      </c>
      <c r="AE143" s="181">
        <v>13</v>
      </c>
      <c r="AF143" s="181">
        <v>26</v>
      </c>
      <c r="AG143" s="181">
        <v>25</v>
      </c>
      <c r="AH143" s="181">
        <v>14</v>
      </c>
      <c r="AI143" s="181">
        <v>0</v>
      </c>
      <c r="AJ143" s="185">
        <v>0.85959036568684388</v>
      </c>
      <c r="AK143" s="180" t="s">
        <v>72</v>
      </c>
      <c r="AL143" s="180">
        <v>49</v>
      </c>
      <c r="AM143" s="180" t="s">
        <v>1277</v>
      </c>
      <c r="AN143" s="186" t="s">
        <v>569</v>
      </c>
      <c r="AO143" s="187">
        <v>135</v>
      </c>
      <c r="AP143" s="187">
        <v>3</v>
      </c>
      <c r="AQ143" s="187" t="s">
        <v>863</v>
      </c>
      <c r="AS143" s="175" t="s">
        <v>146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156</v>
      </c>
      <c r="X144" s="181" t="s">
        <v>295</v>
      </c>
      <c r="Y144" s="182" t="s">
        <v>295</v>
      </c>
      <c r="Z144" s="183">
        <v>9</v>
      </c>
      <c r="AA144" s="180">
        <v>21</v>
      </c>
      <c r="AB144" s="184">
        <v>0.97222222222222232</v>
      </c>
      <c r="AC144" s="181">
        <v>3</v>
      </c>
      <c r="AD144" s="181">
        <v>4</v>
      </c>
      <c r="AE144" s="181">
        <v>4</v>
      </c>
      <c r="AF144" s="181">
        <v>7</v>
      </c>
      <c r="AG144" s="181">
        <v>2</v>
      </c>
      <c r="AH144" s="181">
        <v>1</v>
      </c>
      <c r="AI144" s="181">
        <v>0</v>
      </c>
      <c r="AJ144" s="185">
        <v>0.91039545836054714</v>
      </c>
      <c r="AK144" s="180" t="s">
        <v>71</v>
      </c>
      <c r="AL144" s="180">
        <v>42</v>
      </c>
      <c r="AM144" s="180" t="s">
        <v>601</v>
      </c>
      <c r="AN144" s="186" t="s">
        <v>570</v>
      </c>
      <c r="AO144" s="187">
        <v>79</v>
      </c>
      <c r="AP144" s="187">
        <v>1</v>
      </c>
      <c r="AQ144" s="187" t="s">
        <v>861</v>
      </c>
      <c r="AS144" s="175" t="s">
        <v>139</v>
      </c>
      <c r="AT144" s="176" t="s">
        <v>267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156</v>
      </c>
      <c r="X145" s="181" t="s">
        <v>296</v>
      </c>
      <c r="Y145" s="182" t="s">
        <v>296</v>
      </c>
      <c r="Z145" s="183">
        <v>10</v>
      </c>
      <c r="AA145" s="180">
        <v>26</v>
      </c>
      <c r="AB145" s="184">
        <v>1.0833333333333333</v>
      </c>
      <c r="AC145" s="181">
        <v>4</v>
      </c>
      <c r="AD145" s="181">
        <v>4</v>
      </c>
      <c r="AE145" s="181">
        <v>4</v>
      </c>
      <c r="AF145" s="181">
        <v>3</v>
      </c>
      <c r="AG145" s="181">
        <v>6</v>
      </c>
      <c r="AH145" s="181">
        <v>5</v>
      </c>
      <c r="AI145" s="181">
        <v>0</v>
      </c>
      <c r="AJ145" s="185">
        <v>0.88500331544288557</v>
      </c>
      <c r="AK145" s="180" t="s">
        <v>72</v>
      </c>
      <c r="AL145" s="180">
        <v>19</v>
      </c>
      <c r="AM145" s="180" t="s">
        <v>547</v>
      </c>
      <c r="AN145" s="186" t="s">
        <v>572</v>
      </c>
      <c r="AO145" s="187">
        <v>105</v>
      </c>
      <c r="AP145" s="187">
        <v>2</v>
      </c>
      <c r="AQ145" s="187" t="s">
        <v>862</v>
      </c>
      <c r="AS145" s="175" t="s">
        <v>139</v>
      </c>
      <c r="AT145" s="176" t="s">
        <v>268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138</v>
      </c>
      <c r="X146" s="181" t="s">
        <v>297</v>
      </c>
      <c r="Y146" s="182" t="s">
        <v>297</v>
      </c>
      <c r="Z146" s="183">
        <v>20</v>
      </c>
      <c r="AA146" s="180">
        <v>48</v>
      </c>
      <c r="AB146" s="184">
        <v>1</v>
      </c>
      <c r="AC146" s="181">
        <v>7</v>
      </c>
      <c r="AD146" s="181">
        <v>7</v>
      </c>
      <c r="AE146" s="181">
        <v>11</v>
      </c>
      <c r="AF146" s="181">
        <v>15</v>
      </c>
      <c r="AG146" s="181">
        <v>5</v>
      </c>
      <c r="AH146" s="181">
        <v>3</v>
      </c>
      <c r="AI146" s="181">
        <v>0</v>
      </c>
      <c r="AJ146" s="185">
        <v>0.921045412365467</v>
      </c>
      <c r="AK146" s="180" t="s">
        <v>71</v>
      </c>
      <c r="AL146" s="180">
        <v>27</v>
      </c>
      <c r="AM146" s="180" t="s">
        <v>352</v>
      </c>
      <c r="AN146" s="186" t="s">
        <v>573</v>
      </c>
      <c r="AO146" s="187">
        <v>64</v>
      </c>
      <c r="AP146" s="187">
        <v>1</v>
      </c>
      <c r="AQ146" s="187" t="s">
        <v>864</v>
      </c>
      <c r="AS146" s="175" t="s">
        <v>139</v>
      </c>
      <c r="AT146" s="176" t="s">
        <v>269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138</v>
      </c>
      <c r="X147" s="181" t="s">
        <v>298</v>
      </c>
      <c r="Y147" s="182" t="s">
        <v>298</v>
      </c>
      <c r="Z147" s="183">
        <v>14</v>
      </c>
      <c r="AA147" s="180">
        <v>39</v>
      </c>
      <c r="AB147" s="184">
        <v>1.1607142857142856</v>
      </c>
      <c r="AC147" s="181">
        <v>1</v>
      </c>
      <c r="AD147" s="181">
        <v>4</v>
      </c>
      <c r="AE147" s="181">
        <v>5</v>
      </c>
      <c r="AF147" s="181">
        <v>16</v>
      </c>
      <c r="AG147" s="181">
        <v>8</v>
      </c>
      <c r="AH147" s="181">
        <v>5</v>
      </c>
      <c r="AI147" s="181">
        <v>0</v>
      </c>
      <c r="AJ147" s="185">
        <v>0.87269968276402543</v>
      </c>
      <c r="AK147" s="180" t="s">
        <v>72</v>
      </c>
      <c r="AL147" s="180">
        <v>39</v>
      </c>
      <c r="AM147" s="180" t="s">
        <v>1278</v>
      </c>
      <c r="AN147" s="186" t="s">
        <v>575</v>
      </c>
      <c r="AO147" s="187">
        <v>125</v>
      </c>
      <c r="AP147" s="187">
        <v>2</v>
      </c>
      <c r="AQ147" s="187" t="s">
        <v>865</v>
      </c>
      <c r="AS147" s="175" t="s">
        <v>139</v>
      </c>
      <c r="AT147" s="176" t="s">
        <v>270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138</v>
      </c>
      <c r="X148" s="181" t="s">
        <v>299</v>
      </c>
      <c r="Y148" s="182" t="s">
        <v>299</v>
      </c>
      <c r="Z148" s="183">
        <v>10</v>
      </c>
      <c r="AA148" s="180">
        <v>27</v>
      </c>
      <c r="AB148" s="184">
        <v>1.125</v>
      </c>
      <c r="AC148" s="181">
        <v>0</v>
      </c>
      <c r="AD148" s="181">
        <v>2</v>
      </c>
      <c r="AE148" s="181">
        <v>4</v>
      </c>
      <c r="AF148" s="181">
        <v>6</v>
      </c>
      <c r="AG148" s="181">
        <v>10</v>
      </c>
      <c r="AH148" s="181">
        <v>5</v>
      </c>
      <c r="AI148" s="181">
        <v>0</v>
      </c>
      <c r="AJ148" s="185">
        <v>0.85492902724329412</v>
      </c>
      <c r="AK148" s="180" t="s">
        <v>72</v>
      </c>
      <c r="AL148" s="180">
        <v>53</v>
      </c>
      <c r="AM148" s="180" t="s">
        <v>1279</v>
      </c>
      <c r="AN148" s="186" t="s">
        <v>576</v>
      </c>
      <c r="AO148" s="187">
        <v>139</v>
      </c>
      <c r="AP148" s="187">
        <v>3</v>
      </c>
      <c r="AQ148" s="187" t="s">
        <v>866</v>
      </c>
      <c r="AS148" s="175" t="s">
        <v>139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138</v>
      </c>
      <c r="X149" s="181" t="s">
        <v>300</v>
      </c>
      <c r="Y149" s="182" t="s">
        <v>300</v>
      </c>
      <c r="Z149" s="183">
        <v>6</v>
      </c>
      <c r="AA149" s="180">
        <v>16</v>
      </c>
      <c r="AB149" s="184">
        <v>1.1111111111111112</v>
      </c>
      <c r="AC149" s="181">
        <v>1</v>
      </c>
      <c r="AD149" s="181">
        <v>0</v>
      </c>
      <c r="AE149" s="181">
        <v>2</v>
      </c>
      <c r="AF149" s="181">
        <v>2</v>
      </c>
      <c r="AG149" s="181">
        <v>7</v>
      </c>
      <c r="AH149" s="181">
        <v>4</v>
      </c>
      <c r="AI149" s="181">
        <v>0</v>
      </c>
      <c r="AJ149" s="185">
        <v>0.83503426029018812</v>
      </c>
      <c r="AK149" s="180" t="s">
        <v>70</v>
      </c>
      <c r="AL149" s="180">
        <v>9</v>
      </c>
      <c r="AM149" s="180" t="s">
        <v>713</v>
      </c>
      <c r="AN149" s="186" t="s">
        <v>578</v>
      </c>
      <c r="AO149" s="187">
        <v>151</v>
      </c>
      <c r="AP149" s="187">
        <v>4</v>
      </c>
      <c r="AQ149" s="187" t="s">
        <v>867</v>
      </c>
      <c r="AS149" s="175" t="s">
        <v>148</v>
      </c>
      <c r="AT149" s="176" t="s">
        <v>271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144</v>
      </c>
      <c r="X150" s="181" t="s">
        <v>301</v>
      </c>
      <c r="Y150" s="182" t="s">
        <v>301</v>
      </c>
      <c r="Z150" s="183">
        <v>8</v>
      </c>
      <c r="AA150" s="180">
        <v>37</v>
      </c>
      <c r="AB150" s="184">
        <v>1.9270833333333335</v>
      </c>
      <c r="AC150" s="181">
        <v>4</v>
      </c>
      <c r="AD150" s="181">
        <v>5</v>
      </c>
      <c r="AE150" s="181">
        <v>7</v>
      </c>
      <c r="AF150" s="181">
        <v>14</v>
      </c>
      <c r="AG150" s="181">
        <v>5</v>
      </c>
      <c r="AH150" s="181">
        <v>2</v>
      </c>
      <c r="AI150" s="181">
        <v>0</v>
      </c>
      <c r="AJ150" s="185">
        <v>0.87712595460321374</v>
      </c>
      <c r="AK150" s="180" t="s">
        <v>72</v>
      </c>
      <c r="AL150" s="180">
        <v>34</v>
      </c>
      <c r="AM150" s="180" t="s">
        <v>705</v>
      </c>
      <c r="AN150" s="186" t="s">
        <v>580</v>
      </c>
      <c r="AO150" s="187">
        <v>120</v>
      </c>
      <c r="AP150" s="187">
        <v>4</v>
      </c>
      <c r="AQ150" s="187" t="s">
        <v>871</v>
      </c>
      <c r="AS150" s="175" t="s">
        <v>148</v>
      </c>
      <c r="AT150" s="176" t="s">
        <v>272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144</v>
      </c>
      <c r="X151" s="181" t="s">
        <v>302</v>
      </c>
      <c r="Y151" s="182" t="s">
        <v>302</v>
      </c>
      <c r="Z151" s="183">
        <v>21</v>
      </c>
      <c r="AA151" s="180">
        <v>22</v>
      </c>
      <c r="AB151" s="184">
        <v>0.43650793650793651</v>
      </c>
      <c r="AC151" s="181">
        <v>5</v>
      </c>
      <c r="AD151" s="181">
        <v>7</v>
      </c>
      <c r="AE151" s="181">
        <v>5</v>
      </c>
      <c r="AF151" s="181">
        <v>3</v>
      </c>
      <c r="AG151" s="181">
        <v>2</v>
      </c>
      <c r="AH151" s="181">
        <v>0</v>
      </c>
      <c r="AI151" s="181">
        <v>0</v>
      </c>
      <c r="AJ151" s="185">
        <v>0.94233737333971734</v>
      </c>
      <c r="AK151" s="180" t="s">
        <v>71</v>
      </c>
      <c r="AL151" s="180">
        <v>6</v>
      </c>
      <c r="AM151" s="180" t="s">
        <v>489</v>
      </c>
      <c r="AN151" s="186" t="s">
        <v>581</v>
      </c>
      <c r="AO151" s="187">
        <v>43</v>
      </c>
      <c r="AP151" s="187">
        <v>2</v>
      </c>
      <c r="AQ151" s="187" t="s">
        <v>869</v>
      </c>
      <c r="AS151" s="175" t="s">
        <v>148</v>
      </c>
      <c r="AT151" s="176" t="s">
        <v>273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144</v>
      </c>
      <c r="X152" s="181" t="s">
        <v>303</v>
      </c>
      <c r="Y152" s="182" t="s">
        <v>303</v>
      </c>
      <c r="Z152" s="183">
        <v>8</v>
      </c>
      <c r="AA152" s="180">
        <v>16</v>
      </c>
      <c r="AB152" s="184">
        <v>0.83333333333333337</v>
      </c>
      <c r="AC152" s="181">
        <v>3</v>
      </c>
      <c r="AD152" s="181">
        <v>5</v>
      </c>
      <c r="AE152" s="181">
        <v>1</v>
      </c>
      <c r="AF152" s="181">
        <v>7</v>
      </c>
      <c r="AG152" s="181">
        <v>0</v>
      </c>
      <c r="AH152" s="181">
        <v>0</v>
      </c>
      <c r="AI152" s="181">
        <v>0</v>
      </c>
      <c r="AJ152" s="185">
        <v>0.92991339874635603</v>
      </c>
      <c r="AK152" s="180" t="s">
        <v>71</v>
      </c>
      <c r="AL152" s="180">
        <v>19</v>
      </c>
      <c r="AM152" s="180" t="s">
        <v>428</v>
      </c>
      <c r="AN152" s="186" t="s">
        <v>583</v>
      </c>
      <c r="AO152" s="187">
        <v>56</v>
      </c>
      <c r="AP152" s="187">
        <v>3</v>
      </c>
      <c r="AQ152" s="187" t="s">
        <v>870</v>
      </c>
      <c r="AS152" s="175" t="s">
        <v>148</v>
      </c>
      <c r="AT152" s="176" t="s">
        <v>274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144</v>
      </c>
      <c r="X153" s="181" t="s">
        <v>304</v>
      </c>
      <c r="Y153" s="182" t="s">
        <v>304</v>
      </c>
      <c r="Z153" s="183">
        <v>5</v>
      </c>
      <c r="AA153" s="180">
        <v>11</v>
      </c>
      <c r="AB153" s="184">
        <v>0.91666666666666663</v>
      </c>
      <c r="AC153" s="181">
        <v>5</v>
      </c>
      <c r="AD153" s="181">
        <v>1</v>
      </c>
      <c r="AE153" s="181">
        <v>0</v>
      </c>
      <c r="AF153" s="181">
        <v>3</v>
      </c>
      <c r="AG153" s="181">
        <v>1</v>
      </c>
      <c r="AH153" s="181">
        <v>1</v>
      </c>
      <c r="AI153" s="181">
        <v>0</v>
      </c>
      <c r="AJ153" s="185">
        <v>0.96223547830758471</v>
      </c>
      <c r="AK153" s="180" t="s">
        <v>69</v>
      </c>
      <c r="AL153" s="180">
        <v>23</v>
      </c>
      <c r="AM153" s="180" t="s">
        <v>574</v>
      </c>
      <c r="AN153" s="186" t="s">
        <v>585</v>
      </c>
      <c r="AO153" s="187">
        <v>30</v>
      </c>
      <c r="AP153" s="187">
        <v>1</v>
      </c>
      <c r="AQ153" s="187" t="s">
        <v>868</v>
      </c>
      <c r="AS153" s="175" t="s">
        <v>148</v>
      </c>
      <c r="AT153" s="176" t="s">
        <v>275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154</v>
      </c>
      <c r="X154" s="181" t="s">
        <v>305</v>
      </c>
      <c r="Y154" s="182" t="s">
        <v>305</v>
      </c>
      <c r="Z154" s="183">
        <v>10</v>
      </c>
      <c r="AA154" s="180">
        <v>12</v>
      </c>
      <c r="AB154" s="184">
        <v>0.5</v>
      </c>
      <c r="AC154" s="181">
        <v>4</v>
      </c>
      <c r="AD154" s="181">
        <v>1</v>
      </c>
      <c r="AE154" s="181">
        <v>1</v>
      </c>
      <c r="AF154" s="181">
        <v>1</v>
      </c>
      <c r="AG154" s="181">
        <v>0</v>
      </c>
      <c r="AH154" s="181">
        <v>5</v>
      </c>
      <c r="AI154" s="181">
        <v>0</v>
      </c>
      <c r="AJ154" s="185">
        <v>0.89289577384008889</v>
      </c>
      <c r="AK154" s="180" t="s">
        <v>72</v>
      </c>
      <c r="AL154" s="180">
        <v>11</v>
      </c>
      <c r="AM154" s="180" t="s">
        <v>384</v>
      </c>
      <c r="AN154" s="186" t="s">
        <v>587</v>
      </c>
      <c r="AO154" s="187">
        <v>97</v>
      </c>
      <c r="AP154" s="187">
        <v>6</v>
      </c>
      <c r="AQ154" s="187" t="s">
        <v>877</v>
      </c>
      <c r="AS154" s="175" t="s">
        <v>148</v>
      </c>
      <c r="AT154" s="176" t="s">
        <v>276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154</v>
      </c>
      <c r="X155" s="181" t="s">
        <v>306</v>
      </c>
      <c r="Y155" s="182" t="s">
        <v>306</v>
      </c>
      <c r="Z155" s="183">
        <v>6</v>
      </c>
      <c r="AA155" s="180">
        <v>14</v>
      </c>
      <c r="AB155" s="184">
        <v>0.97222222222222232</v>
      </c>
      <c r="AC155" s="181">
        <v>0</v>
      </c>
      <c r="AD155" s="181">
        <v>0</v>
      </c>
      <c r="AE155" s="181">
        <v>3</v>
      </c>
      <c r="AF155" s="181">
        <v>7</v>
      </c>
      <c r="AG155" s="181">
        <v>3</v>
      </c>
      <c r="AH155" s="181">
        <v>1</v>
      </c>
      <c r="AI155" s="181">
        <v>0</v>
      </c>
      <c r="AJ155" s="185">
        <v>0.86690644117119131</v>
      </c>
      <c r="AK155" s="180" t="s">
        <v>72</v>
      </c>
      <c r="AL155" s="180">
        <v>45</v>
      </c>
      <c r="AM155" s="180" t="s">
        <v>1280</v>
      </c>
      <c r="AN155" s="186" t="s">
        <v>589</v>
      </c>
      <c r="AO155" s="187">
        <v>131</v>
      </c>
      <c r="AP155" s="187">
        <v>9</v>
      </c>
      <c r="AQ155" s="187" t="s">
        <v>880</v>
      </c>
      <c r="AS155" s="175" t="s">
        <v>148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154</v>
      </c>
      <c r="X156" s="181" t="s">
        <v>307</v>
      </c>
      <c r="Y156" s="182" t="s">
        <v>307</v>
      </c>
      <c r="Z156" s="183">
        <v>7</v>
      </c>
      <c r="AA156" s="180">
        <v>15</v>
      </c>
      <c r="AB156" s="184">
        <v>0.89285714285714279</v>
      </c>
      <c r="AC156" s="181">
        <v>3</v>
      </c>
      <c r="AD156" s="181">
        <v>3</v>
      </c>
      <c r="AE156" s="181">
        <v>5</v>
      </c>
      <c r="AF156" s="181">
        <v>1</v>
      </c>
      <c r="AG156" s="181">
        <v>3</v>
      </c>
      <c r="AH156" s="181">
        <v>0</v>
      </c>
      <c r="AI156" s="181">
        <v>0</v>
      </c>
      <c r="AJ156" s="185">
        <v>0.94699430304675225</v>
      </c>
      <c r="AK156" s="180" t="s">
        <v>71</v>
      </c>
      <c r="AL156" s="180">
        <v>2</v>
      </c>
      <c r="AM156" s="180" t="s">
        <v>463</v>
      </c>
      <c r="AN156" s="186" t="s">
        <v>591</v>
      </c>
      <c r="AO156" s="187">
        <v>39</v>
      </c>
      <c r="AP156" s="187">
        <v>3</v>
      </c>
      <c r="AQ156" s="187" t="s">
        <v>874</v>
      </c>
      <c r="AS156" s="175" t="s">
        <v>151</v>
      </c>
      <c r="AT156" s="176" t="s">
        <v>277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154</v>
      </c>
      <c r="X157" s="181" t="s">
        <v>308</v>
      </c>
      <c r="Y157" s="182" t="s">
        <v>308</v>
      </c>
      <c r="Z157" s="183">
        <v>10</v>
      </c>
      <c r="AA157" s="180">
        <v>17</v>
      </c>
      <c r="AB157" s="184">
        <v>0.70833333333333337</v>
      </c>
      <c r="AC157" s="181">
        <v>1</v>
      </c>
      <c r="AD157" s="181">
        <v>3</v>
      </c>
      <c r="AE157" s="181">
        <v>5</v>
      </c>
      <c r="AF157" s="181">
        <v>2</v>
      </c>
      <c r="AG157" s="181">
        <v>1</v>
      </c>
      <c r="AH157" s="181">
        <v>5</v>
      </c>
      <c r="AI157" s="181">
        <v>0</v>
      </c>
      <c r="AJ157" s="185">
        <v>0.87982507045388847</v>
      </c>
      <c r="AK157" s="180" t="s">
        <v>72</v>
      </c>
      <c r="AL157" s="180">
        <v>27</v>
      </c>
      <c r="AM157" s="180" t="s">
        <v>696</v>
      </c>
      <c r="AN157" s="186" t="s">
        <v>593</v>
      </c>
      <c r="AO157" s="187">
        <v>113</v>
      </c>
      <c r="AP157" s="187">
        <v>7</v>
      </c>
      <c r="AQ157" s="187" t="s">
        <v>878</v>
      </c>
      <c r="AS157" s="175" t="s">
        <v>151</v>
      </c>
      <c r="AT157" s="176" t="s">
        <v>278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154</v>
      </c>
      <c r="X158" s="181" t="s">
        <v>309</v>
      </c>
      <c r="Y158" s="182" t="s">
        <v>309</v>
      </c>
      <c r="Z158" s="183">
        <v>10</v>
      </c>
      <c r="AA158" s="180">
        <v>21</v>
      </c>
      <c r="AB158" s="184">
        <v>0.875</v>
      </c>
      <c r="AC158" s="181">
        <v>2</v>
      </c>
      <c r="AD158" s="181">
        <v>3</v>
      </c>
      <c r="AE158" s="181">
        <v>5</v>
      </c>
      <c r="AF158" s="181">
        <v>5</v>
      </c>
      <c r="AG158" s="181">
        <v>4</v>
      </c>
      <c r="AH158" s="181">
        <v>2</v>
      </c>
      <c r="AI158" s="181">
        <v>0</v>
      </c>
      <c r="AJ158" s="185">
        <v>0.89649361037010555</v>
      </c>
      <c r="AK158" s="180" t="s">
        <v>72</v>
      </c>
      <c r="AL158" s="180">
        <v>4</v>
      </c>
      <c r="AM158" s="180" t="s">
        <v>603</v>
      </c>
      <c r="AN158" s="186" t="s">
        <v>595</v>
      </c>
      <c r="AO158" s="187">
        <v>90</v>
      </c>
      <c r="AP158" s="187">
        <v>5</v>
      </c>
      <c r="AQ158" s="187" t="s">
        <v>876</v>
      </c>
      <c r="AS158" s="175" t="s">
        <v>151</v>
      </c>
      <c r="AT158" s="176" t="s">
        <v>279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154</v>
      </c>
      <c r="X159" s="181" t="s">
        <v>310</v>
      </c>
      <c r="Y159" s="182" t="s">
        <v>310</v>
      </c>
      <c r="Z159" s="183">
        <v>5</v>
      </c>
      <c r="AA159" s="180">
        <v>14</v>
      </c>
      <c r="AB159" s="184">
        <v>1.1666666666666667</v>
      </c>
      <c r="AC159" s="181">
        <v>7</v>
      </c>
      <c r="AD159" s="181">
        <v>3</v>
      </c>
      <c r="AE159" s="181">
        <v>1</v>
      </c>
      <c r="AF159" s="181">
        <v>2</v>
      </c>
      <c r="AG159" s="181">
        <v>0</v>
      </c>
      <c r="AH159" s="181">
        <v>1</v>
      </c>
      <c r="AI159" s="181">
        <v>0</v>
      </c>
      <c r="AJ159" s="185">
        <v>0.98552637547967814</v>
      </c>
      <c r="AK159" s="180" t="s">
        <v>69</v>
      </c>
      <c r="AL159" s="180">
        <v>8</v>
      </c>
      <c r="AM159" s="180" t="s">
        <v>584</v>
      </c>
      <c r="AN159" s="186" t="s">
        <v>596</v>
      </c>
      <c r="AO159" s="187">
        <v>15</v>
      </c>
      <c r="AP159" s="187">
        <v>2</v>
      </c>
      <c r="AQ159" s="187" t="s">
        <v>873</v>
      </c>
      <c r="AS159" s="175" t="s">
        <v>151</v>
      </c>
      <c r="AT159" s="176" t="s">
        <v>280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154</v>
      </c>
      <c r="X160" s="181" t="s">
        <v>311</v>
      </c>
      <c r="Y160" s="182" t="s">
        <v>311</v>
      </c>
      <c r="Z160" s="183">
        <v>2</v>
      </c>
      <c r="AA160" s="180">
        <v>7</v>
      </c>
      <c r="AB160" s="184">
        <v>1.4583333333333335</v>
      </c>
      <c r="AC160" s="181">
        <v>2</v>
      </c>
      <c r="AD160" s="181">
        <v>3</v>
      </c>
      <c r="AE160" s="181">
        <v>1</v>
      </c>
      <c r="AF160" s="181">
        <v>1</v>
      </c>
      <c r="AG160" s="181">
        <v>0</v>
      </c>
      <c r="AH160" s="181">
        <v>0</v>
      </c>
      <c r="AI160" s="181">
        <v>0</v>
      </c>
      <c r="AJ160" s="185">
        <v>0.98809170996615137</v>
      </c>
      <c r="AK160" s="180" t="s">
        <v>69</v>
      </c>
      <c r="AL160" s="180">
        <v>7</v>
      </c>
      <c r="AM160" s="180" t="s">
        <v>561</v>
      </c>
      <c r="AN160" s="186" t="s">
        <v>598</v>
      </c>
      <c r="AO160" s="187">
        <v>14</v>
      </c>
      <c r="AP160" s="187">
        <v>1</v>
      </c>
      <c r="AQ160" s="187" t="s">
        <v>872</v>
      </c>
      <c r="AS160" s="175" t="s">
        <v>151</v>
      </c>
      <c r="AT160" s="176" t="s">
        <v>281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154</v>
      </c>
      <c r="X161" s="181" t="s">
        <v>312</v>
      </c>
      <c r="Y161" s="182" t="s">
        <v>312</v>
      </c>
      <c r="Z161" s="183">
        <v>2</v>
      </c>
      <c r="AA161" s="180">
        <v>2</v>
      </c>
      <c r="AB161" s="184">
        <v>0.41666666666666669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2</v>
      </c>
      <c r="AJ161" s="185">
        <v>0.86690909090909085</v>
      </c>
      <c r="AK161" s="180" t="s">
        <v>72</v>
      </c>
      <c r="AL161" s="180">
        <v>44</v>
      </c>
      <c r="AM161" s="180" t="s">
        <v>1281</v>
      </c>
      <c r="AN161" s="186" t="s">
        <v>600</v>
      </c>
      <c r="AO161" s="187">
        <v>130</v>
      </c>
      <c r="AP161" s="187">
        <v>8</v>
      </c>
      <c r="AQ161" s="187" t="s">
        <v>879</v>
      </c>
      <c r="AS161" s="175" t="s">
        <v>151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154</v>
      </c>
      <c r="X162" s="181" t="s">
        <v>313</v>
      </c>
      <c r="Y162" s="182" t="s">
        <v>313</v>
      </c>
      <c r="Z162" s="183">
        <v>1</v>
      </c>
      <c r="AA162" s="180">
        <v>3</v>
      </c>
      <c r="AB162" s="184">
        <v>1.25</v>
      </c>
      <c r="AC162" s="181">
        <v>0</v>
      </c>
      <c r="AD162" s="181">
        <v>0</v>
      </c>
      <c r="AE162" s="181">
        <v>2</v>
      </c>
      <c r="AF162" s="181">
        <v>0</v>
      </c>
      <c r="AG162" s="181">
        <v>1</v>
      </c>
      <c r="AH162" s="181">
        <v>0</v>
      </c>
      <c r="AI162" s="181">
        <v>0</v>
      </c>
      <c r="AJ162" s="185">
        <v>0.85961538461538456</v>
      </c>
      <c r="AK162" s="180" t="s">
        <v>72</v>
      </c>
      <c r="AL162" s="180">
        <v>48</v>
      </c>
      <c r="AM162" s="180" t="s">
        <v>1282</v>
      </c>
      <c r="AN162" s="186" t="s">
        <v>602</v>
      </c>
      <c r="AO162" s="187">
        <v>134</v>
      </c>
      <c r="AP162" s="187">
        <v>10</v>
      </c>
      <c r="AQ162" s="187" t="s">
        <v>881</v>
      </c>
      <c r="AS162" s="175" t="s">
        <v>162</v>
      </c>
      <c r="AT162" s="176" t="s">
        <v>282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154</v>
      </c>
      <c r="X163" s="181" t="s">
        <v>314</v>
      </c>
      <c r="Y163" s="182" t="s">
        <v>314</v>
      </c>
      <c r="Z163" s="183">
        <v>4</v>
      </c>
      <c r="AA163" s="180">
        <v>9</v>
      </c>
      <c r="AB163" s="184">
        <v>0.9375</v>
      </c>
      <c r="AC163" s="181">
        <v>3</v>
      </c>
      <c r="AD163" s="181">
        <v>1</v>
      </c>
      <c r="AE163" s="181">
        <v>1</v>
      </c>
      <c r="AF163" s="181">
        <v>3</v>
      </c>
      <c r="AG163" s="181">
        <v>1</v>
      </c>
      <c r="AH163" s="181">
        <v>0</v>
      </c>
      <c r="AI163" s="181">
        <v>0</v>
      </c>
      <c r="AJ163" s="185">
        <v>0.93547960304963973</v>
      </c>
      <c r="AK163" s="180" t="s">
        <v>71</v>
      </c>
      <c r="AL163" s="180">
        <v>16</v>
      </c>
      <c r="AM163" s="180" t="s">
        <v>521</v>
      </c>
      <c r="AN163" s="186" t="s">
        <v>604</v>
      </c>
      <c r="AO163" s="187">
        <v>53</v>
      </c>
      <c r="AP163" s="187">
        <v>4</v>
      </c>
      <c r="AQ163" s="187" t="s">
        <v>875</v>
      </c>
      <c r="AS163" s="175" t="s">
        <v>162</v>
      </c>
      <c r="AT163" s="176" t="s">
        <v>187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163</v>
      </c>
      <c r="X164" s="181" t="s">
        <v>315</v>
      </c>
      <c r="Y164" s="182" t="s">
        <v>315</v>
      </c>
      <c r="Z164" s="183">
        <v>22</v>
      </c>
      <c r="AA164" s="180">
        <v>54</v>
      </c>
      <c r="AB164" s="184">
        <v>1.0227272727272727</v>
      </c>
      <c r="AC164" s="181">
        <v>21</v>
      </c>
      <c r="AD164" s="181">
        <v>13</v>
      </c>
      <c r="AE164" s="181">
        <v>12</v>
      </c>
      <c r="AF164" s="181">
        <v>5</v>
      </c>
      <c r="AG164" s="181">
        <v>3</v>
      </c>
      <c r="AH164" s="181">
        <v>0</v>
      </c>
      <c r="AI164" s="181">
        <v>0</v>
      </c>
      <c r="AJ164" s="185">
        <v>0.96368720299322264</v>
      </c>
      <c r="AK164" s="180" t="s">
        <v>69</v>
      </c>
      <c r="AL164" s="180">
        <v>22</v>
      </c>
      <c r="AM164" s="180" t="s">
        <v>401</v>
      </c>
      <c r="AN164" s="186" t="s">
        <v>605</v>
      </c>
      <c r="AO164" s="187">
        <v>29</v>
      </c>
      <c r="AP164" s="187">
        <v>3</v>
      </c>
      <c r="AQ164" s="187" t="s">
        <v>884</v>
      </c>
      <c r="AS164" s="175" t="s">
        <v>162</v>
      </c>
      <c r="AT164" s="176" t="s">
        <v>283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163</v>
      </c>
      <c r="X165" s="181" t="s">
        <v>316</v>
      </c>
      <c r="Y165" s="182" t="s">
        <v>316</v>
      </c>
      <c r="Z165" s="183">
        <v>11</v>
      </c>
      <c r="AA165" s="180">
        <v>22</v>
      </c>
      <c r="AB165" s="184">
        <v>0.83333333333333337</v>
      </c>
      <c r="AC165" s="181">
        <v>2</v>
      </c>
      <c r="AD165" s="181">
        <v>3</v>
      </c>
      <c r="AE165" s="181">
        <v>2</v>
      </c>
      <c r="AF165" s="181">
        <v>8</v>
      </c>
      <c r="AG165" s="181">
        <v>5</v>
      </c>
      <c r="AH165" s="181">
        <v>2</v>
      </c>
      <c r="AI165" s="181">
        <v>0</v>
      </c>
      <c r="AJ165" s="185">
        <v>0.87886711430213549</v>
      </c>
      <c r="AK165" s="180" t="s">
        <v>72</v>
      </c>
      <c r="AL165" s="180">
        <v>30</v>
      </c>
      <c r="AM165" s="180" t="s">
        <v>700</v>
      </c>
      <c r="AN165" s="186" t="s">
        <v>607</v>
      </c>
      <c r="AO165" s="187">
        <v>116</v>
      </c>
      <c r="AP165" s="187">
        <v>8</v>
      </c>
      <c r="AQ165" s="187" t="s">
        <v>889</v>
      </c>
      <c r="AS165" s="175" t="s">
        <v>162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163</v>
      </c>
      <c r="X166" s="181" t="s">
        <v>317</v>
      </c>
      <c r="Y166" s="182" t="s">
        <v>317</v>
      </c>
      <c r="Z166" s="183">
        <v>1</v>
      </c>
      <c r="AA166" s="180">
        <v>1</v>
      </c>
      <c r="AB166" s="184">
        <v>0.41666666666666669</v>
      </c>
      <c r="AC166" s="181">
        <v>0</v>
      </c>
      <c r="AD166" s="181">
        <v>0</v>
      </c>
      <c r="AE166" s="181">
        <v>0</v>
      </c>
      <c r="AF166" s="181">
        <v>0</v>
      </c>
      <c r="AG166" s="181">
        <v>1</v>
      </c>
      <c r="AH166" s="181">
        <v>0</v>
      </c>
      <c r="AI166" s="181">
        <v>0</v>
      </c>
      <c r="AJ166" s="185">
        <v>0.83448275862068966</v>
      </c>
      <c r="AK166" s="180" t="s">
        <v>70</v>
      </c>
      <c r="AL166" s="180">
        <v>10</v>
      </c>
      <c r="AM166" s="180" t="s">
        <v>714</v>
      </c>
      <c r="AN166" s="186" t="s">
        <v>609</v>
      </c>
      <c r="AO166" s="187">
        <v>152</v>
      </c>
      <c r="AP166" s="187">
        <v>9</v>
      </c>
      <c r="AQ166" s="187" t="s">
        <v>890</v>
      </c>
      <c r="AS166" s="175" t="s">
        <v>164</v>
      </c>
      <c r="AT166" s="176" t="s">
        <v>284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163</v>
      </c>
      <c r="X167" s="181" t="s">
        <v>318</v>
      </c>
      <c r="Y167" s="182" t="s">
        <v>318</v>
      </c>
      <c r="Z167" s="183">
        <v>5</v>
      </c>
      <c r="AA167" s="180">
        <v>4</v>
      </c>
      <c r="AB167" s="184">
        <v>0.33333333333333331</v>
      </c>
      <c r="AC167" s="181">
        <v>0</v>
      </c>
      <c r="AD167" s="181">
        <v>0</v>
      </c>
      <c r="AE167" s="181">
        <v>0</v>
      </c>
      <c r="AF167" s="181">
        <v>0</v>
      </c>
      <c r="AG167" s="181">
        <v>3</v>
      </c>
      <c r="AH167" s="181">
        <v>1</v>
      </c>
      <c r="AI167" s="181">
        <v>0</v>
      </c>
      <c r="AJ167" s="185">
        <v>0.80600979516217586</v>
      </c>
      <c r="AK167" s="180" t="s">
        <v>70</v>
      </c>
      <c r="AL167" s="180">
        <v>20</v>
      </c>
      <c r="AM167" s="180" t="s">
        <v>1283</v>
      </c>
      <c r="AN167" s="186" t="s">
        <v>611</v>
      </c>
      <c r="AO167" s="187">
        <v>162</v>
      </c>
      <c r="AP167" s="187">
        <v>10</v>
      </c>
      <c r="AQ167" s="187" t="s">
        <v>891</v>
      </c>
      <c r="AS167" s="175" t="s">
        <v>164</v>
      </c>
      <c r="AT167" s="176" t="s">
        <v>285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163</v>
      </c>
      <c r="X168" s="181" t="s">
        <v>319</v>
      </c>
      <c r="Y168" s="182" t="s">
        <v>319</v>
      </c>
      <c r="Z168" s="183">
        <v>5</v>
      </c>
      <c r="AA168" s="180">
        <v>3</v>
      </c>
      <c r="AB168" s="184">
        <v>0.25</v>
      </c>
      <c r="AC168" s="181">
        <v>0</v>
      </c>
      <c r="AD168" s="181">
        <v>0</v>
      </c>
      <c r="AE168" s="181">
        <v>0</v>
      </c>
      <c r="AF168" s="181">
        <v>0</v>
      </c>
      <c r="AG168" s="181">
        <v>1</v>
      </c>
      <c r="AH168" s="181">
        <v>2</v>
      </c>
      <c r="AI168" s="181">
        <v>0</v>
      </c>
      <c r="AJ168" s="185">
        <v>0.78616001999976681</v>
      </c>
      <c r="AK168" s="180" t="s">
        <v>73</v>
      </c>
      <c r="AL168" s="180">
        <v>4</v>
      </c>
      <c r="AM168" s="180" t="s">
        <v>709</v>
      </c>
      <c r="AN168" s="186" t="s">
        <v>613</v>
      </c>
      <c r="AO168" s="187">
        <v>167</v>
      </c>
      <c r="AP168" s="187">
        <v>11</v>
      </c>
      <c r="AQ168" s="187" t="s">
        <v>892</v>
      </c>
      <c r="AS168" s="175" t="s">
        <v>164</v>
      </c>
      <c r="AT168" s="176" t="s">
        <v>286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163</v>
      </c>
      <c r="X169" s="181" t="s">
        <v>320</v>
      </c>
      <c r="Y169" s="182" t="s">
        <v>320</v>
      </c>
      <c r="Z169" s="183">
        <v>6</v>
      </c>
      <c r="AA169" s="180">
        <v>13</v>
      </c>
      <c r="AB169" s="184">
        <v>0.9027777777777779</v>
      </c>
      <c r="AC169" s="181">
        <v>9</v>
      </c>
      <c r="AD169" s="181">
        <v>1</v>
      </c>
      <c r="AE169" s="181">
        <v>2</v>
      </c>
      <c r="AF169" s="181">
        <v>1</v>
      </c>
      <c r="AG169" s="181">
        <v>0</v>
      </c>
      <c r="AH169" s="181">
        <v>0</v>
      </c>
      <c r="AI169" s="181">
        <v>0</v>
      </c>
      <c r="AJ169" s="185">
        <v>0.95973662964240081</v>
      </c>
      <c r="AK169" s="180" t="s">
        <v>69</v>
      </c>
      <c r="AL169" s="180">
        <v>25</v>
      </c>
      <c r="AM169" s="180" t="s">
        <v>537</v>
      </c>
      <c r="AN169" s="186" t="s">
        <v>615</v>
      </c>
      <c r="AO169" s="187">
        <v>32</v>
      </c>
      <c r="AP169" s="187">
        <v>4</v>
      </c>
      <c r="AQ169" s="187" t="s">
        <v>885</v>
      </c>
      <c r="AS169" s="175" t="s">
        <v>164</v>
      </c>
      <c r="AT169" s="176" t="s">
        <v>287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163</v>
      </c>
      <c r="X170" s="181" t="s">
        <v>321</v>
      </c>
      <c r="Y170" s="182" t="s">
        <v>321</v>
      </c>
      <c r="Z170" s="183">
        <v>1</v>
      </c>
      <c r="AA170" s="180">
        <v>5</v>
      </c>
      <c r="AB170" s="184">
        <v>2.0833333333333335</v>
      </c>
      <c r="AC170" s="181">
        <v>1</v>
      </c>
      <c r="AD170" s="181">
        <v>0</v>
      </c>
      <c r="AE170" s="181">
        <v>2</v>
      </c>
      <c r="AF170" s="181">
        <v>1</v>
      </c>
      <c r="AG170" s="181">
        <v>1</v>
      </c>
      <c r="AH170" s="181">
        <v>0</v>
      </c>
      <c r="AI170" s="181">
        <v>0</v>
      </c>
      <c r="AJ170" s="185">
        <v>0.90100000000000002</v>
      </c>
      <c r="AK170" s="180" t="s">
        <v>71</v>
      </c>
      <c r="AL170" s="180">
        <v>49</v>
      </c>
      <c r="AM170" s="180" t="s">
        <v>465</v>
      </c>
      <c r="AN170" s="186" t="s">
        <v>617</v>
      </c>
      <c r="AO170" s="187">
        <v>86</v>
      </c>
      <c r="AP170" s="187">
        <v>6</v>
      </c>
      <c r="AQ170" s="187" t="s">
        <v>887</v>
      </c>
      <c r="AS170" s="175" t="s">
        <v>164</v>
      </c>
      <c r="AT170" s="176" t="s">
        <v>288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163</v>
      </c>
      <c r="X171" s="181" t="s">
        <v>322</v>
      </c>
      <c r="Y171" s="182" t="s">
        <v>322</v>
      </c>
      <c r="Z171" s="183">
        <v>3</v>
      </c>
      <c r="AA171" s="180">
        <v>6</v>
      </c>
      <c r="AB171" s="184">
        <v>0.83333333333333337</v>
      </c>
      <c r="AC171" s="181">
        <v>4</v>
      </c>
      <c r="AD171" s="181">
        <v>0</v>
      </c>
      <c r="AE171" s="181">
        <v>1</v>
      </c>
      <c r="AF171" s="181">
        <v>0</v>
      </c>
      <c r="AG171" s="181">
        <v>1</v>
      </c>
      <c r="AH171" s="181">
        <v>0</v>
      </c>
      <c r="AI171" s="181">
        <v>0</v>
      </c>
      <c r="AJ171" s="185">
        <v>0.99055228277422747</v>
      </c>
      <c r="AK171" s="180" t="s">
        <v>69</v>
      </c>
      <c r="AL171" s="180">
        <v>4</v>
      </c>
      <c r="AM171" s="180" t="s">
        <v>597</v>
      </c>
      <c r="AN171" s="186" t="s">
        <v>618</v>
      </c>
      <c r="AO171" s="187">
        <v>11</v>
      </c>
      <c r="AP171" s="187">
        <v>1</v>
      </c>
      <c r="AQ171" s="187" t="s">
        <v>882</v>
      </c>
      <c r="AS171" s="175" t="s">
        <v>164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163</v>
      </c>
      <c r="X172" s="181" t="s">
        <v>323</v>
      </c>
      <c r="Y172" s="182" t="s">
        <v>323</v>
      </c>
      <c r="Z172" s="183">
        <v>9</v>
      </c>
      <c r="AA172" s="180">
        <v>22</v>
      </c>
      <c r="AB172" s="184">
        <v>1.0185185185185186</v>
      </c>
      <c r="AC172" s="181">
        <v>8</v>
      </c>
      <c r="AD172" s="181">
        <v>5</v>
      </c>
      <c r="AE172" s="181">
        <v>2</v>
      </c>
      <c r="AF172" s="181">
        <v>4</v>
      </c>
      <c r="AG172" s="181">
        <v>2</v>
      </c>
      <c r="AH172" s="181">
        <v>0</v>
      </c>
      <c r="AI172" s="181">
        <v>1</v>
      </c>
      <c r="AJ172" s="185">
        <v>0.97302783900884415</v>
      </c>
      <c r="AK172" s="180" t="s">
        <v>69</v>
      </c>
      <c r="AL172" s="180">
        <v>18</v>
      </c>
      <c r="AM172" s="180" t="s">
        <v>392</v>
      </c>
      <c r="AN172" s="186" t="s">
        <v>620</v>
      </c>
      <c r="AO172" s="187">
        <v>25</v>
      </c>
      <c r="AP172" s="187">
        <v>2</v>
      </c>
      <c r="AQ172" s="187" t="s">
        <v>883</v>
      </c>
      <c r="AS172" s="175" t="s">
        <v>164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163</v>
      </c>
      <c r="X173" s="181" t="s">
        <v>324</v>
      </c>
      <c r="Y173" s="182" t="s">
        <v>324</v>
      </c>
      <c r="Z173" s="183">
        <v>9</v>
      </c>
      <c r="AA173" s="180">
        <v>22</v>
      </c>
      <c r="AB173" s="184">
        <v>1.0185185185185186</v>
      </c>
      <c r="AC173" s="181">
        <v>0</v>
      </c>
      <c r="AD173" s="181">
        <v>4</v>
      </c>
      <c r="AE173" s="181">
        <v>5</v>
      </c>
      <c r="AF173" s="181">
        <v>9</v>
      </c>
      <c r="AG173" s="181">
        <v>4</v>
      </c>
      <c r="AH173" s="181">
        <v>0</v>
      </c>
      <c r="AI173" s="181">
        <v>0</v>
      </c>
      <c r="AJ173" s="185">
        <v>0.88826641351781643</v>
      </c>
      <c r="AK173" s="180" t="s">
        <v>72</v>
      </c>
      <c r="AL173" s="180">
        <v>16</v>
      </c>
      <c r="AM173" s="180" t="s">
        <v>471</v>
      </c>
      <c r="AN173" s="186" t="s">
        <v>622</v>
      </c>
      <c r="AO173" s="187">
        <v>102</v>
      </c>
      <c r="AP173" s="187">
        <v>7</v>
      </c>
      <c r="AQ173" s="187" t="s">
        <v>888</v>
      </c>
      <c r="AS173" s="175" t="s">
        <v>136</v>
      </c>
      <c r="AT173" s="176" t="s">
        <v>289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163</v>
      </c>
      <c r="X174" s="181" t="s">
        <v>329</v>
      </c>
      <c r="Y174" s="182" t="s">
        <v>329</v>
      </c>
      <c r="Z174" s="183">
        <v>1</v>
      </c>
      <c r="AA174" s="180">
        <v>3</v>
      </c>
      <c r="AB174" s="184">
        <v>1.25</v>
      </c>
      <c r="AC174" s="181">
        <v>1</v>
      </c>
      <c r="AD174" s="181">
        <v>0</v>
      </c>
      <c r="AE174" s="181">
        <v>1</v>
      </c>
      <c r="AF174" s="181">
        <v>1</v>
      </c>
      <c r="AG174" s="181">
        <v>0</v>
      </c>
      <c r="AH174" s="181">
        <v>0</v>
      </c>
      <c r="AI174" s="181">
        <v>0</v>
      </c>
      <c r="AJ174" s="185">
        <v>0.95444444444444432</v>
      </c>
      <c r="AK174" s="180" t="s">
        <v>69</v>
      </c>
      <c r="AL174" s="180">
        <v>29</v>
      </c>
      <c r="AM174" s="180" t="s">
        <v>430</v>
      </c>
      <c r="AN174" s="186" t="s">
        <v>624</v>
      </c>
      <c r="AO174" s="187">
        <v>36</v>
      </c>
      <c r="AP174" s="187">
        <v>5</v>
      </c>
      <c r="AQ174" s="187" t="s">
        <v>886</v>
      </c>
      <c r="AS174" s="175" t="s">
        <v>136</v>
      </c>
      <c r="AT174" s="176" t="s">
        <v>290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>
        <v>1</v>
      </c>
      <c r="AQ175" s="187" t="s">
        <v>263</v>
      </c>
      <c r="AS175" s="175" t="s">
        <v>136</v>
      </c>
      <c r="AT175" s="176" t="s">
        <v>291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>
        <v>1</v>
      </c>
      <c r="AQ176" s="187" t="s">
        <v>263</v>
      </c>
      <c r="AS176" s="175" t="s">
        <v>136</v>
      </c>
      <c r="AT176" s="176" t="s">
        <v>292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>
        <v>1</v>
      </c>
      <c r="AQ177" s="187" t="s">
        <v>263</v>
      </c>
      <c r="AS177" s="175" t="s">
        <v>136</v>
      </c>
      <c r="AT177" s="176" t="s">
        <v>293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>
        <v>1</v>
      </c>
      <c r="AQ178" s="187" t="s">
        <v>263</v>
      </c>
      <c r="AS178" s="175" t="s">
        <v>136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>
        <v>1</v>
      </c>
      <c r="AQ179" s="187" t="s">
        <v>263</v>
      </c>
      <c r="AS179" s="175" t="s">
        <v>136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>
        <v>1</v>
      </c>
      <c r="AQ180" s="187" t="s">
        <v>263</v>
      </c>
      <c r="AS180" s="175" t="s">
        <v>156</v>
      </c>
      <c r="AT180" s="176" t="s">
        <v>294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>
        <v>1</v>
      </c>
      <c r="AQ181" s="187" t="s">
        <v>263</v>
      </c>
      <c r="AS181" s="175" t="s">
        <v>156</v>
      </c>
      <c r="AT181" s="176" t="s">
        <v>295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>
        <v>1</v>
      </c>
      <c r="AQ182" s="187" t="s">
        <v>263</v>
      </c>
      <c r="AS182" s="175" t="s">
        <v>156</v>
      </c>
      <c r="AT182" s="176" t="s">
        <v>296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>
        <v>1</v>
      </c>
      <c r="AQ183" s="187" t="s">
        <v>263</v>
      </c>
      <c r="AS183" s="175" t="s">
        <v>156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>
        <v>1</v>
      </c>
      <c r="AQ184" s="187" t="s">
        <v>263</v>
      </c>
      <c r="AS184" s="175" t="s">
        <v>138</v>
      </c>
      <c r="AT184" s="176" t="s">
        <v>297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>
        <v>1</v>
      </c>
      <c r="AQ185" s="187" t="s">
        <v>263</v>
      </c>
      <c r="AS185" s="175" t="s">
        <v>138</v>
      </c>
      <c r="AT185" s="176" t="s">
        <v>298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>
        <v>1</v>
      </c>
      <c r="AQ186" s="187" t="s">
        <v>263</v>
      </c>
      <c r="AS186" s="175" t="s">
        <v>138</v>
      </c>
      <c r="AT186" s="176" t="s">
        <v>299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>
        <v>1</v>
      </c>
      <c r="AQ187" s="187" t="s">
        <v>263</v>
      </c>
      <c r="AS187" s="175" t="s">
        <v>138</v>
      </c>
      <c r="AT187" s="176" t="s">
        <v>300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>
        <v>1</v>
      </c>
      <c r="AQ188" s="187" t="s">
        <v>263</v>
      </c>
      <c r="AS188" s="175" t="s">
        <v>138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>
        <v>1</v>
      </c>
      <c r="AQ189" s="187" t="s">
        <v>263</v>
      </c>
      <c r="AS189" s="175" t="s">
        <v>138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>
        <v>1</v>
      </c>
      <c r="AQ190" s="187" t="s">
        <v>263</v>
      </c>
      <c r="AS190" s="175" t="s">
        <v>144</v>
      </c>
      <c r="AT190" s="176" t="s">
        <v>301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>
        <v>1</v>
      </c>
      <c r="AQ191" s="187" t="s">
        <v>263</v>
      </c>
      <c r="AS191" s="175" t="s">
        <v>144</v>
      </c>
      <c r="AT191" s="176" t="s">
        <v>302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>
        <v>1</v>
      </c>
      <c r="AQ192" s="187" t="s">
        <v>263</v>
      </c>
      <c r="AS192" s="175" t="s">
        <v>144</v>
      </c>
      <c r="AT192" s="176" t="s">
        <v>303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>
        <v>1</v>
      </c>
      <c r="AQ193" s="187" t="s">
        <v>263</v>
      </c>
      <c r="AS193" s="175" t="s">
        <v>144</v>
      </c>
      <c r="AT193" s="176" t="s">
        <v>304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>
        <v>1</v>
      </c>
      <c r="AQ194" s="187" t="s">
        <v>263</v>
      </c>
      <c r="AS194" s="175" t="s">
        <v>144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>
        <v>1</v>
      </c>
      <c r="AQ195" s="187" t="s">
        <v>263</v>
      </c>
      <c r="AS195" s="175" t="s">
        <v>144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>
        <v>1</v>
      </c>
      <c r="AQ196" s="187" t="s">
        <v>263</v>
      </c>
      <c r="AS196" s="175" t="s">
        <v>154</v>
      </c>
      <c r="AT196" s="176" t="s">
        <v>305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>
        <v>1</v>
      </c>
      <c r="AQ197" s="187" t="s">
        <v>263</v>
      </c>
      <c r="AS197" s="175" t="s">
        <v>154</v>
      </c>
      <c r="AT197" s="176" t="s">
        <v>306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>
        <v>1</v>
      </c>
      <c r="AQ198" s="187" t="s">
        <v>263</v>
      </c>
      <c r="AS198" s="175" t="s">
        <v>154</v>
      </c>
      <c r="AT198" s="176" t="s">
        <v>307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>
        <v>1</v>
      </c>
      <c r="AQ199" s="187" t="s">
        <v>263</v>
      </c>
      <c r="AS199" s="175" t="s">
        <v>154</v>
      </c>
      <c r="AT199" s="176" t="s">
        <v>308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>
        <v>1</v>
      </c>
      <c r="AQ200" s="187" t="s">
        <v>263</v>
      </c>
      <c r="AS200" s="175" t="s">
        <v>154</v>
      </c>
      <c r="AT200" s="176" t="s">
        <v>309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>
        <v>1</v>
      </c>
      <c r="AQ201" s="187" t="s">
        <v>263</v>
      </c>
      <c r="AS201" s="175" t="s">
        <v>154</v>
      </c>
      <c r="AT201" s="176" t="s">
        <v>310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>
        <v>1</v>
      </c>
      <c r="AQ202" s="187" t="s">
        <v>263</v>
      </c>
      <c r="AS202" s="175" t="s">
        <v>154</v>
      </c>
      <c r="AT202" s="176" t="s">
        <v>311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>
        <v>1</v>
      </c>
      <c r="AQ203" s="187" t="s">
        <v>263</v>
      </c>
      <c r="AS203" s="175" t="s">
        <v>154</v>
      </c>
      <c r="AT203" s="176" t="s">
        <v>312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>
        <v>1</v>
      </c>
      <c r="AQ204" s="187" t="s">
        <v>263</v>
      </c>
      <c r="AS204" s="175" t="s">
        <v>154</v>
      </c>
      <c r="AT204" s="176" t="s">
        <v>313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>
        <v>1</v>
      </c>
      <c r="AQ205" s="187" t="s">
        <v>263</v>
      </c>
      <c r="AS205" s="175" t="s">
        <v>154</v>
      </c>
      <c r="AT205" s="176" t="s">
        <v>314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>
        <v>1</v>
      </c>
      <c r="AQ206" s="187" t="s">
        <v>263</v>
      </c>
      <c r="AS206" s="175" t="s">
        <v>154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>
        <v>1</v>
      </c>
      <c r="AQ207" s="187" t="s">
        <v>263</v>
      </c>
      <c r="AS207" s="175" t="s">
        <v>163</v>
      </c>
      <c r="AT207" s="176" t="s">
        <v>315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>
        <v>1</v>
      </c>
      <c r="AQ208" s="187" t="s">
        <v>263</v>
      </c>
      <c r="AS208" s="175" t="s">
        <v>163</v>
      </c>
      <c r="AT208" s="176" t="s">
        <v>316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>
        <v>1</v>
      </c>
      <c r="AQ209" s="187" t="s">
        <v>263</v>
      </c>
      <c r="AS209" s="175" t="s">
        <v>163</v>
      </c>
      <c r="AT209" s="176" t="s">
        <v>317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>
        <v>1</v>
      </c>
      <c r="AQ210" s="187" t="s">
        <v>263</v>
      </c>
      <c r="AS210" s="175" t="s">
        <v>163</v>
      </c>
      <c r="AT210" s="176" t="s">
        <v>318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>
        <v>1</v>
      </c>
      <c r="AQ211" s="187" t="s">
        <v>263</v>
      </c>
      <c r="AS211" s="175" t="s">
        <v>163</v>
      </c>
      <c r="AT211" s="176" t="s">
        <v>319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>
        <v>1</v>
      </c>
      <c r="AQ212" s="187" t="s">
        <v>263</v>
      </c>
      <c r="AS212" s="175" t="s">
        <v>163</v>
      </c>
      <c r="AT212" s="176" t="s">
        <v>320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>
        <v>1</v>
      </c>
      <c r="AQ213" s="187" t="s">
        <v>263</v>
      </c>
      <c r="AS213" s="175" t="s">
        <v>163</v>
      </c>
      <c r="AT213" s="176" t="s">
        <v>321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>
        <v>1</v>
      </c>
      <c r="AQ214" s="187" t="s">
        <v>263</v>
      </c>
      <c r="AS214" s="175" t="s">
        <v>163</v>
      </c>
      <c r="AT214" s="176" t="s">
        <v>322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>
        <v>1</v>
      </c>
      <c r="AQ215" s="187" t="s">
        <v>263</v>
      </c>
      <c r="AS215" s="175" t="s">
        <v>163</v>
      </c>
      <c r="AT215" s="176" t="s">
        <v>323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>
        <v>1</v>
      </c>
      <c r="AQ216" s="187" t="s">
        <v>263</v>
      </c>
      <c r="AS216" s="175" t="s">
        <v>163</v>
      </c>
      <c r="AT216" s="176" t="s">
        <v>324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>
        <v>1</v>
      </c>
      <c r="AQ217" s="187" t="s">
        <v>263</v>
      </c>
      <c r="AS217" s="175" t="s">
        <v>163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>
        <v>1</v>
      </c>
      <c r="AQ218" s="187" t="s">
        <v>263</v>
      </c>
      <c r="AS218" s="175" t="s">
        <v>163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>
        <v>1</v>
      </c>
      <c r="AQ219" s="187" t="s">
        <v>263</v>
      </c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>
        <v>1</v>
      </c>
      <c r="AQ220" s="187" t="s">
        <v>263</v>
      </c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>
        <v>1</v>
      </c>
      <c r="AQ221" s="187" t="s">
        <v>263</v>
      </c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>
        <v>1</v>
      </c>
      <c r="AQ222" s="187" t="s">
        <v>263</v>
      </c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>
        <v>1</v>
      </c>
      <c r="AQ223" s="187" t="s">
        <v>263</v>
      </c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>
        <v>1</v>
      </c>
      <c r="AQ224" s="187" t="s">
        <v>263</v>
      </c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2.9450864597885813</v>
      </c>
    </row>
    <row r="225" spans="42:54" ht="16.5">
      <c r="AP225" s="187">
        <v>1</v>
      </c>
      <c r="AQ225" s="187" t="s">
        <v>263</v>
      </c>
      <c r="AS225" s="175" t="s">
        <v>134</v>
      </c>
      <c r="AT225" s="176" t="s">
        <v>166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>
        <v>1</v>
      </c>
      <c r="AQ226" s="187" t="s">
        <v>263</v>
      </c>
      <c r="AS226" s="175" t="s">
        <v>134</v>
      </c>
      <c r="AT226" s="176" t="s">
        <v>167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>
        <v>1</v>
      </c>
      <c r="AQ227" s="187" t="s">
        <v>263</v>
      </c>
      <c r="AS227" s="175" t="s">
        <v>134</v>
      </c>
      <c r="AT227" s="176" t="s">
        <v>168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>
        <v>1</v>
      </c>
      <c r="AQ228" s="187" t="s">
        <v>263</v>
      </c>
      <c r="AS228" s="175" t="s">
        <v>134</v>
      </c>
      <c r="AT228" s="176" t="s">
        <v>169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>
        <v>1</v>
      </c>
      <c r="AQ229" s="187" t="s">
        <v>263</v>
      </c>
      <c r="AS229" s="175" t="s">
        <v>134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>
        <v>1</v>
      </c>
      <c r="AQ230" s="187" t="s">
        <v>263</v>
      </c>
      <c r="AS230" s="175" t="s">
        <v>134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2.2562417289035608</v>
      </c>
    </row>
    <row r="231" spans="42:54" ht="16.5">
      <c r="AP231" s="187">
        <v>1</v>
      </c>
      <c r="AQ231" s="187" t="s">
        <v>263</v>
      </c>
      <c r="AS231" s="175" t="s">
        <v>152</v>
      </c>
      <c r="AT231" s="176" t="s">
        <v>170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>
        <v>1</v>
      </c>
      <c r="AQ232" s="187" t="s">
        <v>263</v>
      </c>
      <c r="AS232" s="175" t="s">
        <v>152</v>
      </c>
      <c r="AT232" s="176" t="s">
        <v>171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>
        <v>1</v>
      </c>
      <c r="AQ233" s="187" t="s">
        <v>263</v>
      </c>
      <c r="AS233" s="175" t="s">
        <v>152</v>
      </c>
      <c r="AT233" s="176" t="s">
        <v>172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>
        <v>1</v>
      </c>
      <c r="AQ234" s="187" t="s">
        <v>263</v>
      </c>
      <c r="AS234" s="175" t="s">
        <v>152</v>
      </c>
      <c r="AT234" s="176" t="s">
        <v>173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>
        <v>1</v>
      </c>
      <c r="AQ235" s="187" t="s">
        <v>263</v>
      </c>
      <c r="AS235" s="175" t="s">
        <v>152</v>
      </c>
      <c r="AT235" s="176" t="s">
        <v>174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>
        <v>1</v>
      </c>
      <c r="AQ236" s="187" t="s">
        <v>263</v>
      </c>
      <c r="AS236" s="175" t="s">
        <v>152</v>
      </c>
      <c r="AT236" s="176" t="s">
        <v>325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>
        <v>1</v>
      </c>
      <c r="AQ237" s="187" t="s">
        <v>263</v>
      </c>
      <c r="AS237" s="175" t="s">
        <v>152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2.7582705378319923</v>
      </c>
    </row>
    <row r="238" spans="42:54" ht="16.5">
      <c r="AP238" s="187">
        <v>1</v>
      </c>
      <c r="AQ238" s="187" t="s">
        <v>263</v>
      </c>
      <c r="AS238" s="175" t="s">
        <v>149</v>
      </c>
      <c r="AT238" s="176" t="s">
        <v>175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>
        <v>1</v>
      </c>
      <c r="AQ239" s="187" t="s">
        <v>263</v>
      </c>
      <c r="AS239" s="175" t="s">
        <v>149</v>
      </c>
      <c r="AT239" s="176" t="s">
        <v>176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>
        <v>1</v>
      </c>
      <c r="AQ240" s="187" t="s">
        <v>263</v>
      </c>
      <c r="AS240" s="175" t="s">
        <v>149</v>
      </c>
      <c r="AT240" s="176" t="s">
        <v>177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>
        <v>1</v>
      </c>
      <c r="AQ241" s="187" t="s">
        <v>263</v>
      </c>
      <c r="AS241" s="175" t="s">
        <v>149</v>
      </c>
      <c r="AT241" s="176" t="s">
        <v>178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>
        <v>1</v>
      </c>
      <c r="AQ242" s="187" t="s">
        <v>263</v>
      </c>
      <c r="AS242" s="175" t="s">
        <v>149</v>
      </c>
      <c r="AT242" s="176" t="s">
        <v>179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>
        <v>1</v>
      </c>
      <c r="AQ243" s="187" t="s">
        <v>263</v>
      </c>
      <c r="AS243" s="175" t="s">
        <v>149</v>
      </c>
      <c r="AT243" s="176" t="s">
        <v>180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>
        <v>1</v>
      </c>
      <c r="AQ244" s="187" t="s">
        <v>263</v>
      </c>
      <c r="AS244" s="175" t="s">
        <v>149</v>
      </c>
      <c r="AT244" s="176" t="s">
        <v>181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>
        <v>1</v>
      </c>
      <c r="AQ245" s="187" t="s">
        <v>263</v>
      </c>
      <c r="AS245" s="175" t="s">
        <v>149</v>
      </c>
      <c r="AT245" s="176" t="s">
        <v>182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>
        <v>1</v>
      </c>
      <c r="AQ246" s="187" t="s">
        <v>263</v>
      </c>
      <c r="AS246" s="175" t="s">
        <v>149</v>
      </c>
      <c r="AT246" s="176" t="s">
        <v>183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>
        <v>1</v>
      </c>
      <c r="AQ247" s="187" t="s">
        <v>263</v>
      </c>
      <c r="AS247" s="175" t="s">
        <v>149</v>
      </c>
      <c r="AT247" s="176" t="s">
        <v>184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>
        <v>1</v>
      </c>
      <c r="AQ248" s="187" t="s">
        <v>263</v>
      </c>
      <c r="AS248" s="175" t="s">
        <v>149</v>
      </c>
      <c r="AT248" s="176" t="s">
        <v>185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>
        <v>1</v>
      </c>
      <c r="AQ249" s="187" t="s">
        <v>263</v>
      </c>
      <c r="AS249" s="175" t="s">
        <v>149</v>
      </c>
      <c r="AT249" s="176" t="s">
        <v>186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>
        <v>1</v>
      </c>
      <c r="AQ250" s="187" t="s">
        <v>263</v>
      </c>
      <c r="AS250" s="175" t="s">
        <v>149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>
        <v>1</v>
      </c>
      <c r="AQ251" s="187" t="s">
        <v>263</v>
      </c>
      <c r="AS251" s="175" t="s">
        <v>149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2.7732028592404356</v>
      </c>
    </row>
    <row r="252" spans="42:54" ht="16.5">
      <c r="AP252" s="187">
        <v>1</v>
      </c>
      <c r="AQ252" s="187" t="s">
        <v>263</v>
      </c>
      <c r="AS252" s="175" t="s">
        <v>157</v>
      </c>
      <c r="AT252" s="176" t="s">
        <v>187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>
        <v>1</v>
      </c>
      <c r="AQ253" s="187" t="s">
        <v>263</v>
      </c>
      <c r="AS253" s="175" t="s">
        <v>157</v>
      </c>
      <c r="AT253" s="176" t="s">
        <v>188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>
        <v>1</v>
      </c>
      <c r="AQ254" s="187" t="s">
        <v>263</v>
      </c>
      <c r="AS254" s="175" t="s">
        <v>157</v>
      </c>
      <c r="AT254" s="176" t="s">
        <v>189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>
        <v>1</v>
      </c>
      <c r="AQ255" s="187" t="s">
        <v>263</v>
      </c>
      <c r="AS255" s="175" t="s">
        <v>157</v>
      </c>
      <c r="AT255" s="176" t="s">
        <v>190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>
        <v>1</v>
      </c>
      <c r="AQ256" s="187" t="s">
        <v>263</v>
      </c>
      <c r="AS256" s="175" t="s">
        <v>157</v>
      </c>
      <c r="AT256" s="176" t="s">
        <v>326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>
        <v>1</v>
      </c>
      <c r="AQ257" s="187" t="s">
        <v>263</v>
      </c>
      <c r="AS257" s="175" t="s">
        <v>157</v>
      </c>
      <c r="AT257" s="176" t="s">
        <v>191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>
        <v>1</v>
      </c>
      <c r="AQ258" s="187" t="s">
        <v>263</v>
      </c>
      <c r="AS258" s="175" t="s">
        <v>157</v>
      </c>
      <c r="AT258" s="176" t="s">
        <v>192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>
        <v>1</v>
      </c>
      <c r="AQ259" s="187" t="s">
        <v>263</v>
      </c>
      <c r="AS259" s="175" t="s">
        <v>157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>
        <v>1</v>
      </c>
      <c r="AQ260" s="187" t="s">
        <v>263</v>
      </c>
      <c r="AS260" s="175" t="s">
        <v>157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2.2911852207870815</v>
      </c>
    </row>
    <row r="261" spans="42:54" ht="16.5">
      <c r="AP261" s="187">
        <v>1</v>
      </c>
      <c r="AQ261" s="187" t="s">
        <v>263</v>
      </c>
      <c r="AS261" s="175" t="s">
        <v>135</v>
      </c>
      <c r="AT261" s="176" t="s">
        <v>193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>
        <v>1</v>
      </c>
      <c r="AQ262" s="187" t="s">
        <v>263</v>
      </c>
      <c r="AS262" s="175" t="s">
        <v>135</v>
      </c>
      <c r="AT262" s="176" t="s">
        <v>194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>
        <v>1</v>
      </c>
      <c r="AQ263" s="187" t="s">
        <v>263</v>
      </c>
      <c r="AS263" s="175" t="s">
        <v>135</v>
      </c>
      <c r="AT263" s="176" t="s">
        <v>195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>
        <v>1</v>
      </c>
      <c r="AQ264" s="187" t="s">
        <v>263</v>
      </c>
      <c r="AS264" s="175" t="s">
        <v>135</v>
      </c>
      <c r="AT264" s="176" t="s">
        <v>196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>
        <v>1</v>
      </c>
      <c r="AQ265" s="187" t="s">
        <v>263</v>
      </c>
      <c r="AS265" s="175" t="s">
        <v>135</v>
      </c>
      <c r="AT265" s="176" t="s">
        <v>197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>
        <v>1</v>
      </c>
      <c r="AQ266" s="187" t="s">
        <v>263</v>
      </c>
      <c r="AS266" s="175" t="s">
        <v>135</v>
      </c>
      <c r="AT266" s="176" t="s">
        <v>198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>
        <v>1</v>
      </c>
      <c r="AQ267" s="187" t="s">
        <v>263</v>
      </c>
      <c r="AS267" s="175" t="s">
        <v>135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>
        <v>1</v>
      </c>
      <c r="AQ268" s="187" t="s">
        <v>263</v>
      </c>
      <c r="AS268" s="175" t="s">
        <v>135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2.3251420226782145</v>
      </c>
    </row>
    <row r="269" spans="42:54" ht="16.5">
      <c r="AP269" s="187">
        <v>1</v>
      </c>
      <c r="AQ269" s="187" t="s">
        <v>263</v>
      </c>
      <c r="AS269" s="175" t="s">
        <v>142</v>
      </c>
      <c r="AT269" s="176" t="s">
        <v>199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>
        <v>1</v>
      </c>
      <c r="AQ270" s="187" t="s">
        <v>263</v>
      </c>
      <c r="AS270" s="175" t="s">
        <v>142</v>
      </c>
      <c r="AT270" s="176" t="s">
        <v>200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>
        <v>1</v>
      </c>
      <c r="AQ271" s="187" t="s">
        <v>263</v>
      </c>
      <c r="AS271" s="175" t="s">
        <v>142</v>
      </c>
      <c r="AT271" s="176" t="s">
        <v>201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>
        <v>1</v>
      </c>
      <c r="AQ272" s="187" t="s">
        <v>263</v>
      </c>
      <c r="AS272" s="175" t="s">
        <v>142</v>
      </c>
      <c r="AT272" s="176" t="s">
        <v>202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>
        <v>1</v>
      </c>
      <c r="AQ273" s="187" t="s">
        <v>263</v>
      </c>
      <c r="AS273" s="175" t="s">
        <v>142</v>
      </c>
      <c r="AT273" s="176" t="s">
        <v>203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>
        <v>1</v>
      </c>
      <c r="AQ274" s="187" t="s">
        <v>263</v>
      </c>
      <c r="AS274" s="175" t="s">
        <v>142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>
        <v>1</v>
      </c>
      <c r="AQ275" s="187" t="s">
        <v>263</v>
      </c>
      <c r="AS275" s="175" t="s">
        <v>158</v>
      </c>
      <c r="AT275" s="176" t="s">
        <v>204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>
        <v>1</v>
      </c>
      <c r="AQ276" s="187" t="s">
        <v>263</v>
      </c>
      <c r="AS276" s="175" t="s">
        <v>158</v>
      </c>
      <c r="AT276" s="176" t="s">
        <v>205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>
        <v>1</v>
      </c>
      <c r="AQ277" s="187" t="s">
        <v>263</v>
      </c>
      <c r="AS277" s="175" t="s">
        <v>158</v>
      </c>
      <c r="AT277" s="176" t="s">
        <v>206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>
        <v>1</v>
      </c>
      <c r="AQ278" s="187" t="s">
        <v>263</v>
      </c>
      <c r="AS278" s="175" t="s">
        <v>158</v>
      </c>
      <c r="AT278" s="176" t="s">
        <v>207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>
        <v>1</v>
      </c>
      <c r="AQ279" s="187" t="s">
        <v>263</v>
      </c>
      <c r="AS279" s="175" t="s">
        <v>158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>
        <v>1</v>
      </c>
      <c r="AQ280" s="187" t="s">
        <v>263</v>
      </c>
      <c r="AS280" s="175" t="s">
        <v>158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1.9678215188336479</v>
      </c>
    </row>
    <row r="281" spans="42:54" ht="16.5">
      <c r="AP281" s="187">
        <v>1</v>
      </c>
      <c r="AQ281" s="187" t="s">
        <v>263</v>
      </c>
      <c r="AS281" s="175" t="s">
        <v>147</v>
      </c>
      <c r="AT281" s="176" t="s">
        <v>208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>
        <v>1</v>
      </c>
      <c r="AQ282" s="187" t="s">
        <v>263</v>
      </c>
      <c r="AS282" s="175" t="s">
        <v>147</v>
      </c>
      <c r="AT282" s="176" t="s">
        <v>209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>
        <v>1</v>
      </c>
      <c r="AQ283" s="187" t="s">
        <v>263</v>
      </c>
      <c r="AS283" s="175" t="s">
        <v>147</v>
      </c>
      <c r="AT283" s="176" t="s">
        <v>210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>
        <v>1</v>
      </c>
      <c r="AQ284" s="187" t="s">
        <v>263</v>
      </c>
      <c r="AS284" s="175" t="s">
        <v>147</v>
      </c>
      <c r="AT284" s="176" t="s">
        <v>211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>
        <v>1</v>
      </c>
      <c r="AQ285" s="187" t="s">
        <v>263</v>
      </c>
      <c r="AS285" s="175" t="s">
        <v>147</v>
      </c>
      <c r="AT285" s="176" t="s">
        <v>212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>
        <v>1</v>
      </c>
      <c r="AQ286" s="187" t="s">
        <v>263</v>
      </c>
      <c r="AS286" s="175" t="s">
        <v>147</v>
      </c>
      <c r="AT286" s="176" t="s">
        <v>213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>
        <v>1</v>
      </c>
      <c r="AQ287" s="187" t="s">
        <v>263</v>
      </c>
      <c r="AS287" s="175" t="s">
        <v>147</v>
      </c>
      <c r="AT287" s="176" t="s">
        <v>214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>
        <v>1</v>
      </c>
      <c r="AQ288" s="187" t="s">
        <v>263</v>
      </c>
      <c r="AS288" s="175" t="s">
        <v>147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>
        <v>1</v>
      </c>
      <c r="AQ289" s="187" t="s">
        <v>263</v>
      </c>
      <c r="AS289" s="175" t="s">
        <v>147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2.3316382139917229</v>
      </c>
    </row>
    <row r="290" spans="42:54" ht="16.5">
      <c r="AP290" s="187">
        <v>1</v>
      </c>
      <c r="AQ290" s="187" t="s">
        <v>263</v>
      </c>
      <c r="AS290" s="175" t="s">
        <v>150</v>
      </c>
      <c r="AT290" s="176" t="s">
        <v>215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>
        <v>1</v>
      </c>
      <c r="AQ291" s="187" t="s">
        <v>263</v>
      </c>
      <c r="AS291" s="175" t="s">
        <v>150</v>
      </c>
      <c r="AT291" s="176" t="s">
        <v>216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>
        <v>1</v>
      </c>
      <c r="AQ292" s="187" t="s">
        <v>263</v>
      </c>
      <c r="AS292" s="175" t="s">
        <v>150</v>
      </c>
      <c r="AT292" s="176" t="s">
        <v>217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>
        <v>1</v>
      </c>
      <c r="AQ293" s="187" t="s">
        <v>263</v>
      </c>
      <c r="AS293" s="175" t="s">
        <v>150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>
        <v>1</v>
      </c>
      <c r="AQ294" s="187" t="s">
        <v>263</v>
      </c>
      <c r="AS294" s="175" t="s">
        <v>150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>
        <v>1</v>
      </c>
      <c r="AQ295" s="187" t="s">
        <v>263</v>
      </c>
      <c r="AS295" s="175" t="s">
        <v>150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2.5185112036712396</v>
      </c>
    </row>
    <row r="296" spans="42:54" ht="16.5">
      <c r="AP296" s="187">
        <v>1</v>
      </c>
      <c r="AQ296" s="187" t="s">
        <v>263</v>
      </c>
      <c r="AS296" s="175" t="s">
        <v>145</v>
      </c>
      <c r="AT296" s="176" t="s">
        <v>218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>
        <v>1</v>
      </c>
      <c r="AQ297" s="187" t="s">
        <v>263</v>
      </c>
      <c r="AS297" s="175" t="s">
        <v>145</v>
      </c>
      <c r="AT297" s="176" t="s">
        <v>219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>
        <v>1</v>
      </c>
      <c r="AQ298" s="187" t="s">
        <v>263</v>
      </c>
      <c r="AS298" s="175" t="s">
        <v>145</v>
      </c>
      <c r="AT298" s="176" t="s">
        <v>220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>
        <v>1</v>
      </c>
      <c r="AQ299" s="187" t="s">
        <v>263</v>
      </c>
      <c r="AS299" s="175" t="s">
        <v>145</v>
      </c>
      <c r="AT299" s="176" t="s">
        <v>221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>
        <v>1</v>
      </c>
      <c r="AQ300" s="187" t="s">
        <v>263</v>
      </c>
      <c r="AS300" s="175" t="s">
        <v>145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2.2848007983033374</v>
      </c>
    </row>
    <row r="301" spans="42:54" ht="16.5">
      <c r="AP301" s="187">
        <v>1</v>
      </c>
      <c r="AQ301" s="187" t="s">
        <v>263</v>
      </c>
      <c r="AS301" s="175" t="s">
        <v>137</v>
      </c>
      <c r="AT301" s="176" t="s">
        <v>222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>
        <v>1</v>
      </c>
      <c r="AQ302" s="187" t="s">
        <v>263</v>
      </c>
      <c r="AS302" s="175" t="s">
        <v>137</v>
      </c>
      <c r="AT302" s="176" t="s">
        <v>223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>
        <v>1</v>
      </c>
      <c r="AQ303" s="187" t="s">
        <v>263</v>
      </c>
      <c r="AS303" s="175" t="s">
        <v>137</v>
      </c>
      <c r="AT303" s="176" t="s">
        <v>224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>
        <v>1</v>
      </c>
      <c r="AQ304" s="187" t="s">
        <v>263</v>
      </c>
      <c r="AS304" s="175" t="s">
        <v>137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>
        <v>1</v>
      </c>
      <c r="AQ305" s="187" t="s">
        <v>263</v>
      </c>
      <c r="AS305" s="175" t="s">
        <v>137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1.9817002367384087</v>
      </c>
    </row>
    <row r="306" spans="42:54" ht="16.5">
      <c r="AP306" s="187">
        <v>1</v>
      </c>
      <c r="AQ306" s="187" t="s">
        <v>263</v>
      </c>
      <c r="AS306" s="175" t="s">
        <v>155</v>
      </c>
      <c r="AT306" s="176" t="s">
        <v>225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>
        <v>1</v>
      </c>
      <c r="AQ307" s="187" t="s">
        <v>263</v>
      </c>
      <c r="AS307" s="175" t="s">
        <v>155</v>
      </c>
      <c r="AT307" s="176" t="s">
        <v>226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>
        <v>1</v>
      </c>
      <c r="AQ308" s="187" t="s">
        <v>263</v>
      </c>
      <c r="AS308" s="175" t="s">
        <v>155</v>
      </c>
      <c r="AT308" s="176" t="s">
        <v>227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>
        <v>1</v>
      </c>
      <c r="AQ309" s="187" t="s">
        <v>263</v>
      </c>
      <c r="AS309" s="175" t="s">
        <v>155</v>
      </c>
      <c r="AT309" s="176" t="s">
        <v>228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>
        <v>1</v>
      </c>
      <c r="AQ310" s="187" t="s">
        <v>263</v>
      </c>
      <c r="AS310" s="175" t="s">
        <v>155</v>
      </c>
      <c r="AT310" s="176" t="s">
        <v>229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>
        <v>1</v>
      </c>
      <c r="AQ311" s="187" t="s">
        <v>263</v>
      </c>
      <c r="AS311" s="175" t="s">
        <v>155</v>
      </c>
      <c r="AT311" s="176" t="s">
        <v>230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>
        <v>1</v>
      </c>
      <c r="AQ312" s="187" t="s">
        <v>263</v>
      </c>
      <c r="AS312" s="175" t="s">
        <v>155</v>
      </c>
      <c r="AT312" s="176" t="s">
        <v>231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>
        <v>1</v>
      </c>
      <c r="AQ313" s="187" t="s">
        <v>263</v>
      </c>
      <c r="AS313" s="175" t="s">
        <v>155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>
        <v>1</v>
      </c>
      <c r="AQ314" s="187" t="s">
        <v>263</v>
      </c>
      <c r="AS314" s="175" t="s">
        <v>155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2.2505727469541315</v>
      </c>
    </row>
    <row r="315" spans="42:54" ht="16.5">
      <c r="AP315" s="187">
        <v>1</v>
      </c>
      <c r="AQ315" s="187" t="s">
        <v>263</v>
      </c>
      <c r="AS315" s="175" t="s">
        <v>141</v>
      </c>
      <c r="AT315" s="176" t="s">
        <v>232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>
        <v>1</v>
      </c>
      <c r="AQ316" s="187" t="s">
        <v>263</v>
      </c>
      <c r="AS316" s="175" t="s">
        <v>141</v>
      </c>
      <c r="AT316" s="176" t="s">
        <v>233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>
        <v>1</v>
      </c>
      <c r="AQ317" s="187" t="s">
        <v>263</v>
      </c>
      <c r="AS317" s="175" t="s">
        <v>141</v>
      </c>
      <c r="AT317" s="176" t="s">
        <v>234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>
        <v>1</v>
      </c>
      <c r="AQ318" s="187" t="s">
        <v>263</v>
      </c>
      <c r="AS318" s="175" t="s">
        <v>141</v>
      </c>
      <c r="AT318" s="176" t="s">
        <v>235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>
        <v>1</v>
      </c>
      <c r="AQ319" s="187" t="s">
        <v>263</v>
      </c>
      <c r="AS319" s="175" t="s">
        <v>141</v>
      </c>
      <c r="AT319" s="176" t="s">
        <v>236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>
        <v>1</v>
      </c>
      <c r="AQ320" s="187" t="s">
        <v>263</v>
      </c>
      <c r="AS320" s="175" t="s">
        <v>141</v>
      </c>
      <c r="AT320" s="176" t="s">
        <v>237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>
        <v>1</v>
      </c>
      <c r="AQ321" s="187" t="s">
        <v>263</v>
      </c>
      <c r="AS321" s="175" t="s">
        <v>141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2.558475990121877</v>
      </c>
    </row>
    <row r="322" spans="42:54" ht="16.5">
      <c r="AP322" s="187">
        <v>1</v>
      </c>
      <c r="AQ322" s="187" t="s">
        <v>263</v>
      </c>
      <c r="AS322" s="175" t="s">
        <v>160</v>
      </c>
      <c r="AT322" s="176" t="s">
        <v>238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>
        <v>1</v>
      </c>
      <c r="AQ323" s="187" t="s">
        <v>263</v>
      </c>
      <c r="AS323" s="175" t="s">
        <v>160</v>
      </c>
      <c r="AT323" s="176" t="s">
        <v>239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>
        <v>1</v>
      </c>
      <c r="AQ324" s="187" t="s">
        <v>263</v>
      </c>
      <c r="AS324" s="175" t="s">
        <v>160</v>
      </c>
      <c r="AT324" s="176" t="s">
        <v>240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>
        <v>1</v>
      </c>
      <c r="AQ325" s="187" t="s">
        <v>263</v>
      </c>
      <c r="AS325" s="175" t="s">
        <v>160</v>
      </c>
      <c r="AT325" s="176" t="s">
        <v>241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>
        <v>1</v>
      </c>
      <c r="AQ326" s="187" t="s">
        <v>263</v>
      </c>
      <c r="AS326" s="175" t="s">
        <v>160</v>
      </c>
      <c r="AT326" s="176" t="s">
        <v>242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>
        <v>1</v>
      </c>
      <c r="AQ327" s="187" t="s">
        <v>263</v>
      </c>
      <c r="AS327" s="175" t="s">
        <v>160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>
        <v>1</v>
      </c>
      <c r="AQ328" s="187" t="s">
        <v>263</v>
      </c>
      <c r="AS328" s="175" t="s">
        <v>160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2.2730361229891916</v>
      </c>
    </row>
    <row r="329" spans="42:54" ht="16.5">
      <c r="AP329" s="187">
        <v>1</v>
      </c>
      <c r="AQ329" s="187" t="s">
        <v>263</v>
      </c>
      <c r="AS329" s="175" t="s">
        <v>161</v>
      </c>
      <c r="AT329" s="176" t="s">
        <v>243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>
        <v>1</v>
      </c>
      <c r="AQ330" s="187" t="s">
        <v>263</v>
      </c>
      <c r="AS330" s="175" t="s">
        <v>161</v>
      </c>
      <c r="AT330" s="176" t="s">
        <v>244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>
        <v>1</v>
      </c>
      <c r="AQ331" s="187" t="s">
        <v>263</v>
      </c>
      <c r="AS331" s="175" t="s">
        <v>161</v>
      </c>
      <c r="AT331" s="176" t="s">
        <v>245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>
        <v>1</v>
      </c>
      <c r="AQ332" s="187" t="s">
        <v>263</v>
      </c>
      <c r="AS332" s="175" t="s">
        <v>161</v>
      </c>
      <c r="AT332" s="176" t="s">
        <v>246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>
        <v>1</v>
      </c>
      <c r="AQ333" s="187" t="s">
        <v>263</v>
      </c>
      <c r="AS333" s="175" t="s">
        <v>161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2.3081828946065683</v>
      </c>
    </row>
    <row r="334" spans="42:54" ht="16.5">
      <c r="AP334" s="187">
        <v>1</v>
      </c>
      <c r="AQ334" s="187" t="s">
        <v>263</v>
      </c>
      <c r="AS334" s="175" t="s">
        <v>159</v>
      </c>
      <c r="AT334" s="176" t="s">
        <v>247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>
        <v>1</v>
      </c>
      <c r="AQ335" s="187" t="s">
        <v>263</v>
      </c>
      <c r="AS335" s="175" t="s">
        <v>159</v>
      </c>
      <c r="AT335" s="176" t="s">
        <v>248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>
        <v>1</v>
      </c>
      <c r="AQ336" s="187" t="s">
        <v>263</v>
      </c>
      <c r="AS336" s="175" t="s">
        <v>159</v>
      </c>
      <c r="AT336" s="176" t="s">
        <v>249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>
        <v>1</v>
      </c>
      <c r="AQ337" s="187" t="s">
        <v>263</v>
      </c>
      <c r="AS337" s="175" t="s">
        <v>159</v>
      </c>
      <c r="AT337" s="176" t="s">
        <v>250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>
        <v>1</v>
      </c>
      <c r="AQ338" s="187" t="s">
        <v>263</v>
      </c>
      <c r="AS338" s="175" t="s">
        <v>159</v>
      </c>
      <c r="AT338" s="176" t="s">
        <v>251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>
        <v>1</v>
      </c>
      <c r="AQ339" s="187" t="s">
        <v>263</v>
      </c>
      <c r="AS339" s="175" t="s">
        <v>159</v>
      </c>
      <c r="AT339" s="176" t="s">
        <v>252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>
        <v>1</v>
      </c>
      <c r="AQ340" s="187" t="s">
        <v>263</v>
      </c>
      <c r="AS340" s="175" t="s">
        <v>159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2.6674594521775492</v>
      </c>
    </row>
    <row r="341" spans="42:54" ht="16.5">
      <c r="AP341" s="187">
        <v>1</v>
      </c>
      <c r="AQ341" s="187" t="s">
        <v>263</v>
      </c>
      <c r="AS341" s="175" t="s">
        <v>143</v>
      </c>
      <c r="AT341" s="176" t="s">
        <v>253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>
        <v>1</v>
      </c>
      <c r="AQ342" s="187" t="s">
        <v>263</v>
      </c>
      <c r="AS342" s="175" t="s">
        <v>143</v>
      </c>
      <c r="AT342" s="176" t="s">
        <v>254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>
        <v>1</v>
      </c>
      <c r="AQ343" s="187" t="s">
        <v>263</v>
      </c>
      <c r="AS343" s="175" t="s">
        <v>143</v>
      </c>
      <c r="AT343" s="176" t="s">
        <v>255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>
        <v>1</v>
      </c>
      <c r="AQ344" s="187" t="s">
        <v>263</v>
      </c>
      <c r="AS344" s="175" t="s">
        <v>143</v>
      </c>
      <c r="AT344" s="176" t="s">
        <v>256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>
        <v>1</v>
      </c>
      <c r="AQ345" s="187" t="s">
        <v>263</v>
      </c>
      <c r="AS345" s="175" t="s">
        <v>143</v>
      </c>
      <c r="AT345" s="176" t="s">
        <v>257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>
        <v>1</v>
      </c>
      <c r="AQ346" s="187" t="s">
        <v>263</v>
      </c>
      <c r="AS346" s="175" t="s">
        <v>143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>
        <v>1</v>
      </c>
      <c r="AQ347" s="187" t="s">
        <v>263</v>
      </c>
      <c r="AS347" s="175" t="s">
        <v>143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1.9459625369615692</v>
      </c>
    </row>
    <row r="348" spans="42:54" ht="16.5">
      <c r="AP348" s="187">
        <v>1</v>
      </c>
      <c r="AQ348" s="187" t="s">
        <v>263</v>
      </c>
      <c r="AS348" s="175" t="s">
        <v>140</v>
      </c>
      <c r="AT348" s="176" t="s">
        <v>258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>
        <v>1</v>
      </c>
      <c r="AQ349" s="187" t="s">
        <v>263</v>
      </c>
      <c r="AS349" s="175" t="s">
        <v>140</v>
      </c>
      <c r="AT349" s="176" t="s">
        <v>259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>
        <v>1</v>
      </c>
      <c r="AQ350" s="187" t="s">
        <v>263</v>
      </c>
      <c r="AS350" s="175" t="s">
        <v>140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2.1869516418022958</v>
      </c>
    </row>
    <row r="351" spans="42:54" ht="16.5">
      <c r="AP351" s="187">
        <v>1</v>
      </c>
      <c r="AQ351" s="187" t="s">
        <v>263</v>
      </c>
      <c r="AS351" s="175" t="s">
        <v>153</v>
      </c>
      <c r="AT351" s="176" t="s">
        <v>260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>
        <v>1</v>
      </c>
      <c r="AQ352" s="187" t="s">
        <v>263</v>
      </c>
      <c r="AS352" s="175" t="s">
        <v>153</v>
      </c>
      <c r="AT352" s="176" t="s">
        <v>261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>
        <v>1</v>
      </c>
      <c r="AQ353" s="187" t="s">
        <v>263</v>
      </c>
      <c r="AS353" s="175" t="s">
        <v>153</v>
      </c>
      <c r="AT353" s="176" t="s">
        <v>262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>
        <v>1</v>
      </c>
      <c r="AQ354" s="187" t="s">
        <v>263</v>
      </c>
      <c r="AS354" s="175" t="s">
        <v>153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>
        <v>1</v>
      </c>
      <c r="AQ355" s="187" t="s">
        <v>263</v>
      </c>
      <c r="AS355" s="175" t="s">
        <v>153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2.0255161716654291</v>
      </c>
    </row>
    <row r="356" spans="42:54" ht="16.5">
      <c r="AP356" s="187">
        <v>1</v>
      </c>
      <c r="AQ356" s="187" t="s">
        <v>263</v>
      </c>
      <c r="AS356" s="175" t="s">
        <v>146</v>
      </c>
      <c r="AT356" s="176" t="s">
        <v>263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>
        <v>1</v>
      </c>
      <c r="AQ357" s="187" t="s">
        <v>263</v>
      </c>
      <c r="AS357" s="175" t="s">
        <v>146</v>
      </c>
      <c r="AT357" s="176" t="s">
        <v>264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>
        <v>1</v>
      </c>
      <c r="AQ358" s="187" t="s">
        <v>263</v>
      </c>
      <c r="AS358" s="175" t="s">
        <v>146</v>
      </c>
      <c r="AT358" s="176" t="s">
        <v>265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>
        <v>1</v>
      </c>
      <c r="AQ359" s="187" t="s">
        <v>263</v>
      </c>
      <c r="AS359" s="175" t="s">
        <v>146</v>
      </c>
      <c r="AT359" s="176" t="s">
        <v>266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>
        <v>1</v>
      </c>
      <c r="AQ360" s="187" t="s">
        <v>263</v>
      </c>
      <c r="AS360" s="175" t="s">
        <v>146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>
        <v>1</v>
      </c>
      <c r="AQ361" s="187" t="s">
        <v>263</v>
      </c>
      <c r="AS361" s="175" t="s">
        <v>146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>
        <v>1</v>
      </c>
      <c r="AQ362" s="187" t="s">
        <v>263</v>
      </c>
      <c r="AS362" s="175" t="s">
        <v>139</v>
      </c>
      <c r="AT362" s="176" t="s">
        <v>267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>
        <v>1</v>
      </c>
      <c r="AQ363" s="187" t="s">
        <v>263</v>
      </c>
      <c r="AS363" s="175" t="s">
        <v>139</v>
      </c>
      <c r="AT363" s="176" t="s">
        <v>268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>
        <v>1</v>
      </c>
      <c r="AQ364" s="187" t="s">
        <v>263</v>
      </c>
      <c r="AS364" s="175" t="s">
        <v>139</v>
      </c>
      <c r="AT364" s="176" t="s">
        <v>269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>
        <v>1</v>
      </c>
      <c r="AQ365" s="187" t="s">
        <v>263</v>
      </c>
      <c r="AS365" s="175" t="s">
        <v>139</v>
      </c>
      <c r="AT365" s="176" t="s">
        <v>270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>
        <v>1</v>
      </c>
      <c r="AQ366" s="187" t="s">
        <v>263</v>
      </c>
      <c r="AS366" s="175" t="s">
        <v>139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2.5457783596186681</v>
      </c>
    </row>
    <row r="367" spans="42:54" ht="16.5">
      <c r="AP367" s="187">
        <v>1</v>
      </c>
      <c r="AQ367" s="187" t="s">
        <v>263</v>
      </c>
      <c r="AS367" s="175" t="s">
        <v>148</v>
      </c>
      <c r="AT367" s="176" t="s">
        <v>271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>
        <v>1</v>
      </c>
      <c r="AQ368" s="187" t="s">
        <v>263</v>
      </c>
      <c r="AS368" s="175" t="s">
        <v>148</v>
      </c>
      <c r="AT368" s="176" t="s">
        <v>272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>
        <v>1</v>
      </c>
      <c r="AQ369" s="187" t="s">
        <v>263</v>
      </c>
      <c r="AS369" s="175" t="s">
        <v>148</v>
      </c>
      <c r="AT369" s="176" t="s">
        <v>273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>
        <v>1</v>
      </c>
      <c r="AQ370" s="187" t="s">
        <v>263</v>
      </c>
      <c r="AS370" s="175" t="s">
        <v>148</v>
      </c>
      <c r="AT370" s="176" t="s">
        <v>274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>
        <v>1</v>
      </c>
      <c r="AQ371" s="187" t="s">
        <v>263</v>
      </c>
      <c r="AS371" s="175" t="s">
        <v>148</v>
      </c>
      <c r="AT371" s="176" t="s">
        <v>275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>
        <v>1</v>
      </c>
      <c r="AQ372" s="187" t="s">
        <v>263</v>
      </c>
      <c r="AS372" s="175" t="s">
        <v>148</v>
      </c>
      <c r="AT372" s="176" t="s">
        <v>276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>
        <v>1</v>
      </c>
      <c r="AQ373" s="187" t="s">
        <v>263</v>
      </c>
      <c r="AS373" s="175" t="s">
        <v>148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2.340711469266922</v>
      </c>
    </row>
    <row r="374" spans="42:54" ht="16.5">
      <c r="AP374" s="187">
        <v>1</v>
      </c>
      <c r="AQ374" s="187" t="s">
        <v>263</v>
      </c>
      <c r="AS374" s="175" t="s">
        <v>151</v>
      </c>
      <c r="AT374" s="176" t="s">
        <v>277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>
        <v>1</v>
      </c>
      <c r="AQ375" s="187" t="s">
        <v>263</v>
      </c>
      <c r="AS375" s="175" t="s">
        <v>151</v>
      </c>
      <c r="AT375" s="176" t="s">
        <v>278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>
        <v>1</v>
      </c>
      <c r="AQ376" s="187" t="s">
        <v>263</v>
      </c>
      <c r="AS376" s="175" t="s">
        <v>151</v>
      </c>
      <c r="AT376" s="176" t="s">
        <v>279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>
        <v>1</v>
      </c>
      <c r="AQ377" s="187" t="s">
        <v>263</v>
      </c>
      <c r="AS377" s="175" t="s">
        <v>151</v>
      </c>
      <c r="AT377" s="176" t="s">
        <v>280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>
        <v>1</v>
      </c>
      <c r="AQ378" s="187" t="s">
        <v>263</v>
      </c>
      <c r="AS378" s="175" t="s">
        <v>151</v>
      </c>
      <c r="AT378" s="176" t="s">
        <v>281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>
        <v>1</v>
      </c>
      <c r="AQ379" s="187" t="s">
        <v>263</v>
      </c>
      <c r="AS379" s="175" t="s">
        <v>151</v>
      </c>
      <c r="AT379" s="176" t="s">
        <v>327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>
        <v>1</v>
      </c>
      <c r="AQ380" s="187" t="s">
        <v>263</v>
      </c>
      <c r="AS380" s="175" t="s">
        <v>151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2.6604385955571974</v>
      </c>
    </row>
    <row r="381" spans="42:54" ht="16.5">
      <c r="AP381" s="187">
        <v>1</v>
      </c>
      <c r="AQ381" s="187" t="s">
        <v>263</v>
      </c>
      <c r="AS381" s="175" t="s">
        <v>162</v>
      </c>
      <c r="AT381" s="176" t="s">
        <v>282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>
        <v>1</v>
      </c>
      <c r="AQ382" s="187" t="s">
        <v>263</v>
      </c>
      <c r="AS382" s="175" t="s">
        <v>162</v>
      </c>
      <c r="AT382" s="176" t="s">
        <v>187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>
        <v>1</v>
      </c>
      <c r="AQ383" s="187" t="s">
        <v>263</v>
      </c>
      <c r="AS383" s="175" t="s">
        <v>162</v>
      </c>
      <c r="AT383" s="176" t="s">
        <v>283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>
        <v>1</v>
      </c>
      <c r="AQ384" s="187" t="s">
        <v>263</v>
      </c>
      <c r="AS384" s="175" t="s">
        <v>162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>
        <v>1</v>
      </c>
      <c r="AQ385" s="187" t="s">
        <v>263</v>
      </c>
      <c r="AS385" s="175" t="s">
        <v>162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2.5979446213006967</v>
      </c>
    </row>
    <row r="386" spans="42:54" ht="16.5">
      <c r="AP386" s="187">
        <v>1</v>
      </c>
      <c r="AQ386" s="187" t="s">
        <v>263</v>
      </c>
      <c r="AS386" s="175" t="s">
        <v>164</v>
      </c>
      <c r="AT386" s="176" t="s">
        <v>284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>
        <v>1</v>
      </c>
      <c r="AQ387" s="187" t="s">
        <v>263</v>
      </c>
      <c r="AS387" s="175" t="s">
        <v>164</v>
      </c>
      <c r="AT387" s="176" t="s">
        <v>285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>
        <v>1</v>
      </c>
      <c r="AQ388" s="187" t="s">
        <v>263</v>
      </c>
      <c r="AS388" s="175" t="s">
        <v>164</v>
      </c>
      <c r="AT388" s="176" t="s">
        <v>286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>
        <v>1</v>
      </c>
      <c r="AQ389" s="187" t="s">
        <v>263</v>
      </c>
      <c r="AS389" s="175" t="s">
        <v>164</v>
      </c>
      <c r="AT389" s="176" t="s">
        <v>287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>
        <v>1</v>
      </c>
      <c r="AQ390" s="187" t="s">
        <v>263</v>
      </c>
      <c r="AS390" s="175" t="s">
        <v>164</v>
      </c>
      <c r="AT390" s="176" t="s">
        <v>288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>
        <v>1</v>
      </c>
      <c r="AQ391" s="187" t="s">
        <v>263</v>
      </c>
      <c r="AS391" s="175" t="s">
        <v>164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>
        <v>1</v>
      </c>
      <c r="AQ392" s="187" t="s">
        <v>263</v>
      </c>
      <c r="AS392" s="175" t="s">
        <v>164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>
        <v>1</v>
      </c>
      <c r="AQ393" s="187" t="s">
        <v>263</v>
      </c>
      <c r="AS393" s="175" t="s">
        <v>136</v>
      </c>
      <c r="AT393" s="176" t="s">
        <v>289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>
        <v>1</v>
      </c>
      <c r="AQ394" s="187" t="s">
        <v>263</v>
      </c>
      <c r="AS394" s="175" t="s">
        <v>136</v>
      </c>
      <c r="AT394" s="176" t="s">
        <v>290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>
        <v>1</v>
      </c>
      <c r="AQ395" s="187" t="s">
        <v>263</v>
      </c>
      <c r="AS395" s="175" t="s">
        <v>136</v>
      </c>
      <c r="AT395" s="176" t="s">
        <v>291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>
        <v>1</v>
      </c>
      <c r="AQ396" s="187" t="s">
        <v>263</v>
      </c>
      <c r="AS396" s="175" t="s">
        <v>136</v>
      </c>
      <c r="AT396" s="176" t="s">
        <v>292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>
        <v>1</v>
      </c>
      <c r="AQ397" s="187" t="s">
        <v>263</v>
      </c>
      <c r="AS397" s="175" t="s">
        <v>136</v>
      </c>
      <c r="AT397" s="176" t="s">
        <v>293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>
        <v>1</v>
      </c>
      <c r="AQ398" s="187" t="s">
        <v>263</v>
      </c>
      <c r="AS398" s="175" t="s">
        <v>136</v>
      </c>
      <c r="AT398" s="176" t="s">
        <v>328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>
        <v>1</v>
      </c>
      <c r="AQ399" s="187" t="s">
        <v>263</v>
      </c>
      <c r="AS399" s="175" t="s">
        <v>136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>
        <v>1</v>
      </c>
      <c r="AQ400" s="187" t="s">
        <v>263</v>
      </c>
      <c r="AS400" s="175" t="s">
        <v>136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1.9871057230806348</v>
      </c>
    </row>
    <row r="401" spans="42:54" ht="16.5">
      <c r="AP401" s="187">
        <v>1</v>
      </c>
      <c r="AQ401" s="187" t="s">
        <v>263</v>
      </c>
      <c r="AS401" s="175" t="s">
        <v>156</v>
      </c>
      <c r="AT401" s="176" t="s">
        <v>294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>
        <v>1</v>
      </c>
      <c r="AQ402" s="187" t="s">
        <v>263</v>
      </c>
      <c r="AS402" s="175" t="s">
        <v>156</v>
      </c>
      <c r="AT402" s="176" t="s">
        <v>295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>
        <v>1</v>
      </c>
      <c r="AQ403" s="187" t="s">
        <v>263</v>
      </c>
      <c r="AS403" s="175" t="s">
        <v>156</v>
      </c>
      <c r="AT403" s="176" t="s">
        <v>296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>
        <v>1</v>
      </c>
      <c r="AQ404" s="187" t="s">
        <v>263</v>
      </c>
      <c r="AS404" s="175" t="s">
        <v>156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>
        <v>1</v>
      </c>
      <c r="AQ405" s="187" t="s">
        <v>263</v>
      </c>
      <c r="AS405" s="175" t="s">
        <v>138</v>
      </c>
      <c r="AT405" s="176" t="s">
        <v>297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>
        <v>1</v>
      </c>
      <c r="AQ406" s="187" t="s">
        <v>263</v>
      </c>
      <c r="AS406" s="175" t="s">
        <v>138</v>
      </c>
      <c r="AT406" s="176" t="s">
        <v>298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>
        <v>1</v>
      </c>
      <c r="AQ407" s="187" t="s">
        <v>263</v>
      </c>
      <c r="AS407" s="175" t="s">
        <v>138</v>
      </c>
      <c r="AT407" s="176" t="s">
        <v>299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>
        <v>1</v>
      </c>
      <c r="AQ408" s="187" t="s">
        <v>263</v>
      </c>
      <c r="AS408" s="175" t="s">
        <v>138</v>
      </c>
      <c r="AT408" s="176" t="s">
        <v>300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>
        <v>1</v>
      </c>
      <c r="AQ409" s="187" t="s">
        <v>263</v>
      </c>
      <c r="AS409" s="175" t="s">
        <v>138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>
        <v>1</v>
      </c>
      <c r="AQ410" s="187" t="s">
        <v>263</v>
      </c>
      <c r="AS410" s="175" t="s">
        <v>138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2.5645341984885355</v>
      </c>
    </row>
    <row r="411" spans="42:54" ht="16.5">
      <c r="AP411" s="187">
        <v>1</v>
      </c>
      <c r="AQ411" s="187" t="s">
        <v>263</v>
      </c>
      <c r="AS411" s="175" t="s">
        <v>144</v>
      </c>
      <c r="AT411" s="176" t="s">
        <v>301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>
        <v>1</v>
      </c>
      <c r="AQ412" s="187" t="s">
        <v>263</v>
      </c>
      <c r="AS412" s="175" t="s">
        <v>144</v>
      </c>
      <c r="AT412" s="176" t="s">
        <v>302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>
        <v>1</v>
      </c>
      <c r="AQ413" s="187" t="s">
        <v>263</v>
      </c>
      <c r="AS413" s="175" t="s">
        <v>144</v>
      </c>
      <c r="AT413" s="176" t="s">
        <v>303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>
        <v>1</v>
      </c>
      <c r="AQ414" s="187" t="s">
        <v>263</v>
      </c>
      <c r="AS414" s="175" t="s">
        <v>144</v>
      </c>
      <c r="AT414" s="176" t="s">
        <v>304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>
        <v>1</v>
      </c>
      <c r="AQ415" s="187" t="s">
        <v>263</v>
      </c>
      <c r="AS415" s="175" t="s">
        <v>144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>
        <v>1</v>
      </c>
      <c r="AQ416" s="187" t="s">
        <v>263</v>
      </c>
      <c r="AS416" s="175" t="s">
        <v>144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2.5214303215812204</v>
      </c>
    </row>
    <row r="417" spans="42:54" ht="16.5">
      <c r="AP417" s="187">
        <v>1</v>
      </c>
      <c r="AQ417" s="187" t="s">
        <v>263</v>
      </c>
      <c r="AS417" s="175" t="s">
        <v>154</v>
      </c>
      <c r="AT417" s="176" t="s">
        <v>305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>
        <v>1</v>
      </c>
      <c r="AQ418" s="187" t="s">
        <v>263</v>
      </c>
      <c r="AS418" s="175" t="s">
        <v>154</v>
      </c>
      <c r="AT418" s="176" t="s">
        <v>306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>
        <v>1</v>
      </c>
      <c r="AQ419" s="187" t="s">
        <v>263</v>
      </c>
      <c r="AS419" s="175" t="s">
        <v>154</v>
      </c>
      <c r="AT419" s="176" t="s">
        <v>307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>
        <v>1</v>
      </c>
      <c r="AQ420" s="187" t="s">
        <v>263</v>
      </c>
      <c r="AS420" s="175" t="s">
        <v>154</v>
      </c>
      <c r="AT420" s="176" t="s">
        <v>308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>
        <v>1</v>
      </c>
      <c r="AQ421" s="187" t="s">
        <v>263</v>
      </c>
      <c r="AS421" s="175" t="s">
        <v>154</v>
      </c>
      <c r="AT421" s="176" t="s">
        <v>309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>
        <v>1</v>
      </c>
      <c r="AQ422" s="187" t="s">
        <v>263</v>
      </c>
      <c r="AS422" s="175" t="s">
        <v>154</v>
      </c>
      <c r="AT422" s="176" t="s">
        <v>310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>
        <v>1</v>
      </c>
      <c r="AQ423" s="187" t="s">
        <v>263</v>
      </c>
      <c r="AS423" s="175" t="s">
        <v>154</v>
      </c>
      <c r="AT423" s="176" t="s">
        <v>311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>
        <v>1</v>
      </c>
      <c r="AQ424" s="187" t="s">
        <v>263</v>
      </c>
      <c r="AS424" s="175" t="s">
        <v>154</v>
      </c>
      <c r="AT424" s="176" t="s">
        <v>312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>
        <v>1</v>
      </c>
      <c r="AQ425" s="187" t="s">
        <v>263</v>
      </c>
      <c r="AS425" s="175" t="s">
        <v>154</v>
      </c>
      <c r="AT425" s="176" t="s">
        <v>313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>
        <v>1</v>
      </c>
      <c r="AQ426" s="187" t="s">
        <v>263</v>
      </c>
      <c r="AS426" s="175" t="s">
        <v>154</v>
      </c>
      <c r="AT426" s="176" t="s">
        <v>314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>
        <v>1</v>
      </c>
      <c r="AQ427" s="187" t="s">
        <v>263</v>
      </c>
      <c r="AS427" s="175" t="s">
        <v>154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2.4142240701368185</v>
      </c>
    </row>
    <row r="428" spans="42:54" ht="16.5">
      <c r="AP428" s="187">
        <v>1</v>
      </c>
      <c r="AQ428" s="187" t="s">
        <v>263</v>
      </c>
      <c r="AS428" s="175" t="s">
        <v>163</v>
      </c>
      <c r="AT428" s="176" t="s">
        <v>315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>
        <v>1</v>
      </c>
      <c r="AQ429" s="187" t="s">
        <v>263</v>
      </c>
      <c r="AS429" s="175" t="s">
        <v>163</v>
      </c>
      <c r="AT429" s="176" t="s">
        <v>316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>
        <v>1</v>
      </c>
      <c r="AQ430" s="187" t="s">
        <v>263</v>
      </c>
      <c r="AS430" s="175" t="s">
        <v>163</v>
      </c>
      <c r="AT430" s="176" t="s">
        <v>317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>
        <v>1</v>
      </c>
      <c r="AQ431" s="187" t="s">
        <v>263</v>
      </c>
      <c r="AS431" s="175" t="s">
        <v>163</v>
      </c>
      <c r="AT431" s="176" t="s">
        <v>318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>
        <v>1</v>
      </c>
      <c r="AQ432" s="187" t="s">
        <v>263</v>
      </c>
      <c r="AS432" s="175" t="s">
        <v>163</v>
      </c>
      <c r="AT432" s="176" t="s">
        <v>319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>
        <v>1</v>
      </c>
      <c r="AQ433" s="187" t="s">
        <v>263</v>
      </c>
      <c r="AS433" s="175" t="s">
        <v>163</v>
      </c>
      <c r="AT433" s="176" t="s">
        <v>320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>
        <v>1</v>
      </c>
      <c r="AQ434" s="187" t="s">
        <v>263</v>
      </c>
      <c r="AS434" s="175" t="s">
        <v>163</v>
      </c>
      <c r="AT434" s="176" t="s">
        <v>321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>
        <v>1</v>
      </c>
      <c r="AQ435" s="187" t="s">
        <v>263</v>
      </c>
      <c r="AS435" s="175" t="s">
        <v>163</v>
      </c>
      <c r="AT435" s="176" t="s">
        <v>322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>
        <v>1</v>
      </c>
      <c r="AQ436" s="187" t="s">
        <v>263</v>
      </c>
      <c r="AS436" s="175" t="s">
        <v>163</v>
      </c>
      <c r="AT436" s="176" t="s">
        <v>323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>
        <v>1</v>
      </c>
      <c r="AQ437" s="187" t="s">
        <v>263</v>
      </c>
      <c r="AS437" s="175" t="s">
        <v>163</v>
      </c>
      <c r="AT437" s="176" t="s">
        <v>324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>
        <v>1</v>
      </c>
      <c r="AQ438" s="187" t="s">
        <v>263</v>
      </c>
      <c r="AS438" s="175" t="s">
        <v>163</v>
      </c>
      <c r="AT438" s="176" t="s">
        <v>329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>
        <v>1</v>
      </c>
      <c r="AQ439" s="187" t="s">
        <v>263</v>
      </c>
      <c r="AS439" s="175" t="s">
        <v>163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>
        <v>1</v>
      </c>
      <c r="AQ440" s="187" t="s">
        <v>263</v>
      </c>
      <c r="AS440" s="175" t="s">
        <v>163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2.6435543221140123</v>
      </c>
    </row>
    <row r="441" spans="42:54" ht="16.5">
      <c r="AS441" s="323" t="s">
        <v>63</v>
      </c>
      <c r="AT441" s="324" t="s">
        <v>64</v>
      </c>
      <c r="AU441" s="323">
        <v>3</v>
      </c>
      <c r="AV441" s="325">
        <v>1.5602333859204235E-2</v>
      </c>
      <c r="AW441" s="325">
        <v>0.32921719313034753</v>
      </c>
      <c r="AX441" s="325">
        <v>0.15664332972114919</v>
      </c>
      <c r="AY441" s="326">
        <v>17.026750000000003</v>
      </c>
      <c r="AZ441" s="326">
        <v>0.11803864088735037</v>
      </c>
      <c r="BA441" s="326">
        <v>9.155561248313715</v>
      </c>
      <c r="BB441" s="326">
        <v>2.971104281820153</v>
      </c>
    </row>
    <row r="442" spans="42:54" ht="16.5">
      <c r="AS442" s="323" t="s">
        <v>63</v>
      </c>
      <c r="AT442" s="324" t="s">
        <v>96</v>
      </c>
      <c r="AU442" s="323">
        <v>3</v>
      </c>
      <c r="AV442" s="325">
        <v>1.5493781942052764E-2</v>
      </c>
      <c r="AW442" s="325">
        <v>0.30107502339586995</v>
      </c>
      <c r="AX442" s="325">
        <v>0.13532034976107918</v>
      </c>
      <c r="AY442" s="326">
        <v>18.386846153846157</v>
      </c>
      <c r="AZ442" s="326">
        <v>0.13967116846001046</v>
      </c>
      <c r="BA442" s="326">
        <v>9.613208076971075</v>
      </c>
      <c r="BB442" s="326">
        <v>2.7686429371483636</v>
      </c>
    </row>
    <row r="443" spans="42:54" ht="16.5">
      <c r="AS443" s="323" t="s">
        <v>63</v>
      </c>
      <c r="AT443" s="324" t="s">
        <v>97</v>
      </c>
      <c r="AU443" s="323">
        <v>3</v>
      </c>
      <c r="AV443" s="325">
        <v>1.4651316613671042E-2</v>
      </c>
      <c r="AW443" s="325">
        <v>0.27787345086475568</v>
      </c>
      <c r="AX443" s="325">
        <v>0.12354749051829711</v>
      </c>
      <c r="AY443" s="326">
        <v>16.630875000000003</v>
      </c>
      <c r="AZ443" s="326">
        <v>3.4425624304393554E-2</v>
      </c>
      <c r="BA443" s="326">
        <v>6.1307986812677351</v>
      </c>
      <c r="BB443" s="326">
        <v>3.1406878666942268</v>
      </c>
    </row>
    <row r="444" spans="42:54" ht="16.5">
      <c r="AS444" s="323" t="s">
        <v>63</v>
      </c>
      <c r="AT444" s="324" t="s">
        <v>98</v>
      </c>
      <c r="AU444" s="323">
        <v>3</v>
      </c>
      <c r="AV444" s="325">
        <v>1.1292428893668847E-2</v>
      </c>
      <c r="AW444" s="325">
        <v>0.30915514328729388</v>
      </c>
      <c r="AX444" s="325">
        <v>0.1773489788442143</v>
      </c>
      <c r="AY444" s="326">
        <v>17.009599999999999</v>
      </c>
      <c r="AZ444" s="326">
        <v>0.19794125451559472</v>
      </c>
      <c r="BA444" s="326">
        <v>13.581324140473225</v>
      </c>
      <c r="BB444" s="326">
        <v>2.6370827047032752</v>
      </c>
    </row>
    <row r="445" spans="42:54" ht="16.5">
      <c r="AS445" s="323" t="s">
        <v>63</v>
      </c>
      <c r="AT445" s="324" t="s">
        <v>99</v>
      </c>
      <c r="AU445" s="323">
        <v>3</v>
      </c>
      <c r="AV445" s="325">
        <v>2.1031731011720109E-2</v>
      </c>
      <c r="AW445" s="325">
        <v>0.32286621146260697</v>
      </c>
      <c r="AX445" s="325">
        <v>0.14720934073161265</v>
      </c>
      <c r="AY445" s="326">
        <v>17.409749999999999</v>
      </c>
      <c r="AZ445" s="326">
        <v>0.22622730738118299</v>
      </c>
      <c r="BA445" s="326">
        <v>11.020501688140484</v>
      </c>
      <c r="BB445" s="326">
        <v>2.9577265264863395</v>
      </c>
    </row>
    <row r="446" spans="42:54" ht="16.5">
      <c r="AS446" s="327" t="s">
        <v>63</v>
      </c>
      <c r="AT446" s="328" t="s">
        <v>100</v>
      </c>
      <c r="AU446" s="323">
        <v>3</v>
      </c>
      <c r="AV446" s="325">
        <v>1.4951932523210964E-2</v>
      </c>
      <c r="AW446" s="325">
        <v>0.30987449517469368</v>
      </c>
      <c r="AX446" s="325">
        <v>0.14625721869974836</v>
      </c>
      <c r="AY446" s="326">
        <v>17.322314814814813</v>
      </c>
      <c r="AZ446" s="326">
        <v>0.1197773314391761</v>
      </c>
      <c r="BA446" s="326">
        <v>9.277057553714668</v>
      </c>
      <c r="BB446" s="326">
        <v>2.8918404594203349</v>
      </c>
    </row>
    <row r="447" spans="42:54" ht="16.5">
      <c r="AS447" s="323" t="s">
        <v>134</v>
      </c>
      <c r="AT447" s="324" t="s">
        <v>166</v>
      </c>
      <c r="AU447" s="323">
        <v>3</v>
      </c>
      <c r="AV447" s="325">
        <v>1.3680172702864384E-2</v>
      </c>
      <c r="AW447" s="325">
        <v>0.37198739548461446</v>
      </c>
      <c r="AX447" s="325">
        <v>0.19828234058696534</v>
      </c>
      <c r="AY447" s="326">
        <v>13.936178571428572</v>
      </c>
      <c r="AZ447" s="326">
        <v>0.35207829392578111</v>
      </c>
      <c r="BA447" s="326">
        <v>22.794727852900611</v>
      </c>
      <c r="BB447" s="326">
        <v>2.0377622189656068</v>
      </c>
    </row>
    <row r="448" spans="42:54" ht="16.5">
      <c r="AS448" s="323" t="s">
        <v>134</v>
      </c>
      <c r="AT448" s="324" t="s">
        <v>167</v>
      </c>
      <c r="AU448" s="323">
        <v>3</v>
      </c>
      <c r="AV448" s="325">
        <v>2.2886312469227225E-2</v>
      </c>
      <c r="AW448" s="325">
        <v>0.35494867805996011</v>
      </c>
      <c r="AX448" s="325">
        <v>0.17773868119907102</v>
      </c>
      <c r="AY448" s="326">
        <v>13.767833333333332</v>
      </c>
      <c r="AZ448" s="326">
        <v>0.30037791885004622</v>
      </c>
      <c r="BA448" s="326">
        <v>18.846000149537538</v>
      </c>
      <c r="BB448" s="326">
        <v>2.1425027941091495</v>
      </c>
    </row>
    <row r="449" spans="45:54" ht="16.5">
      <c r="AS449" s="323" t="s">
        <v>134</v>
      </c>
      <c r="AT449" s="324" t="s">
        <v>168</v>
      </c>
      <c r="AU449" s="323">
        <v>3</v>
      </c>
      <c r="AV449" s="325">
        <v>8.5092745831492518E-3</v>
      </c>
      <c r="AW449" s="325">
        <v>0.29632958851011987</v>
      </c>
      <c r="AX449" s="325">
        <v>0.17076672437772733</v>
      </c>
      <c r="AY449" s="326">
        <v>14.73725</v>
      </c>
      <c r="AZ449" s="326">
        <v>0.29580719386192206</v>
      </c>
      <c r="BA449" s="326">
        <v>35.058252596669867</v>
      </c>
      <c r="BB449" s="326">
        <v>2.3373264688980062</v>
      </c>
    </row>
    <row r="450" spans="45:54" ht="16.5">
      <c r="AS450" s="323" t="s">
        <v>134</v>
      </c>
      <c r="AT450" s="324" t="s">
        <v>169</v>
      </c>
      <c r="AU450" s="323">
        <v>3</v>
      </c>
      <c r="AV450" s="325">
        <v>2.1054412463848021E-2</v>
      </c>
      <c r="AW450" s="325">
        <v>0.30447878620311813</v>
      </c>
      <c r="AX450" s="325">
        <v>0.23146530508707552</v>
      </c>
      <c r="AY450" s="326">
        <v>14.288166666666667</v>
      </c>
      <c r="AZ450" s="326">
        <v>0.14164199774992933</v>
      </c>
      <c r="BA450" s="326">
        <v>13.226816216850141</v>
      </c>
      <c r="BB450" s="326">
        <v>2.8707557824502987</v>
      </c>
    </row>
    <row r="451" spans="45:54" ht="16.5">
      <c r="AS451" s="323" t="s">
        <v>134</v>
      </c>
      <c r="AT451" s="324" t="s">
        <v>99</v>
      </c>
      <c r="AU451" s="323">
        <v>3</v>
      </c>
      <c r="AV451" s="325">
        <v>2.1037863111475333E-2</v>
      </c>
      <c r="AW451" s="325">
        <v>0.34121590579592037</v>
      </c>
      <c r="AX451" s="325">
        <v>0.20876417244174822</v>
      </c>
      <c r="AY451" s="326">
        <v>13.562714285714287</v>
      </c>
      <c r="AZ451" s="326">
        <v>0.34313916330725663</v>
      </c>
      <c r="BA451" s="326">
        <v>25.985378120082864</v>
      </c>
      <c r="BB451" s="326">
        <v>2.3238374848321786</v>
      </c>
    </row>
    <row r="452" spans="45:54" ht="16.5">
      <c r="AS452" s="327" t="s">
        <v>134</v>
      </c>
      <c r="AT452" s="328" t="s">
        <v>100</v>
      </c>
      <c r="AU452" s="323">
        <v>3</v>
      </c>
      <c r="AV452" s="325">
        <v>1.6606869664515966E-2</v>
      </c>
      <c r="AW452" s="325">
        <v>0.35006068204173379</v>
      </c>
      <c r="AX452" s="325">
        <v>0.19419710692095968</v>
      </c>
      <c r="AY452" s="326">
        <v>13.979104477611944</v>
      </c>
      <c r="AZ452" s="326">
        <v>0.30061263916447234</v>
      </c>
      <c r="BA452" s="326">
        <v>22.524699276084959</v>
      </c>
      <c r="BB452" s="326">
        <v>2.2126467791262057</v>
      </c>
    </row>
    <row r="453" spans="45:54" ht="16.5">
      <c r="AS453" s="323" t="s">
        <v>152</v>
      </c>
      <c r="AT453" s="324" t="s">
        <v>170</v>
      </c>
      <c r="AU453" s="323">
        <v>3</v>
      </c>
      <c r="AV453" s="325">
        <v>9.4677116034051975E-3</v>
      </c>
      <c r="AW453" s="325">
        <v>0.35758332155680161</v>
      </c>
      <c r="AX453" s="325">
        <v>0.14208043441959167</v>
      </c>
      <c r="AY453" s="326">
        <v>9.5292727272727262</v>
      </c>
      <c r="AZ453" s="326">
        <v>0.13304570296259674</v>
      </c>
      <c r="BA453" s="326">
        <v>4.8530740720193712</v>
      </c>
      <c r="BB453" s="326">
        <v>2.3915914854168268</v>
      </c>
    </row>
    <row r="454" spans="45:54" ht="16.5">
      <c r="AS454" s="323" t="s">
        <v>152</v>
      </c>
      <c r="AT454" s="324" t="s">
        <v>171</v>
      </c>
      <c r="AU454" s="323">
        <v>3</v>
      </c>
      <c r="AV454" s="325">
        <v>1.7321943243670462E-2</v>
      </c>
      <c r="AW454" s="325">
        <v>0.20209855934973373</v>
      </c>
      <c r="AX454" s="325">
        <v>0.1733791446109238</v>
      </c>
      <c r="AY454" s="326">
        <v>11.334200000000001</v>
      </c>
      <c r="AZ454" s="326">
        <v>0.2293572250714522</v>
      </c>
      <c r="BA454" s="326">
        <v>10.915912159091718</v>
      </c>
      <c r="BB454" s="326">
        <v>3.5755667283772872</v>
      </c>
    </row>
    <row r="455" spans="45:54" ht="16.5">
      <c r="AS455" s="323" t="s">
        <v>152</v>
      </c>
      <c r="AT455" s="324" t="s">
        <v>172</v>
      </c>
      <c r="AU455" s="323">
        <v>3</v>
      </c>
      <c r="AV455" s="325">
        <v>1.260001590303138E-2</v>
      </c>
      <c r="AW455" s="325">
        <v>0.29035941868971471</v>
      </c>
      <c r="AX455" s="325">
        <v>0.2191781927226025</v>
      </c>
      <c r="AY455" s="326">
        <v>11.713909090909089</v>
      </c>
      <c r="AZ455" s="326">
        <v>0.68741049587305969</v>
      </c>
      <c r="BA455" s="326">
        <v>13.288957036315233</v>
      </c>
      <c r="BB455" s="326">
        <v>2.714144391021569</v>
      </c>
    </row>
    <row r="456" spans="45:54" ht="16.5">
      <c r="AS456" s="323" t="s">
        <v>152</v>
      </c>
      <c r="AT456" s="324" t="s">
        <v>173</v>
      </c>
      <c r="AU456" s="323">
        <v>3</v>
      </c>
      <c r="AV456" s="325">
        <v>1.0957475315330447E-2</v>
      </c>
      <c r="AW456" s="325">
        <v>0.26335785558597657</v>
      </c>
      <c r="AX456" s="325">
        <v>0.21046909259704441</v>
      </c>
      <c r="AY456" s="326">
        <v>11.792444444444444</v>
      </c>
      <c r="AZ456" s="326">
        <v>9.1892266556886024E-2</v>
      </c>
      <c r="BA456" s="326">
        <v>16.196907035195547</v>
      </c>
      <c r="BB456" s="326">
        <v>2.9472950386551688</v>
      </c>
    </row>
    <row r="457" spans="45:54" ht="16.5">
      <c r="AS457" s="323" t="s">
        <v>152</v>
      </c>
      <c r="AT457" s="324" t="s">
        <v>174</v>
      </c>
      <c r="AU457" s="323">
        <v>3</v>
      </c>
      <c r="AV457" s="325">
        <v>9.6133279944367392E-3</v>
      </c>
      <c r="AW457" s="325">
        <v>0.34102808423219938</v>
      </c>
      <c r="AX457" s="325">
        <v>0.23208566854943347</v>
      </c>
      <c r="AY457" s="326">
        <v>11.802272727272729</v>
      </c>
      <c r="AZ457" s="326">
        <v>0.6160736171070571</v>
      </c>
      <c r="BA457" s="326">
        <v>19.436028072692181</v>
      </c>
      <c r="BB457" s="326">
        <v>2.4914278267205208</v>
      </c>
    </row>
    <row r="458" spans="45:54" ht="16.5">
      <c r="AS458" s="323" t="s">
        <v>152</v>
      </c>
      <c r="AT458" s="324" t="s">
        <v>325</v>
      </c>
      <c r="AU458" s="323">
        <v>3</v>
      </c>
      <c r="AV458" s="325">
        <v>2.09534027952601E-2</v>
      </c>
      <c r="AW458" s="325">
        <v>0.28829462231492053</v>
      </c>
      <c r="AX458" s="325">
        <v>0.22068922328307436</v>
      </c>
      <c r="AY458" s="326">
        <v>10.528</v>
      </c>
      <c r="AZ458" s="326">
        <v>0.316130538127187</v>
      </c>
      <c r="BA458" s="326">
        <v>8.0763825573921828</v>
      </c>
      <c r="BB458" s="326">
        <v>2.9371680234236792</v>
      </c>
    </row>
    <row r="459" spans="45:54" ht="16.5">
      <c r="AS459" s="327" t="s">
        <v>152</v>
      </c>
      <c r="AT459" s="328" t="s">
        <v>100</v>
      </c>
      <c r="AU459" s="323">
        <v>3</v>
      </c>
      <c r="AV459" s="325">
        <v>1.1495152902474839E-2</v>
      </c>
      <c r="AW459" s="325">
        <v>0.30505848986534334</v>
      </c>
      <c r="AX459" s="325">
        <v>0.20246034028059001</v>
      </c>
      <c r="AY459" s="326">
        <v>11.183979166666667</v>
      </c>
      <c r="AZ459" s="326">
        <v>0.39211466551350277</v>
      </c>
      <c r="BA459" s="326">
        <v>13.510418444330757</v>
      </c>
      <c r="BB459" s="326">
        <v>2.7357451632855105</v>
      </c>
    </row>
    <row r="460" spans="45:54" ht="16.5">
      <c r="AS460" s="323" t="s">
        <v>149</v>
      </c>
      <c r="AT460" s="324" t="s">
        <v>175</v>
      </c>
      <c r="AU460" s="323">
        <v>3</v>
      </c>
      <c r="AV460" s="325">
        <v>2.132074708578019E-2</v>
      </c>
      <c r="AW460" s="325">
        <v>0.337182987206118</v>
      </c>
      <c r="AX460" s="325">
        <v>0.16300060237292391</v>
      </c>
      <c r="AY460" s="326">
        <v>8.7570000000000014</v>
      </c>
      <c r="AZ460" s="326">
        <v>2.7082938917884342E-2</v>
      </c>
      <c r="BA460" s="326">
        <v>6.5540712181280103</v>
      </c>
      <c r="BB460" s="326">
        <v>2.1997831922641162</v>
      </c>
    </row>
    <row r="461" spans="45:54" ht="16.5">
      <c r="AS461" s="323" t="s">
        <v>149</v>
      </c>
      <c r="AT461" s="324" t="s">
        <v>176</v>
      </c>
      <c r="AU461" s="323">
        <v>3</v>
      </c>
      <c r="AV461" s="325">
        <v>9.1194642596003295E-2</v>
      </c>
      <c r="AW461" s="325">
        <v>0.3414740628310054</v>
      </c>
      <c r="AX461" s="325">
        <v>0.44911139595321764</v>
      </c>
      <c r="AY461" s="326">
        <v>4.0315000000000003</v>
      </c>
      <c r="AZ461" s="326">
        <v>3.9437249381209835E-2</v>
      </c>
      <c r="BA461" s="326">
        <v>0.87550693626285836</v>
      </c>
      <c r="BB461" s="326">
        <v>4.6462117875044804</v>
      </c>
    </row>
    <row r="462" spans="45:54" ht="16.5">
      <c r="AS462" s="323" t="s">
        <v>149</v>
      </c>
      <c r="AT462" s="324" t="s">
        <v>177</v>
      </c>
      <c r="AU462" s="323">
        <v>3</v>
      </c>
      <c r="AV462" s="325">
        <v>0.11723216090720995</v>
      </c>
      <c r="AW462" s="325">
        <v>0.36677557391645671</v>
      </c>
      <c r="AX462" s="325">
        <v>0.46298366243621131</v>
      </c>
      <c r="AY462" s="326">
        <v>4.7809999999999997</v>
      </c>
      <c r="AZ462" s="326">
        <v>1.5338203161709833E-2</v>
      </c>
      <c r="BA462" s="326">
        <v>0.62886632963010314</v>
      </c>
      <c r="BB462" s="326">
        <v>4.7412546855904711</v>
      </c>
    </row>
    <row r="463" spans="45:54" ht="16.5">
      <c r="AS463" s="323" t="s">
        <v>149</v>
      </c>
      <c r="AT463" s="324" t="s">
        <v>178</v>
      </c>
      <c r="AU463" s="323">
        <v>3</v>
      </c>
      <c r="AV463" s="325">
        <v>8.7755083939542816E-2</v>
      </c>
      <c r="AW463" s="325">
        <v>0.425469215338311</v>
      </c>
      <c r="AX463" s="325">
        <v>0.47120536111674233</v>
      </c>
      <c r="AY463" s="326">
        <v>5.4249999999999998</v>
      </c>
      <c r="AZ463" s="326">
        <v>3.8286033810013595E-2</v>
      </c>
      <c r="BA463" s="326">
        <v>1.0050083875128568</v>
      </c>
      <c r="BB463" s="326">
        <v>4.804573132455932</v>
      </c>
    </row>
    <row r="464" spans="45:54" ht="16.5">
      <c r="AS464" s="323" t="s">
        <v>149</v>
      </c>
      <c r="AT464" s="324" t="s">
        <v>179</v>
      </c>
      <c r="AU464" s="323">
        <v>3</v>
      </c>
      <c r="AV464" s="325">
        <v>8.9244441266384977E-2</v>
      </c>
      <c r="AW464" s="325">
        <v>0.41328215412702185</v>
      </c>
      <c r="AX464" s="325">
        <v>0.4705244568518866</v>
      </c>
      <c r="AY464" s="326">
        <v>5.056</v>
      </c>
      <c r="AZ464" s="326">
        <v>9.2148507669094992E-2</v>
      </c>
      <c r="BA464" s="326">
        <v>0.89313168971584378</v>
      </c>
      <c r="BB464" s="326">
        <v>4.8767768530761453</v>
      </c>
    </row>
    <row r="465" spans="45:54" ht="16.5">
      <c r="AS465" s="323" t="s">
        <v>149</v>
      </c>
      <c r="AT465" s="324" t="s">
        <v>180</v>
      </c>
      <c r="AU465" s="323">
        <v>3</v>
      </c>
      <c r="AV465" s="325">
        <v>5.3180605779590016E-2</v>
      </c>
      <c r="AW465" s="325">
        <v>0.44952009050242847</v>
      </c>
      <c r="AX465" s="325">
        <v>0.47202863097060055</v>
      </c>
      <c r="AY465" s="326">
        <v>6.7190000000000003</v>
      </c>
      <c r="AZ465" s="326">
        <v>0.20909946169756272</v>
      </c>
      <c r="BA465" s="326">
        <v>2.4555782937816342</v>
      </c>
      <c r="BB465" s="326">
        <v>4.6202459964819429</v>
      </c>
    </row>
    <row r="466" spans="45:54" ht="16.5">
      <c r="AS466" s="323" t="s">
        <v>149</v>
      </c>
      <c r="AT466" s="324" t="s">
        <v>181</v>
      </c>
      <c r="AU466" s="323">
        <v>3</v>
      </c>
      <c r="AV466" s="325">
        <v>1.2269691830527807E-2</v>
      </c>
      <c r="AW466" s="325">
        <v>0.30837844288682853</v>
      </c>
      <c r="AX466" s="325">
        <v>0.16619287598811991</v>
      </c>
      <c r="AY466" s="326">
        <v>6.54725</v>
      </c>
      <c r="AZ466" s="326">
        <v>1.9903338441691006E-2</v>
      </c>
      <c r="BA466" s="326">
        <v>2.8909599086556188</v>
      </c>
      <c r="BB466" s="326">
        <v>2.8010278312782324</v>
      </c>
    </row>
    <row r="467" spans="45:54" ht="16.5">
      <c r="AS467" s="323" t="s">
        <v>149</v>
      </c>
      <c r="AT467" s="324" t="s">
        <v>182</v>
      </c>
      <c r="AU467" s="323">
        <v>3</v>
      </c>
      <c r="AV467" s="325">
        <v>1.3930106826067672E-2</v>
      </c>
      <c r="AW467" s="325">
        <v>0.27348202818597506</v>
      </c>
      <c r="AX467" s="325">
        <v>0.27791283430008773</v>
      </c>
      <c r="AY467" s="326">
        <v>3.8765000000000001</v>
      </c>
      <c r="AZ467" s="326">
        <v>6.3990981878905761E-3</v>
      </c>
      <c r="BA467" s="326">
        <v>0.51192785503124616</v>
      </c>
      <c r="BB467" s="326">
        <v>3.1317816314473546</v>
      </c>
    </row>
    <row r="468" spans="45:54" ht="16.5">
      <c r="AS468" s="323" t="s">
        <v>149</v>
      </c>
      <c r="AT468" s="324" t="s">
        <v>183</v>
      </c>
      <c r="AU468" s="323">
        <v>3</v>
      </c>
      <c r="AV468" s="325">
        <v>2.3261440196968311E-2</v>
      </c>
      <c r="AW468" s="325">
        <v>0.33769819824842717</v>
      </c>
      <c r="AX468" s="325">
        <v>0.21959405219889941</v>
      </c>
      <c r="AY468" s="326">
        <v>6.1820000000000004</v>
      </c>
      <c r="AZ468" s="326">
        <v>2.6537045582948567E-2</v>
      </c>
      <c r="BA468" s="326">
        <v>1.8973987591808226</v>
      </c>
      <c r="BB468" s="326">
        <v>2.8732856475138031</v>
      </c>
    </row>
    <row r="469" spans="45:54" ht="16.5">
      <c r="AS469" s="323" t="s">
        <v>149</v>
      </c>
      <c r="AT469" s="324" t="s">
        <v>184</v>
      </c>
      <c r="AU469" s="323">
        <v>3</v>
      </c>
      <c r="AV469" s="325">
        <v>1.9672379614353527E-2</v>
      </c>
      <c r="AW469" s="325">
        <v>0.29150445015923643</v>
      </c>
      <c r="AX469" s="325">
        <v>0.16135547386772572</v>
      </c>
      <c r="AY469" s="326">
        <v>4.6044999999999998</v>
      </c>
      <c r="AZ469" s="326">
        <v>0.10985904603760049</v>
      </c>
      <c r="BA469" s="326">
        <v>0.94066808169695426</v>
      </c>
      <c r="BB469" s="326">
        <v>2.8046227375586308</v>
      </c>
    </row>
    <row r="470" spans="45:54" ht="16.5">
      <c r="AS470" s="323" t="s">
        <v>149</v>
      </c>
      <c r="AT470" s="324" t="s">
        <v>185</v>
      </c>
      <c r="AU470" s="323">
        <v>3</v>
      </c>
      <c r="AV470" s="325">
        <v>2.7609916670970125E-2</v>
      </c>
      <c r="AW470" s="325">
        <v>0.29876813464307883</v>
      </c>
      <c r="AX470" s="325">
        <v>0.29626081814893773</v>
      </c>
      <c r="AY470" s="326">
        <v>7.0124999999999993</v>
      </c>
      <c r="AZ470" s="326">
        <v>6.8578893090031883E-3</v>
      </c>
      <c r="BA470" s="326">
        <v>2.8460240632363232</v>
      </c>
      <c r="BB470" s="326">
        <v>2.7488382930287778</v>
      </c>
    </row>
    <row r="471" spans="45:54" ht="16.5">
      <c r="AS471" s="323" t="s">
        <v>149</v>
      </c>
      <c r="AT471" s="324" t="s">
        <v>186</v>
      </c>
      <c r="AU471" s="323">
        <v>3</v>
      </c>
      <c r="AV471" s="325">
        <v>2.3621136994307401E-2</v>
      </c>
      <c r="AW471" s="325">
        <v>0.34258148040055703</v>
      </c>
      <c r="AX471" s="325">
        <v>0.26140922053072446</v>
      </c>
      <c r="AY471" s="326">
        <v>7.4870000000000001</v>
      </c>
      <c r="AZ471" s="326">
        <v>0</v>
      </c>
      <c r="BA471" s="326">
        <v>2.8255014593949936</v>
      </c>
      <c r="BB471" s="326">
        <v>2.7213849758098263</v>
      </c>
    </row>
    <row r="472" spans="45:54" ht="16.5">
      <c r="AS472" s="323" t="s">
        <v>149</v>
      </c>
      <c r="AT472" s="324" t="s">
        <v>99</v>
      </c>
      <c r="AU472" s="323">
        <v>3</v>
      </c>
      <c r="AV472" s="325">
        <v>7.4931563445938515E-2</v>
      </c>
      <c r="AW472" s="325">
        <v>0.35696484414005802</v>
      </c>
      <c r="AX472" s="325">
        <v>0.22346951499291368</v>
      </c>
      <c r="AY472" s="326">
        <v>8.8179999999999996</v>
      </c>
      <c r="AZ472" s="326">
        <v>0.71718881544042312</v>
      </c>
      <c r="BA472" s="326">
        <v>6.7317950176566992</v>
      </c>
      <c r="BB472" s="326">
        <v>2.7407023718104213</v>
      </c>
    </row>
    <row r="473" spans="45:54" ht="16.5">
      <c r="AS473" s="327" t="s">
        <v>149</v>
      </c>
      <c r="AT473" s="328" t="s">
        <v>100</v>
      </c>
      <c r="AU473" s="323">
        <v>3</v>
      </c>
      <c r="AV473" s="325">
        <v>4.2509046747873237E-2</v>
      </c>
      <c r="AW473" s="325">
        <v>0.34993799984934409</v>
      </c>
      <c r="AX473" s="325">
        <v>0.26423836294674791</v>
      </c>
      <c r="AY473" s="326">
        <v>7.1610851063829832</v>
      </c>
      <c r="AZ473" s="326">
        <v>5.9830109806802596E-2</v>
      </c>
      <c r="BA473" s="326">
        <v>3.7057039080339118</v>
      </c>
      <c r="BB473" s="326">
        <v>2.8098007324825782</v>
      </c>
    </row>
    <row r="474" spans="45:54" ht="16.5">
      <c r="AS474" s="323" t="s">
        <v>157</v>
      </c>
      <c r="AT474" s="324" t="s">
        <v>187</v>
      </c>
      <c r="AU474" s="323">
        <v>3</v>
      </c>
      <c r="AV474" s="325">
        <v>2.0290557004912051E-2</v>
      </c>
      <c r="AW474" s="325">
        <v>0.33736624601137211</v>
      </c>
      <c r="AX474" s="325">
        <v>0.17740187951099165</v>
      </c>
      <c r="AY474" s="326">
        <v>46.3675</v>
      </c>
      <c r="AZ474" s="326">
        <v>2.3482025755761362</v>
      </c>
      <c r="BA474" s="326">
        <v>16.188122550119047</v>
      </c>
      <c r="BB474" s="326">
        <v>2.3976875458542901</v>
      </c>
    </row>
    <row r="475" spans="45:54" ht="16.5">
      <c r="AS475" s="323" t="s">
        <v>157</v>
      </c>
      <c r="AT475" s="324" t="s">
        <v>188</v>
      </c>
      <c r="AU475" s="323">
        <v>3</v>
      </c>
      <c r="AV475" s="325">
        <v>1.1497403471369887E-2</v>
      </c>
      <c r="AW475" s="325">
        <v>0.36429606512084745</v>
      </c>
      <c r="AX475" s="325">
        <v>0.14281663787909518</v>
      </c>
      <c r="AY475" s="326">
        <v>8.7219999999999995</v>
      </c>
      <c r="AZ475" s="326">
        <v>3.0859256240081064E-2</v>
      </c>
      <c r="BA475" s="326">
        <v>4.777012865964549</v>
      </c>
      <c r="BB475" s="326">
        <v>2.2379156021004305</v>
      </c>
    </row>
    <row r="476" spans="45:54" ht="16.5">
      <c r="AS476" s="323" t="s">
        <v>157</v>
      </c>
      <c r="AT476" s="324" t="s">
        <v>189</v>
      </c>
      <c r="AU476" s="323">
        <v>3</v>
      </c>
      <c r="AV476" s="325">
        <v>1.6895732872648617E-2</v>
      </c>
      <c r="AW476" s="325">
        <v>0.38582716765114794</v>
      </c>
      <c r="AX476" s="325">
        <v>0.23901963985715763</v>
      </c>
      <c r="AY476" s="326">
        <v>6.3146666666666667</v>
      </c>
      <c r="AZ476" s="326">
        <v>1.7574973518908649E-2</v>
      </c>
      <c r="BA476" s="326">
        <v>4.5519181413973397</v>
      </c>
      <c r="BB476" s="326">
        <v>2.0833572245869378</v>
      </c>
    </row>
    <row r="477" spans="45:54" ht="16.5">
      <c r="AS477" s="323" t="s">
        <v>157</v>
      </c>
      <c r="AT477" s="324" t="s">
        <v>190</v>
      </c>
      <c r="AU477" s="323">
        <v>3</v>
      </c>
      <c r="AV477" s="325">
        <v>2.1191731822005084E-2</v>
      </c>
      <c r="AW477" s="325">
        <v>0.43368758387123735</v>
      </c>
      <c r="AX477" s="325">
        <v>0.16585323195177593</v>
      </c>
      <c r="AY477" s="326">
        <v>6.5354000000000001</v>
      </c>
      <c r="AZ477" s="326">
        <v>2.6607470366595068E-2</v>
      </c>
      <c r="BA477" s="326">
        <v>4.66074189254857</v>
      </c>
      <c r="BB477" s="326">
        <v>2.2713646222826034</v>
      </c>
    </row>
    <row r="478" spans="45:54" ht="16.5">
      <c r="AS478" s="323" t="s">
        <v>157</v>
      </c>
      <c r="AT478" s="324" t="s">
        <v>326</v>
      </c>
      <c r="AU478" s="323">
        <v>3</v>
      </c>
      <c r="AV478" s="325">
        <v>2.3683450904072943E-2</v>
      </c>
      <c r="AW478" s="325">
        <v>0.39437676170756014</v>
      </c>
      <c r="AX478" s="325">
        <v>0.15944688977030372</v>
      </c>
      <c r="AY478" s="326">
        <v>9.2159999999999993</v>
      </c>
      <c r="AZ478" s="326">
        <v>0</v>
      </c>
      <c r="BA478" s="326">
        <v>2.607307631464086</v>
      </c>
      <c r="BB478" s="326">
        <v>2.4597238229669824</v>
      </c>
    </row>
    <row r="479" spans="45:54" ht="16.5">
      <c r="AS479" s="323" t="s">
        <v>157</v>
      </c>
      <c r="AT479" s="324" t="s">
        <v>191</v>
      </c>
      <c r="AU479" s="323">
        <v>3</v>
      </c>
      <c r="AV479" s="325">
        <v>1.5257020301569738E-2</v>
      </c>
      <c r="AW479" s="325">
        <v>0.33404395187103186</v>
      </c>
      <c r="AX479" s="325">
        <v>0.13429331933502892</v>
      </c>
      <c r="AY479" s="326">
        <v>3.8402499999999997</v>
      </c>
      <c r="AZ479" s="326">
        <v>6.2432970402151984E-3</v>
      </c>
      <c r="BA479" s="326">
        <v>1.7231499830993948</v>
      </c>
      <c r="BB479" s="326">
        <v>2.7084805511798979</v>
      </c>
    </row>
    <row r="480" spans="45:54" ht="16.5">
      <c r="AS480" s="323" t="s">
        <v>157</v>
      </c>
      <c r="AT480" s="324" t="s">
        <v>192</v>
      </c>
      <c r="AU480" s="323">
        <v>3</v>
      </c>
      <c r="AV480" s="325">
        <v>1.5740731435437132E-2</v>
      </c>
      <c r="AW480" s="325">
        <v>0.35567769965547852</v>
      </c>
      <c r="AX480" s="325">
        <v>0.18049690940557919</v>
      </c>
      <c r="AY480" s="326">
        <v>10.975692307692309</v>
      </c>
      <c r="AZ480" s="326">
        <v>0.20935756176878378</v>
      </c>
      <c r="BA480" s="326">
        <v>24.768862949158155</v>
      </c>
      <c r="BB480" s="326">
        <v>2.2426825096191276</v>
      </c>
    </row>
    <row r="481" spans="45:54" ht="16.5">
      <c r="AS481" s="323" t="s">
        <v>157</v>
      </c>
      <c r="AT481" s="324" t="s">
        <v>99</v>
      </c>
      <c r="AU481" s="323">
        <v>3</v>
      </c>
      <c r="AV481" s="325">
        <v>1.8019006415848016E-2</v>
      </c>
      <c r="AW481" s="325">
        <v>0.3881411716298771</v>
      </c>
      <c r="AX481" s="325">
        <v>0.15591635384450983</v>
      </c>
      <c r="AY481" s="326">
        <v>6.3354999999999997</v>
      </c>
      <c r="AZ481" s="326">
        <v>3.1245762293488945E-2</v>
      </c>
      <c r="BA481" s="326">
        <v>5.3117795898931206</v>
      </c>
      <c r="BB481" s="326">
        <v>2.3549494508745061</v>
      </c>
    </row>
    <row r="482" spans="45:54" ht="16.5">
      <c r="AS482" s="327" t="s">
        <v>157</v>
      </c>
      <c r="AT482" s="328" t="s">
        <v>100</v>
      </c>
      <c r="AU482" s="323">
        <v>3</v>
      </c>
      <c r="AV482" s="325">
        <v>1.662287153399419E-2</v>
      </c>
      <c r="AW482" s="325">
        <v>0.36718598147899723</v>
      </c>
      <c r="AX482" s="325">
        <v>0.16807053825441437</v>
      </c>
      <c r="AY482" s="326">
        <v>9.7243488372093001</v>
      </c>
      <c r="AZ482" s="326">
        <v>0.26189675729617079</v>
      </c>
      <c r="BA482" s="326">
        <v>14.532908235533004</v>
      </c>
      <c r="BB482" s="326">
        <v>2.3254986632475116</v>
      </c>
    </row>
    <row r="483" spans="45:54" ht="16.5">
      <c r="AS483" s="323" t="s">
        <v>135</v>
      </c>
      <c r="AT483" s="324" t="s">
        <v>193</v>
      </c>
      <c r="AU483" s="323">
        <v>3</v>
      </c>
      <c r="AV483" s="325">
        <v>1.7121397175212289E-2</v>
      </c>
      <c r="AW483" s="325">
        <v>0.35808794847373898</v>
      </c>
      <c r="AX483" s="325">
        <v>0.14575492426053557</v>
      </c>
      <c r="AY483" s="326">
        <v>10.326142857142857</v>
      </c>
      <c r="AZ483" s="326">
        <v>0.54097991133940349</v>
      </c>
      <c r="BA483" s="326">
        <v>19.664710851246465</v>
      </c>
      <c r="BB483" s="326">
        <v>2.4370771184037174</v>
      </c>
    </row>
    <row r="484" spans="45:54" ht="16.5">
      <c r="AS484" s="323" t="s">
        <v>135</v>
      </c>
      <c r="AT484" s="324" t="s">
        <v>194</v>
      </c>
      <c r="AU484" s="323">
        <v>3</v>
      </c>
      <c r="AV484" s="325">
        <v>1.3057286245442817E-2</v>
      </c>
      <c r="AW484" s="325">
        <v>0.34340517235361978</v>
      </c>
      <c r="AX484" s="325">
        <v>0.20187490588191387</v>
      </c>
      <c r="AY484" s="326">
        <v>13.048363636363634</v>
      </c>
      <c r="AZ484" s="326">
        <v>0.90058939245979808</v>
      </c>
      <c r="BA484" s="326">
        <v>41.002795897087921</v>
      </c>
      <c r="BB484" s="326">
        <v>2.2221984248513822</v>
      </c>
    </row>
    <row r="485" spans="45:54" ht="16.5">
      <c r="AS485" s="323" t="s">
        <v>135</v>
      </c>
      <c r="AT485" s="324" t="s">
        <v>195</v>
      </c>
      <c r="AU485" s="323">
        <v>3</v>
      </c>
      <c r="AV485" s="325">
        <v>7.7962099667494905E-3</v>
      </c>
      <c r="AW485" s="325">
        <v>0.35492228394547726</v>
      </c>
      <c r="AX485" s="325">
        <v>0.187423394773897</v>
      </c>
      <c r="AY485" s="326">
        <v>11.270714285714286</v>
      </c>
      <c r="AZ485" s="326">
        <v>0.3471427739922926</v>
      </c>
      <c r="BA485" s="326">
        <v>18.23005111188651</v>
      </c>
      <c r="BB485" s="326">
        <v>2.1951691729796141</v>
      </c>
    </row>
    <row r="486" spans="45:54" ht="16.5">
      <c r="AS486" s="323" t="s">
        <v>135</v>
      </c>
      <c r="AT486" s="324" t="s">
        <v>196</v>
      </c>
      <c r="AU486" s="323">
        <v>3</v>
      </c>
      <c r="AV486" s="325">
        <v>1.949747165443309E-2</v>
      </c>
      <c r="AW486" s="325">
        <v>0.3626709491344639</v>
      </c>
      <c r="AX486" s="325">
        <v>0.18579385340240723</v>
      </c>
      <c r="AY486" s="326">
        <v>12.935285714285715</v>
      </c>
      <c r="AZ486" s="326">
        <v>1.3459139118100194</v>
      </c>
      <c r="BA486" s="326">
        <v>40.70938539689179</v>
      </c>
      <c r="BB486" s="326">
        <v>2.3114762056124141</v>
      </c>
    </row>
    <row r="487" spans="45:54" ht="16.5">
      <c r="AS487" s="323" t="s">
        <v>135</v>
      </c>
      <c r="AT487" s="324" t="s">
        <v>197</v>
      </c>
      <c r="AU487" s="323">
        <v>3</v>
      </c>
      <c r="AV487" s="325">
        <v>2.155093564697784E-2</v>
      </c>
      <c r="AW487" s="325">
        <v>0.35378401429623085</v>
      </c>
      <c r="AX487" s="325">
        <v>0.18892577379807948</v>
      </c>
      <c r="AY487" s="326">
        <v>12.494222222222223</v>
      </c>
      <c r="AZ487" s="326">
        <v>1.0595867768331133</v>
      </c>
      <c r="BA487" s="326">
        <v>20.550177515620849</v>
      </c>
      <c r="BB487" s="326">
        <v>2.0894476901574768</v>
      </c>
    </row>
    <row r="488" spans="45:54" ht="16.5">
      <c r="AS488" s="323" t="s">
        <v>135</v>
      </c>
      <c r="AT488" s="324" t="s">
        <v>198</v>
      </c>
      <c r="AU488" s="323">
        <v>3</v>
      </c>
      <c r="AV488" s="325">
        <v>1.2470537822752523E-2</v>
      </c>
      <c r="AW488" s="325">
        <v>0.36371188226271056</v>
      </c>
      <c r="AX488" s="325">
        <v>0.15216571604390713</v>
      </c>
      <c r="AY488" s="326">
        <v>8.6800000000000015</v>
      </c>
      <c r="AZ488" s="326">
        <v>7.7734720839799293E-2</v>
      </c>
      <c r="BA488" s="326">
        <v>4.110223364404388</v>
      </c>
      <c r="BB488" s="326">
        <v>2.5066680647523114</v>
      </c>
    </row>
    <row r="489" spans="45:54" ht="16.5">
      <c r="AS489" s="323" t="s">
        <v>135</v>
      </c>
      <c r="AT489" s="324" t="s">
        <v>99</v>
      </c>
      <c r="AU489" s="323">
        <v>3</v>
      </c>
      <c r="AV489" s="325">
        <v>8.5577886686588455E-3</v>
      </c>
      <c r="AW489" s="325">
        <v>0.36348193560643188</v>
      </c>
      <c r="AX489" s="325">
        <v>0.28704964486806755</v>
      </c>
      <c r="AY489" s="326">
        <v>10.513999999999999</v>
      </c>
      <c r="AZ489" s="326">
        <v>0.24534157681031415</v>
      </c>
      <c r="BA489" s="326">
        <v>23.552791373790157</v>
      </c>
      <c r="BB489" s="326">
        <v>2.4092956447723086</v>
      </c>
    </row>
    <row r="490" spans="45:54" ht="16.5">
      <c r="AS490" s="327" t="s">
        <v>135</v>
      </c>
      <c r="AT490" s="328" t="s">
        <v>100</v>
      </c>
      <c r="AU490" s="323">
        <v>3</v>
      </c>
      <c r="AV490" s="325">
        <v>1.545167373762534E-2</v>
      </c>
      <c r="AW490" s="325">
        <v>0.35503019237784456</v>
      </c>
      <c r="AX490" s="325">
        <v>0.17667810164264908</v>
      </c>
      <c r="AY490" s="326">
        <v>11.50149090909091</v>
      </c>
      <c r="AZ490" s="326">
        <v>0.73440571963962986</v>
      </c>
      <c r="BA490" s="326">
        <v>25.453165259668086</v>
      </c>
      <c r="BB490" s="326">
        <v>2.2833020691168078</v>
      </c>
    </row>
    <row r="491" spans="45:54" ht="16.5">
      <c r="AS491" s="323" t="s">
        <v>142</v>
      </c>
      <c r="AT491" s="324" t="s">
        <v>199</v>
      </c>
      <c r="AU491" s="323">
        <v>3</v>
      </c>
      <c r="AV491" s="325">
        <v>1.3836657439914456E-2</v>
      </c>
      <c r="AW491" s="325">
        <v>0.34866486404958735</v>
      </c>
      <c r="AX491" s="325">
        <v>0.14909040207335619</v>
      </c>
      <c r="AY491" s="326">
        <v>10.045666666666669</v>
      </c>
      <c r="AZ491" s="326">
        <v>0.11852094360113812</v>
      </c>
      <c r="BA491" s="326">
        <v>10.968777893652499</v>
      </c>
      <c r="BB491" s="326">
        <v>2.3400820915632319</v>
      </c>
    </row>
    <row r="492" spans="45:54" ht="16.5">
      <c r="AS492" s="323" t="s">
        <v>142</v>
      </c>
      <c r="AT492" s="324" t="s">
        <v>200</v>
      </c>
      <c r="AU492" s="323">
        <v>3</v>
      </c>
      <c r="AV492" s="325">
        <v>1.1223730896214534E-2</v>
      </c>
      <c r="AW492" s="325">
        <v>0.36004827931669142</v>
      </c>
      <c r="AX492" s="325">
        <v>0.18385949552167308</v>
      </c>
      <c r="AY492" s="326">
        <v>10.966633333333331</v>
      </c>
      <c r="AZ492" s="326">
        <v>0.17625199235756492</v>
      </c>
      <c r="BA492" s="326">
        <v>10.955229259911777</v>
      </c>
      <c r="BB492" s="326">
        <v>2.2078022442718295</v>
      </c>
    </row>
    <row r="493" spans="45:54" ht="16.5">
      <c r="AS493" s="323" t="s">
        <v>142</v>
      </c>
      <c r="AT493" s="324" t="s">
        <v>201</v>
      </c>
      <c r="AU493" s="323">
        <v>3</v>
      </c>
      <c r="AV493" s="325">
        <v>1.3752423721905152E-2</v>
      </c>
      <c r="AW493" s="325">
        <v>0.32545083222128957</v>
      </c>
      <c r="AX493" s="325">
        <v>0.15002348243673697</v>
      </c>
      <c r="AY493" s="326">
        <v>10.279777777777776</v>
      </c>
      <c r="AZ493" s="326">
        <v>0.32510602196473826</v>
      </c>
      <c r="BA493" s="326">
        <v>11.105391546760085</v>
      </c>
      <c r="BB493" s="326">
        <v>2.5928143207820629</v>
      </c>
    </row>
    <row r="494" spans="45:54" ht="16.5">
      <c r="AS494" s="323" t="s">
        <v>142</v>
      </c>
      <c r="AT494" s="324" t="s">
        <v>202</v>
      </c>
      <c r="AU494" s="323">
        <v>3</v>
      </c>
      <c r="AV494" s="325">
        <v>9.6428722218424179E-3</v>
      </c>
      <c r="AW494" s="325">
        <v>0.33627011573849025</v>
      </c>
      <c r="AX494" s="325">
        <v>0.16870186674389756</v>
      </c>
      <c r="AY494" s="326">
        <v>10.151138888888887</v>
      </c>
      <c r="AZ494" s="326">
        <v>0.23497476800874378</v>
      </c>
      <c r="BA494" s="326">
        <v>10.767937859015257</v>
      </c>
      <c r="BB494" s="326">
        <v>2.3581038392153197</v>
      </c>
    </row>
    <row r="495" spans="45:54" ht="16.5">
      <c r="AS495" s="323" t="s">
        <v>142</v>
      </c>
      <c r="AT495" s="324" t="s">
        <v>203</v>
      </c>
      <c r="AU495" s="323">
        <v>3</v>
      </c>
      <c r="AV495" s="325">
        <v>9.4764944420447153E-3</v>
      </c>
      <c r="AW495" s="325">
        <v>0.37148081706900532</v>
      </c>
      <c r="AX495" s="325">
        <v>0.15156080671034078</v>
      </c>
      <c r="AY495" s="326">
        <v>10.387333333333332</v>
      </c>
      <c r="AZ495" s="326">
        <v>0.17156285729496845</v>
      </c>
      <c r="BA495" s="326">
        <v>7.7666233175436519</v>
      </c>
      <c r="BB495" s="326">
        <v>2.475478286498122</v>
      </c>
    </row>
    <row r="496" spans="45:54" ht="16.5">
      <c r="AS496" s="323" t="s">
        <v>142</v>
      </c>
      <c r="AT496" s="328" t="s">
        <v>100</v>
      </c>
      <c r="AU496" s="323">
        <v>3</v>
      </c>
      <c r="AV496" s="325">
        <v>1.1078532419071694E-2</v>
      </c>
      <c r="AW496" s="325">
        <v>0.34782287057000666</v>
      </c>
      <c r="AX496" s="325">
        <v>0.166496864790349</v>
      </c>
      <c r="AY496" s="326">
        <v>10.414617647058822</v>
      </c>
      <c r="AZ496" s="326">
        <v>0.204887999837507</v>
      </c>
      <c r="BA496" s="326">
        <v>10.550293384093948</v>
      </c>
      <c r="BB496" s="326">
        <v>2.3448335524702837</v>
      </c>
    </row>
    <row r="497" spans="45:54" ht="16.5">
      <c r="AS497" s="323" t="s">
        <v>158</v>
      </c>
      <c r="AT497" s="324" t="s">
        <v>204</v>
      </c>
      <c r="AU497" s="323">
        <v>3</v>
      </c>
      <c r="AV497" s="325">
        <v>5.7300858194908245E-2</v>
      </c>
      <c r="AW497" s="325">
        <v>0.36198034348742569</v>
      </c>
      <c r="AX497" s="325">
        <v>0.20635883034963995</v>
      </c>
      <c r="AY497" s="326">
        <v>16.673999999999999</v>
      </c>
      <c r="AZ497" s="326">
        <v>1.1654510364883297</v>
      </c>
      <c r="BA497" s="326">
        <v>21.153861273403251</v>
      </c>
      <c r="BB497" s="326">
        <v>1.6809564938199815</v>
      </c>
    </row>
    <row r="498" spans="45:54" ht="16.5">
      <c r="AS498" s="323" t="s">
        <v>158</v>
      </c>
      <c r="AT498" s="324" t="s">
        <v>205</v>
      </c>
      <c r="AU498" s="323">
        <v>3</v>
      </c>
      <c r="AV498" s="325">
        <v>1.4816366247936013E-2</v>
      </c>
      <c r="AW498" s="325">
        <v>0.33944351527467292</v>
      </c>
      <c r="AX498" s="325">
        <v>0.22972908067108774</v>
      </c>
      <c r="AY498" s="326">
        <v>13.575749999999999</v>
      </c>
      <c r="AZ498" s="326">
        <v>1.855491346555961</v>
      </c>
      <c r="BA498" s="326">
        <v>10.259970934176163</v>
      </c>
      <c r="BB498" s="326">
        <v>1.9047046157369127</v>
      </c>
    </row>
    <row r="499" spans="45:54" ht="16.5">
      <c r="AS499" s="323" t="s">
        <v>158</v>
      </c>
      <c r="AT499" s="324" t="s">
        <v>206</v>
      </c>
      <c r="AU499" s="323">
        <v>3</v>
      </c>
      <c r="AV499" s="325">
        <v>3.505762502965383E-2</v>
      </c>
      <c r="AW499" s="325">
        <v>0.35093855231711063</v>
      </c>
      <c r="AX499" s="325">
        <v>0.14651074180067172</v>
      </c>
      <c r="AY499" s="326">
        <v>14.390625</v>
      </c>
      <c r="AZ499" s="326">
        <v>1.5319254426321625</v>
      </c>
      <c r="BA499" s="326">
        <v>13.731453283654247</v>
      </c>
      <c r="BB499" s="326">
        <v>2.5520239380866645</v>
      </c>
    </row>
    <row r="500" spans="45:54" ht="16.5">
      <c r="AS500" s="323" t="s">
        <v>158</v>
      </c>
      <c r="AT500" s="324" t="s">
        <v>207</v>
      </c>
      <c r="AU500" s="323">
        <v>3</v>
      </c>
      <c r="AV500" s="325">
        <v>2.5943403839706582E-2</v>
      </c>
      <c r="AW500" s="325">
        <v>0.35294814778462796</v>
      </c>
      <c r="AX500" s="325">
        <v>0.25155824155480533</v>
      </c>
      <c r="AY500" s="326">
        <v>16.278199999999998</v>
      </c>
      <c r="AZ500" s="326">
        <v>0.16424462547591348</v>
      </c>
      <c r="BA500" s="326">
        <v>10.819614703225801</v>
      </c>
      <c r="BB500" s="326">
        <v>1.8938049047045566</v>
      </c>
    </row>
    <row r="501" spans="45:54" ht="16.5">
      <c r="AS501" s="323" t="s">
        <v>158</v>
      </c>
      <c r="AT501" s="324" t="s">
        <v>99</v>
      </c>
      <c r="AU501" s="323">
        <v>3</v>
      </c>
      <c r="AV501" s="325">
        <v>2.594221144961192E-2</v>
      </c>
      <c r="AW501" s="325">
        <v>0.44295384754040018</v>
      </c>
      <c r="AX501" s="325">
        <v>0.20578951848049817</v>
      </c>
      <c r="AY501" s="326">
        <v>35.703000000000003</v>
      </c>
      <c r="AZ501" s="326">
        <v>9.3104772438749652</v>
      </c>
      <c r="BA501" s="326">
        <v>30.289020389945165</v>
      </c>
      <c r="BB501" s="326">
        <v>2.0489468121078742</v>
      </c>
    </row>
    <row r="502" spans="45:54" ht="16.5">
      <c r="AS502" s="323" t="s">
        <v>158</v>
      </c>
      <c r="AT502" s="328" t="s">
        <v>100</v>
      </c>
      <c r="AU502" s="323">
        <v>3</v>
      </c>
      <c r="AV502" s="325">
        <v>2.9868779553214743E-2</v>
      </c>
      <c r="AW502" s="325">
        <v>0.35220433325692546</v>
      </c>
      <c r="AX502" s="325">
        <v>0.20364585758787976</v>
      </c>
      <c r="AY502" s="326">
        <v>15.993500000000001</v>
      </c>
      <c r="AZ502" s="326">
        <v>1.3544852246950312</v>
      </c>
      <c r="BA502" s="326">
        <v>13.04936960041665</v>
      </c>
      <c r="BB502" s="326">
        <v>2.0665403482054359</v>
      </c>
    </row>
    <row r="503" spans="45:54" ht="16.5">
      <c r="AS503" s="323" t="s">
        <v>147</v>
      </c>
      <c r="AT503" s="324" t="s">
        <v>208</v>
      </c>
      <c r="AU503" s="323">
        <v>3</v>
      </c>
      <c r="AV503" s="325">
        <v>1.5599862203299321E-2</v>
      </c>
      <c r="AW503" s="325">
        <v>0.44836705579537456</v>
      </c>
      <c r="AX503" s="325">
        <v>0.207997883695452</v>
      </c>
      <c r="AY503" s="326">
        <v>9.8672727272727272</v>
      </c>
      <c r="AZ503" s="326">
        <v>0.65169049721812633</v>
      </c>
      <c r="BA503" s="326">
        <v>13.030792858727258</v>
      </c>
      <c r="BB503" s="326">
        <v>2.1298649123042637</v>
      </c>
    </row>
    <row r="504" spans="45:54" ht="16.5">
      <c r="AS504" s="323" t="s">
        <v>147</v>
      </c>
      <c r="AT504" s="324" t="s">
        <v>209</v>
      </c>
      <c r="AU504" s="323">
        <v>3</v>
      </c>
      <c r="AV504" s="325">
        <v>2.0952371003995506E-2</v>
      </c>
      <c r="AW504" s="325">
        <v>0.37266534309875943</v>
      </c>
      <c r="AX504" s="325">
        <v>0.1495802323939211</v>
      </c>
      <c r="AY504" s="326">
        <v>4.5358571428571421</v>
      </c>
      <c r="AZ504" s="326">
        <v>2.3201011007255655E-2</v>
      </c>
      <c r="BA504" s="326">
        <v>4.0634913564136328</v>
      </c>
      <c r="BB504" s="326">
        <v>2.2403658680477765</v>
      </c>
    </row>
    <row r="505" spans="45:54" ht="16.5">
      <c r="AS505" s="323" t="s">
        <v>147</v>
      </c>
      <c r="AT505" s="324" t="s">
        <v>210</v>
      </c>
      <c r="AU505" s="323">
        <v>3</v>
      </c>
      <c r="AV505" s="325">
        <v>3.6207762922358722E-2</v>
      </c>
      <c r="AW505" s="325">
        <v>0.37769518993293166</v>
      </c>
      <c r="AX505" s="325">
        <v>0.19615797538811278</v>
      </c>
      <c r="AY505" s="326">
        <v>8.1830000000000016</v>
      </c>
      <c r="AZ505" s="326">
        <v>1.956269878496637E-2</v>
      </c>
      <c r="BA505" s="326">
        <v>5.5586011261854438</v>
      </c>
      <c r="BB505" s="326">
        <v>2.5269422384999127</v>
      </c>
    </row>
    <row r="506" spans="45:54" ht="16.5">
      <c r="AS506" s="323" t="s">
        <v>147</v>
      </c>
      <c r="AT506" s="324" t="s">
        <v>211</v>
      </c>
      <c r="AU506" s="323">
        <v>3</v>
      </c>
      <c r="AV506" s="325">
        <v>1.6286699318599957E-2</v>
      </c>
      <c r="AW506" s="325">
        <v>0.35419482476127551</v>
      </c>
      <c r="AX506" s="325">
        <v>0.20809996286874391</v>
      </c>
      <c r="AY506" s="326">
        <v>6.3797142857142859</v>
      </c>
      <c r="AZ506" s="326">
        <v>7.8006840531284524E-2</v>
      </c>
      <c r="BA506" s="326">
        <v>3.4880201551845795</v>
      </c>
      <c r="BB506" s="326">
        <v>2.6770833066079618</v>
      </c>
    </row>
    <row r="507" spans="45:54" ht="16.5">
      <c r="AS507" s="323" t="s">
        <v>147</v>
      </c>
      <c r="AT507" s="324" t="s">
        <v>212</v>
      </c>
      <c r="AU507" s="323">
        <v>3</v>
      </c>
      <c r="AV507" s="325">
        <v>2.4812230648828447E-2</v>
      </c>
      <c r="AW507" s="325">
        <v>0.40085562297552435</v>
      </c>
      <c r="AX507" s="325">
        <v>0.23588544522096258</v>
      </c>
      <c r="AY507" s="326">
        <v>10.178111111111111</v>
      </c>
      <c r="AZ507" s="326">
        <v>0.92858360160015552</v>
      </c>
      <c r="BA507" s="326">
        <v>14.296405902463933</v>
      </c>
      <c r="BB507" s="326">
        <v>2.769462712535776</v>
      </c>
    </row>
    <row r="508" spans="45:54" ht="16.5">
      <c r="AS508" s="323" t="s">
        <v>147</v>
      </c>
      <c r="AT508" s="324" t="s">
        <v>213</v>
      </c>
      <c r="AU508" s="323">
        <v>3</v>
      </c>
      <c r="AV508" s="325">
        <v>3.6262319548432398E-2</v>
      </c>
      <c r="AW508" s="325">
        <v>0.40443262052733076</v>
      </c>
      <c r="AX508" s="325">
        <v>0.26349588246087008</v>
      </c>
      <c r="AY508" s="326">
        <v>9.9496666666666655</v>
      </c>
      <c r="AZ508" s="326">
        <v>8.5714313085242841E-2</v>
      </c>
      <c r="BA508" s="326">
        <v>11.067230424829885</v>
      </c>
      <c r="BB508" s="326">
        <v>2.4953337663053334</v>
      </c>
    </row>
    <row r="509" spans="45:54" ht="16.5">
      <c r="AS509" s="323" t="s">
        <v>147</v>
      </c>
      <c r="AT509" s="324" t="s">
        <v>214</v>
      </c>
      <c r="AU509" s="323">
        <v>3</v>
      </c>
      <c r="AV509" s="325">
        <v>2.8635995510123479E-2</v>
      </c>
      <c r="AW509" s="325">
        <v>0.39513523431570707</v>
      </c>
      <c r="AX509" s="325">
        <v>0.18060858018077833</v>
      </c>
      <c r="AY509" s="326">
        <v>10.0374</v>
      </c>
      <c r="AZ509" s="326">
        <v>8.8418038600250482E-3</v>
      </c>
      <c r="BA509" s="326">
        <v>11.806755421086782</v>
      </c>
      <c r="BB509" s="326">
        <v>2.2395280597360121</v>
      </c>
    </row>
    <row r="510" spans="45:54" ht="16.5">
      <c r="AS510" s="323" t="s">
        <v>147</v>
      </c>
      <c r="AT510" s="324" t="s">
        <v>99</v>
      </c>
      <c r="AU510" s="323">
        <v>3</v>
      </c>
      <c r="AV510" s="325">
        <v>2.4587759885349232E-2</v>
      </c>
      <c r="AW510" s="325">
        <v>0.42739903269503488</v>
      </c>
      <c r="AX510" s="325">
        <v>0.1808002264581034</v>
      </c>
      <c r="AY510" s="326">
        <v>10.699666666666667</v>
      </c>
      <c r="AZ510" s="326">
        <v>0.18623199291821807</v>
      </c>
      <c r="BA510" s="326">
        <v>12.834488178613864</v>
      </c>
      <c r="BB510" s="326">
        <v>2.3180415504991454</v>
      </c>
    </row>
    <row r="511" spans="45:54" ht="16.5">
      <c r="AS511" s="323" t="s">
        <v>147</v>
      </c>
      <c r="AT511" s="328" t="s">
        <v>100</v>
      </c>
      <c r="AU511" s="323">
        <v>3</v>
      </c>
      <c r="AV511" s="325">
        <v>2.4082793000613188E-2</v>
      </c>
      <c r="AW511" s="325">
        <v>0.39880364313467337</v>
      </c>
      <c r="AX511" s="325">
        <v>0.20673644881985773</v>
      </c>
      <c r="AY511" s="326">
        <v>8.5323888888888888</v>
      </c>
      <c r="AZ511" s="326">
        <v>0.3526674607579296</v>
      </c>
      <c r="BA511" s="326">
        <v>9.4622818128477419</v>
      </c>
      <c r="BB511" s="326">
        <v>2.4031641812316424</v>
      </c>
    </row>
    <row r="512" spans="45:54" ht="16.5">
      <c r="AS512" s="323" t="s">
        <v>150</v>
      </c>
      <c r="AT512" s="324" t="s">
        <v>215</v>
      </c>
      <c r="AU512" s="323">
        <v>3</v>
      </c>
      <c r="AV512" s="325">
        <v>2.2955613729357421E-2</v>
      </c>
      <c r="AW512" s="325">
        <v>0.28413414044072366</v>
      </c>
      <c r="AX512" s="325">
        <v>0.15731753001612561</v>
      </c>
      <c r="AY512" s="326">
        <v>18.494684210526312</v>
      </c>
      <c r="AZ512" s="326">
        <v>9.3769296420886994E-2</v>
      </c>
      <c r="BA512" s="326">
        <v>17.547556356262863</v>
      </c>
      <c r="BB512" s="326">
        <v>2.8053099692425154</v>
      </c>
    </row>
    <row r="513" spans="45:54" ht="16.5">
      <c r="AS513" s="323" t="s">
        <v>150</v>
      </c>
      <c r="AT513" s="324" t="s">
        <v>216</v>
      </c>
      <c r="AU513" s="323">
        <v>3</v>
      </c>
      <c r="AV513" s="325">
        <v>1.7947595113198052E-2</v>
      </c>
      <c r="AW513" s="325">
        <v>0.4041939227623193</v>
      </c>
      <c r="AX513" s="325">
        <v>0.20275797778109342</v>
      </c>
      <c r="AY513" s="326">
        <v>15.422687500000002</v>
      </c>
      <c r="AZ513" s="326">
        <v>0.93103793250554689</v>
      </c>
      <c r="BA513" s="326">
        <v>32.143394497297294</v>
      </c>
      <c r="BB513" s="326">
        <v>1.8751241361526074</v>
      </c>
    </row>
    <row r="514" spans="45:54" ht="16.5">
      <c r="AS514" s="323" t="s">
        <v>150</v>
      </c>
      <c r="AT514" s="324" t="s">
        <v>217</v>
      </c>
      <c r="AU514" s="323">
        <v>3</v>
      </c>
      <c r="AV514" s="325">
        <v>2.2139110450778678E-2</v>
      </c>
      <c r="AW514" s="325">
        <v>0.23966387915087353</v>
      </c>
      <c r="AX514" s="325">
        <v>0.1319389126893907</v>
      </c>
      <c r="AY514" s="326">
        <v>20.457500000000003</v>
      </c>
      <c r="AZ514" s="326">
        <v>2.0298294259906261E-2</v>
      </c>
      <c r="BA514" s="326">
        <v>3.4710083184439711</v>
      </c>
      <c r="BB514" s="326">
        <v>2.6782850500018571</v>
      </c>
    </row>
    <row r="515" spans="45:54" ht="16.5">
      <c r="AS515" s="323" t="s">
        <v>150</v>
      </c>
      <c r="AT515" s="324" t="s">
        <v>98</v>
      </c>
      <c r="AU515" s="323">
        <v>3</v>
      </c>
      <c r="AV515" s="325">
        <v>2.007905144262739E-2</v>
      </c>
      <c r="AW515" s="325">
        <v>0.30552004284860484</v>
      </c>
      <c r="AX515" s="325">
        <v>0.18564005661883809</v>
      </c>
      <c r="AY515" s="326">
        <v>19.2988</v>
      </c>
      <c r="AZ515" s="326">
        <v>0.22297035032227955</v>
      </c>
      <c r="BA515" s="326">
        <v>13.118472054528343</v>
      </c>
      <c r="BB515" s="326">
        <v>2.7494844662351614</v>
      </c>
    </row>
    <row r="516" spans="45:54" ht="16.5">
      <c r="AS516" s="323" t="s">
        <v>150</v>
      </c>
      <c r="AT516" s="324" t="s">
        <v>99</v>
      </c>
      <c r="AU516" s="323">
        <v>3</v>
      </c>
      <c r="AV516" s="325">
        <v>2.1547498943406306E-2</v>
      </c>
      <c r="AW516" s="325">
        <v>0.27976707049872013</v>
      </c>
      <c r="AX516" s="325">
        <v>0.1693309080575443</v>
      </c>
      <c r="AY516" s="326">
        <v>17.793500000000002</v>
      </c>
      <c r="AZ516" s="326">
        <v>0.11742781418692393</v>
      </c>
      <c r="BA516" s="326">
        <v>18.036912259111517</v>
      </c>
      <c r="BB516" s="326">
        <v>2.5383848638891062</v>
      </c>
    </row>
    <row r="517" spans="45:54" ht="16.5">
      <c r="AS517" s="323" t="s">
        <v>150</v>
      </c>
      <c r="AT517" s="328" t="s">
        <v>100</v>
      </c>
      <c r="AU517" s="323">
        <v>3</v>
      </c>
      <c r="AV517" s="325">
        <v>2.0753837977128348E-2</v>
      </c>
      <c r="AW517" s="325">
        <v>0.3296664495585932</v>
      </c>
      <c r="AX517" s="325">
        <v>0.17037138009809369</v>
      </c>
      <c r="AY517" s="326">
        <v>17.52631818181818</v>
      </c>
      <c r="AZ517" s="326">
        <v>0.29942803193937434</v>
      </c>
      <c r="BA517" s="326">
        <v>19.751010749725719</v>
      </c>
      <c r="BB517" s="326">
        <v>2.5052108972037881</v>
      </c>
    </row>
    <row r="518" spans="45:54" ht="16.5">
      <c r="AS518" s="323" t="s">
        <v>145</v>
      </c>
      <c r="AT518" s="324" t="s">
        <v>218</v>
      </c>
      <c r="AU518" s="323">
        <v>3</v>
      </c>
      <c r="AV518" s="325">
        <v>1.3518034691326473E-2</v>
      </c>
      <c r="AW518" s="325">
        <v>0.34824179151427825</v>
      </c>
      <c r="AX518" s="325">
        <v>0.17188074701882911</v>
      </c>
      <c r="AY518" s="326">
        <v>9.0884583333333335</v>
      </c>
      <c r="AZ518" s="326">
        <v>0.11924484806073708</v>
      </c>
      <c r="BA518" s="326">
        <v>15.052368897513043</v>
      </c>
      <c r="BB518" s="326">
        <v>2.0265658153360953</v>
      </c>
    </row>
    <row r="519" spans="45:54" ht="16.5">
      <c r="AS519" s="323" t="s">
        <v>145</v>
      </c>
      <c r="AT519" s="324" t="s">
        <v>219</v>
      </c>
      <c r="AU519" s="323">
        <v>3</v>
      </c>
      <c r="AV519" s="325">
        <v>2.920638990383571E-2</v>
      </c>
      <c r="AW519" s="325">
        <v>0.34732208173694884</v>
      </c>
      <c r="AX519" s="325">
        <v>0.22351838038993652</v>
      </c>
      <c r="AY519" s="326">
        <v>7.4183750000000002</v>
      </c>
      <c r="AZ519" s="326">
        <v>2.0985849985398614E-2</v>
      </c>
      <c r="BA519" s="326">
        <v>4.487156287787049</v>
      </c>
      <c r="BB519" s="326">
        <v>2.6052486223680931</v>
      </c>
    </row>
    <row r="520" spans="45:54" ht="16.5">
      <c r="AS520" s="323" t="s">
        <v>145</v>
      </c>
      <c r="AT520" s="324" t="s">
        <v>220</v>
      </c>
      <c r="AU520" s="323">
        <v>3</v>
      </c>
      <c r="AV520" s="325">
        <v>2.7462791535454459E-2</v>
      </c>
      <c r="AW520" s="325">
        <v>0.30069662289138488</v>
      </c>
      <c r="AX520" s="325">
        <v>0.29531650649851965</v>
      </c>
      <c r="AY520" s="326">
        <v>7.5503750000000007</v>
      </c>
      <c r="AZ520" s="326">
        <v>0.61661463955701445</v>
      </c>
      <c r="BA520" s="326">
        <v>8.6725152864556136</v>
      </c>
      <c r="BB520" s="326">
        <v>2.8063715721483602</v>
      </c>
    </row>
    <row r="521" spans="45:54" ht="16.5">
      <c r="AS521" s="323" t="s">
        <v>145</v>
      </c>
      <c r="AT521" s="324" t="s">
        <v>221</v>
      </c>
      <c r="AU521" s="323">
        <v>3</v>
      </c>
      <c r="AV521" s="325">
        <v>2.5605705973861435E-2</v>
      </c>
      <c r="AW521" s="325">
        <v>0.3521546198645098</v>
      </c>
      <c r="AX521" s="325">
        <v>0.22169220249885693</v>
      </c>
      <c r="AY521" s="326">
        <v>7.9245000000000001</v>
      </c>
      <c r="AZ521" s="326">
        <v>0.1730434080175573</v>
      </c>
      <c r="BA521" s="326">
        <v>10.795548977458973</v>
      </c>
      <c r="BB521" s="326">
        <v>2.1756885590773019</v>
      </c>
    </row>
    <row r="522" spans="45:54" ht="16.5">
      <c r="AS522" s="323" t="s">
        <v>145</v>
      </c>
      <c r="AT522" s="328" t="s">
        <v>100</v>
      </c>
      <c r="AU522" s="323">
        <v>3</v>
      </c>
      <c r="AV522" s="325">
        <v>2.0563450901811293E-2</v>
      </c>
      <c r="AW522" s="325">
        <v>0.33934172060498369</v>
      </c>
      <c r="AX522" s="325">
        <v>0.21113767667753128</v>
      </c>
      <c r="AY522" s="326">
        <v>8.3993409090909079</v>
      </c>
      <c r="AZ522" s="326">
        <v>0.20094365070521664</v>
      </c>
      <c r="BA522" s="326">
        <v>11.258640890954782</v>
      </c>
      <c r="BB522" s="326">
        <v>2.2656741771276101</v>
      </c>
    </row>
    <row r="523" spans="45:54" ht="16.5">
      <c r="AS523" s="323" t="s">
        <v>137</v>
      </c>
      <c r="AT523" s="324" t="s">
        <v>222</v>
      </c>
      <c r="AU523" s="323">
        <v>3</v>
      </c>
      <c r="AV523" s="325">
        <v>2.8943423083135234E-2</v>
      </c>
      <c r="AW523" s="325">
        <v>0.33647482369146309</v>
      </c>
      <c r="AX523" s="325">
        <v>0.19324912999019028</v>
      </c>
      <c r="AY523" s="326">
        <v>12.9268</v>
      </c>
      <c r="AZ523" s="326">
        <v>0.11132710306995346</v>
      </c>
      <c r="BA523" s="326">
        <v>6.9584039712236203</v>
      </c>
      <c r="BB523" s="326">
        <v>1.9475030025478921</v>
      </c>
    </row>
    <row r="524" spans="45:54" ht="16.5">
      <c r="AS524" s="323" t="s">
        <v>137</v>
      </c>
      <c r="AT524" s="324" t="s">
        <v>223</v>
      </c>
      <c r="AU524" s="323">
        <v>3</v>
      </c>
      <c r="AV524" s="325">
        <v>2.828954012375047E-2</v>
      </c>
      <c r="AW524" s="325">
        <v>0.35165462992425212</v>
      </c>
      <c r="AX524" s="325">
        <v>0.19342812717437888</v>
      </c>
      <c r="AY524" s="326">
        <v>13.070562499999999</v>
      </c>
      <c r="AZ524" s="326">
        <v>0.30764501569868979</v>
      </c>
      <c r="BA524" s="326">
        <v>11.662275489946889</v>
      </c>
      <c r="BB524" s="326">
        <v>1.9350947465611295</v>
      </c>
    </row>
    <row r="525" spans="45:54" ht="16.5">
      <c r="AS525" s="323" t="s">
        <v>137</v>
      </c>
      <c r="AT525" s="324" t="s">
        <v>224</v>
      </c>
      <c r="AU525" s="323">
        <v>3</v>
      </c>
      <c r="AV525" s="325">
        <v>2.0311765268613276E-2</v>
      </c>
      <c r="AW525" s="325">
        <v>0.25431646456558232</v>
      </c>
      <c r="AX525" s="325">
        <v>0.26274454113751722</v>
      </c>
      <c r="AY525" s="326">
        <v>8.1734999999999989</v>
      </c>
      <c r="AZ525" s="326">
        <v>0.21913094238144837</v>
      </c>
      <c r="BA525" s="326">
        <v>8.6147895855632086</v>
      </c>
      <c r="BB525" s="326">
        <v>2.3724039330197009</v>
      </c>
    </row>
    <row r="526" spans="45:54" ht="16.5">
      <c r="AS526" s="323" t="s">
        <v>137</v>
      </c>
      <c r="AT526" s="324" t="s">
        <v>99</v>
      </c>
      <c r="AU526" s="323">
        <v>3</v>
      </c>
      <c r="AV526" s="325">
        <v>2.6138585822686192E-2</v>
      </c>
      <c r="AW526" s="325">
        <v>0.38462698863685729</v>
      </c>
      <c r="AX526" s="325">
        <v>0.18432492154619476</v>
      </c>
      <c r="AY526" s="326">
        <v>12.584</v>
      </c>
      <c r="AZ526" s="326">
        <v>0.98016206435199582</v>
      </c>
      <c r="BA526" s="326">
        <v>15.056378377407047</v>
      </c>
      <c r="BB526" s="326">
        <v>1.9056617870621821</v>
      </c>
    </row>
    <row r="527" spans="45:54" ht="16.5">
      <c r="AS527" s="323" t="s">
        <v>137</v>
      </c>
      <c r="AT527" s="328" t="s">
        <v>100</v>
      </c>
      <c r="AU527" s="323">
        <v>3</v>
      </c>
      <c r="AV527" s="325">
        <v>2.7612018023191038E-2</v>
      </c>
      <c r="AW527" s="325">
        <v>0.33648417445752543</v>
      </c>
      <c r="AX527" s="325">
        <v>0.20561354586034156</v>
      </c>
      <c r="AY527" s="326">
        <v>12.516716666666662</v>
      </c>
      <c r="AZ527" s="326">
        <v>0.23696312714009149</v>
      </c>
      <c r="BA527" s="326">
        <v>9.6677462559243708</v>
      </c>
      <c r="BB527" s="326">
        <v>2.0045829110426903</v>
      </c>
    </row>
    <row r="528" spans="45:54" ht="16.5">
      <c r="AS528" s="323" t="s">
        <v>155</v>
      </c>
      <c r="AT528" s="324" t="s">
        <v>225</v>
      </c>
      <c r="AU528" s="323">
        <v>3</v>
      </c>
      <c r="AV528" s="325">
        <v>1.7848228352793993E-2</v>
      </c>
      <c r="AW528" s="325">
        <v>0.3393673368363912</v>
      </c>
      <c r="AX528" s="325">
        <v>0.17646747158877635</v>
      </c>
      <c r="AY528" s="326">
        <v>9.4638421052631578</v>
      </c>
      <c r="AZ528" s="326">
        <v>0.43447273867212449</v>
      </c>
      <c r="BA528" s="326">
        <v>10.489288628624402</v>
      </c>
      <c r="BB528" s="326">
        <v>1.9332668950604572</v>
      </c>
    </row>
    <row r="529" spans="45:54" ht="16.5">
      <c r="AS529" s="323" t="s">
        <v>155</v>
      </c>
      <c r="AT529" s="324" t="s">
        <v>226</v>
      </c>
      <c r="AU529" s="323">
        <v>3</v>
      </c>
      <c r="AV529" s="325">
        <v>1.9205054260670741E-2</v>
      </c>
      <c r="AW529" s="325">
        <v>0.35998564314039327</v>
      </c>
      <c r="AX529" s="325">
        <v>0.19351298827432103</v>
      </c>
      <c r="AY529" s="326">
        <v>10.698857142857142</v>
      </c>
      <c r="AZ529" s="326">
        <v>0.10254284011508306</v>
      </c>
      <c r="BA529" s="326">
        <v>10.654976622042033</v>
      </c>
      <c r="BB529" s="326">
        <v>1.8458660837383269</v>
      </c>
    </row>
    <row r="530" spans="45:54" ht="16.5">
      <c r="AS530" s="323" t="s">
        <v>155</v>
      </c>
      <c r="AT530" s="324" t="s">
        <v>227</v>
      </c>
      <c r="AU530" s="323">
        <v>3</v>
      </c>
      <c r="AV530" s="325">
        <v>1.895633263466524E-2</v>
      </c>
      <c r="AW530" s="325">
        <v>0.31920576330836059</v>
      </c>
      <c r="AX530" s="325">
        <v>0.22575114705992952</v>
      </c>
      <c r="AY530" s="326">
        <v>8.5658260869565215</v>
      </c>
      <c r="AZ530" s="326">
        <v>0.17709800282050187</v>
      </c>
      <c r="BA530" s="326">
        <v>10.968920395165888</v>
      </c>
      <c r="BB530" s="326">
        <v>2.6811668253076304</v>
      </c>
    </row>
    <row r="531" spans="45:54" ht="16.5">
      <c r="AS531" s="323" t="s">
        <v>155</v>
      </c>
      <c r="AT531" s="324" t="s">
        <v>228</v>
      </c>
      <c r="AU531" s="323">
        <v>3</v>
      </c>
      <c r="AV531" s="325">
        <v>1.7322095658295258E-2</v>
      </c>
      <c r="AW531" s="325">
        <v>0.36866940370276341</v>
      </c>
      <c r="AX531" s="325">
        <v>0.23602024872882771</v>
      </c>
      <c r="AY531" s="326">
        <v>10.051</v>
      </c>
      <c r="AZ531" s="326">
        <v>5.9577669786263797E-2</v>
      </c>
      <c r="BA531" s="326">
        <v>11.420377323918034</v>
      </c>
      <c r="BB531" s="326">
        <v>2.5641096539040418</v>
      </c>
    </row>
    <row r="532" spans="45:54" ht="16.5">
      <c r="AS532" s="323" t="s">
        <v>155</v>
      </c>
      <c r="AT532" s="324" t="s">
        <v>229</v>
      </c>
      <c r="AU532" s="323">
        <v>3</v>
      </c>
      <c r="AV532" s="325">
        <v>1.1749023081230194E-2</v>
      </c>
      <c r="AW532" s="325">
        <v>0.3575818776716872</v>
      </c>
      <c r="AX532" s="325">
        <v>0.1864036506635102</v>
      </c>
      <c r="AY532" s="326">
        <v>9.2527142857142852</v>
      </c>
      <c r="AZ532" s="326">
        <v>6.4043291456743603E-2</v>
      </c>
      <c r="BA532" s="326">
        <v>5.9032845713363065</v>
      </c>
      <c r="BB532" s="326">
        <v>2.1460130020140689</v>
      </c>
    </row>
    <row r="533" spans="45:54" ht="16.5">
      <c r="AS533" s="323" t="s">
        <v>155</v>
      </c>
      <c r="AT533" s="324" t="s">
        <v>230</v>
      </c>
      <c r="AU533" s="323">
        <v>3</v>
      </c>
      <c r="AV533" s="325">
        <v>1.615355537841253E-2</v>
      </c>
      <c r="AW533" s="325">
        <v>0.34699804226682562</v>
      </c>
      <c r="AX533" s="325">
        <v>0.21738019901335587</v>
      </c>
      <c r="AY533" s="326">
        <v>10.1226</v>
      </c>
      <c r="AZ533" s="326">
        <v>0.18412298487102668</v>
      </c>
      <c r="BA533" s="326">
        <v>18.047888412878759</v>
      </c>
      <c r="BB533" s="326">
        <v>2.1646440436542735</v>
      </c>
    </row>
    <row r="534" spans="45:54" ht="16.5">
      <c r="AS534" s="323" t="s">
        <v>155</v>
      </c>
      <c r="AT534" s="324" t="s">
        <v>231</v>
      </c>
      <c r="AU534" s="323">
        <v>3</v>
      </c>
      <c r="AV534" s="325">
        <v>1.4660307039491132E-2</v>
      </c>
      <c r="AW534" s="325">
        <v>0.32975769899072682</v>
      </c>
      <c r="AX534" s="325">
        <v>0.21048292014437206</v>
      </c>
      <c r="AY534" s="326">
        <v>9.9002222222222223</v>
      </c>
      <c r="AZ534" s="326">
        <v>0.21401564413314519</v>
      </c>
      <c r="BA534" s="326">
        <v>7.0962310496476428</v>
      </c>
      <c r="BB534" s="326">
        <v>2.8411349344885233</v>
      </c>
    </row>
    <row r="535" spans="45:54" ht="16.5">
      <c r="AS535" s="323" t="s">
        <v>155</v>
      </c>
      <c r="AT535" s="324" t="s">
        <v>99</v>
      </c>
      <c r="AU535" s="323">
        <v>3</v>
      </c>
      <c r="AV535" s="325">
        <v>1.8693155110329197E-2</v>
      </c>
      <c r="AW535" s="325">
        <v>0.34833215113495453</v>
      </c>
      <c r="AX535" s="325">
        <v>0.24836398855172462</v>
      </c>
      <c r="AY535" s="326">
        <v>9.1223333333333319</v>
      </c>
      <c r="AZ535" s="326">
        <v>0.20462532527433541</v>
      </c>
      <c r="BA535" s="326">
        <v>24.030686636904765</v>
      </c>
      <c r="BB535" s="326">
        <v>2.4879697695456042</v>
      </c>
    </row>
    <row r="536" spans="45:54" ht="16.5">
      <c r="AS536" s="323" t="s">
        <v>155</v>
      </c>
      <c r="AT536" s="328" t="s">
        <v>100</v>
      </c>
      <c r="AU536" s="323">
        <v>3</v>
      </c>
      <c r="AV536" s="325">
        <v>1.6784939575494415E-2</v>
      </c>
      <c r="AW536" s="325">
        <v>0.34524234161731504</v>
      </c>
      <c r="AX536" s="325">
        <v>0.20601243788308965</v>
      </c>
      <c r="AY536" s="326">
        <v>9.6319512195121959</v>
      </c>
      <c r="AZ536" s="326">
        <v>0.18176369395817604</v>
      </c>
      <c r="BA536" s="326">
        <v>10.943043799033568</v>
      </c>
      <c r="BB536" s="326">
        <v>2.231254265797932</v>
      </c>
    </row>
    <row r="537" spans="45:54" ht="16.5">
      <c r="AS537" s="323" t="s">
        <v>141</v>
      </c>
      <c r="AT537" s="324" t="s">
        <v>232</v>
      </c>
      <c r="AU537" s="323">
        <v>3</v>
      </c>
      <c r="AV537" s="325">
        <v>1.4988442543281411E-2</v>
      </c>
      <c r="AW537" s="325">
        <v>0.3515158893841715</v>
      </c>
      <c r="AX537" s="325">
        <v>0.23655387913792322</v>
      </c>
      <c r="AY537" s="326">
        <v>10.646714285714284</v>
      </c>
      <c r="AZ537" s="326">
        <v>6.5846591270124766E-2</v>
      </c>
      <c r="BA537" s="326">
        <v>7.1641091301895745</v>
      </c>
      <c r="BB537" s="326">
        <v>3.1234955769821888</v>
      </c>
    </row>
    <row r="538" spans="45:54" ht="16.5">
      <c r="AS538" s="323" t="s">
        <v>141</v>
      </c>
      <c r="AT538" s="324" t="s">
        <v>233</v>
      </c>
      <c r="AU538" s="323">
        <v>3</v>
      </c>
      <c r="AV538" s="325">
        <v>2.1241927298067124E-2</v>
      </c>
      <c r="AW538" s="325">
        <v>0.3365055860526926</v>
      </c>
      <c r="AX538" s="325">
        <v>0.20174102852747963</v>
      </c>
      <c r="AY538" s="326">
        <v>8.3306874999999998</v>
      </c>
      <c r="AZ538" s="326">
        <v>5.9733822106438898E-2</v>
      </c>
      <c r="BA538" s="326">
        <v>2.1305063217963207</v>
      </c>
      <c r="BB538" s="326">
        <v>2.7654485068127443</v>
      </c>
    </row>
    <row r="539" spans="45:54" ht="16.5">
      <c r="AS539" s="323" t="s">
        <v>141</v>
      </c>
      <c r="AT539" s="324" t="s">
        <v>234</v>
      </c>
      <c r="AU539" s="323">
        <v>3</v>
      </c>
      <c r="AV539" s="325">
        <v>1.2394288958105619E-2</v>
      </c>
      <c r="AW539" s="325">
        <v>0.36211561337617099</v>
      </c>
      <c r="AX539" s="325">
        <v>0.19743692447792907</v>
      </c>
      <c r="AY539" s="326">
        <v>6.2206250000000001</v>
      </c>
      <c r="AZ539" s="326">
        <v>6.4829067305181105E-3</v>
      </c>
      <c r="BA539" s="326">
        <v>1.7341775504135946</v>
      </c>
      <c r="BB539" s="326">
        <v>1.8043293926692092</v>
      </c>
    </row>
    <row r="540" spans="45:54" ht="16.5">
      <c r="AS540" s="323" t="s">
        <v>141</v>
      </c>
      <c r="AT540" s="324" t="s">
        <v>235</v>
      </c>
      <c r="AU540" s="323">
        <v>3</v>
      </c>
      <c r="AV540" s="325">
        <v>1.3620960721042573E-2</v>
      </c>
      <c r="AW540" s="325">
        <v>0.3634076710754558</v>
      </c>
      <c r="AX540" s="325">
        <v>0.21342447608090562</v>
      </c>
      <c r="AY540" s="326">
        <v>7.4175000000000004</v>
      </c>
      <c r="AZ540" s="326">
        <v>0.10933630946767706</v>
      </c>
      <c r="BA540" s="326">
        <v>1.8860513383174293</v>
      </c>
      <c r="BB540" s="326">
        <v>2.6699028134261531</v>
      </c>
    </row>
    <row r="541" spans="45:54" ht="16.5">
      <c r="AS541" s="323" t="s">
        <v>141</v>
      </c>
      <c r="AT541" s="324" t="s">
        <v>236</v>
      </c>
      <c r="AU541" s="323">
        <v>3</v>
      </c>
      <c r="AV541" s="325">
        <v>3.070325394718126E-2</v>
      </c>
      <c r="AW541" s="325">
        <v>0.34885250975702914</v>
      </c>
      <c r="AX541" s="325">
        <v>0.14275032624995157</v>
      </c>
      <c r="AY541" s="326">
        <v>5.0085714285714289</v>
      </c>
      <c r="AZ541" s="326">
        <v>8.5735931681652597E-2</v>
      </c>
      <c r="BA541" s="326">
        <v>2.1697785787125925</v>
      </c>
      <c r="BB541" s="326">
        <v>2.5857807818306151</v>
      </c>
    </row>
    <row r="542" spans="45:54" ht="16.5">
      <c r="AS542" s="323" t="s">
        <v>141</v>
      </c>
      <c r="AT542" s="324" t="s">
        <v>237</v>
      </c>
      <c r="AU542" s="323">
        <v>3</v>
      </c>
      <c r="AV542" s="325">
        <v>1.660223260727824E-2</v>
      </c>
      <c r="AW542" s="325">
        <v>0.35073251535171424</v>
      </c>
      <c r="AX542" s="325">
        <v>0.1354377301133767</v>
      </c>
      <c r="AY542" s="326">
        <v>9.6253999999999991</v>
      </c>
      <c r="AZ542" s="326">
        <v>5.1448330527398556E-2</v>
      </c>
      <c r="BA542" s="326">
        <v>3.8586247895548915</v>
      </c>
      <c r="BB542" s="326">
        <v>3.1059112975788152</v>
      </c>
    </row>
    <row r="543" spans="45:54" ht="16.5">
      <c r="AS543" s="323" t="s">
        <v>141</v>
      </c>
      <c r="AT543" s="328" t="s">
        <v>100</v>
      </c>
      <c r="AU543" s="323">
        <v>3</v>
      </c>
      <c r="AV543" s="325">
        <v>1.9099924517087332E-2</v>
      </c>
      <c r="AW543" s="325">
        <v>0.34857479322282514</v>
      </c>
      <c r="AX543" s="325">
        <v>0.19120344627017691</v>
      </c>
      <c r="AY543" s="326">
        <v>7.881702127659576</v>
      </c>
      <c r="AZ543" s="326">
        <v>5.9951915877620318E-2</v>
      </c>
      <c r="BA543" s="326">
        <v>2.9827277187433658</v>
      </c>
      <c r="BB543" s="326">
        <v>2.6013057555063552</v>
      </c>
    </row>
    <row r="544" spans="45:54" ht="16.5">
      <c r="AS544" s="323" t="s">
        <v>160</v>
      </c>
      <c r="AT544" s="324" t="s">
        <v>238</v>
      </c>
      <c r="AU544" s="323">
        <v>3</v>
      </c>
      <c r="AV544" s="325">
        <v>1.3236552633000047E-2</v>
      </c>
      <c r="AW544" s="325">
        <v>0.33921305600966234</v>
      </c>
      <c r="AX544" s="325">
        <v>0.197660398462917</v>
      </c>
      <c r="AY544" s="326">
        <v>11.025499999999999</v>
      </c>
      <c r="AZ544" s="326">
        <v>0.11651402077106725</v>
      </c>
      <c r="BA544" s="326">
        <v>16.514922815099016</v>
      </c>
      <c r="BB544" s="326">
        <v>2.6719627410880813</v>
      </c>
    </row>
    <row r="545" spans="45:54" ht="16.5">
      <c r="AS545" s="323" t="s">
        <v>160</v>
      </c>
      <c r="AT545" s="324" t="s">
        <v>239</v>
      </c>
      <c r="AU545" s="323">
        <v>3</v>
      </c>
      <c r="AV545" s="325">
        <v>1.2510915450366308E-2</v>
      </c>
      <c r="AW545" s="325">
        <v>0.28726886036765037</v>
      </c>
      <c r="AX545" s="325">
        <v>0.12476254594126777</v>
      </c>
      <c r="AY545" s="326">
        <v>5.9772500000000006</v>
      </c>
      <c r="AZ545" s="326">
        <v>2.6634273302496934E-2</v>
      </c>
      <c r="BA545" s="326">
        <v>2.1802055146186774</v>
      </c>
      <c r="BB545" s="326">
        <v>2.7139624996695568</v>
      </c>
    </row>
    <row r="546" spans="45:54" ht="16.5">
      <c r="AS546" s="323" t="s">
        <v>160</v>
      </c>
      <c r="AT546" s="324" t="s">
        <v>240</v>
      </c>
      <c r="AU546" s="323">
        <v>3</v>
      </c>
      <c r="AV546" s="325">
        <v>1.175665835458512E-2</v>
      </c>
      <c r="AW546" s="325">
        <v>0.31959663310419983</v>
      </c>
      <c r="AX546" s="325">
        <v>0.19269979235877796</v>
      </c>
      <c r="AY546" s="326">
        <v>10.331705882352944</v>
      </c>
      <c r="AZ546" s="326">
        <v>0.31643062418163942</v>
      </c>
      <c r="BA546" s="326">
        <v>17.685058500180837</v>
      </c>
      <c r="BB546" s="326">
        <v>1.9666856906557131</v>
      </c>
    </row>
    <row r="547" spans="45:54" ht="16.5">
      <c r="AS547" s="323" t="s">
        <v>160</v>
      </c>
      <c r="AT547" s="324" t="s">
        <v>241</v>
      </c>
      <c r="AU547" s="323">
        <v>3</v>
      </c>
      <c r="AV547" s="325">
        <v>1.0448015885142641E-2</v>
      </c>
      <c r="AW547" s="325">
        <v>0.35340313536942725</v>
      </c>
      <c r="AX547" s="325">
        <v>0.20001700877840622</v>
      </c>
      <c r="AY547" s="326">
        <v>9.5028095238095247</v>
      </c>
      <c r="AZ547" s="326">
        <v>0.41601622355526657</v>
      </c>
      <c r="BA547" s="326">
        <v>11.238423880935439</v>
      </c>
      <c r="BB547" s="326">
        <v>2.6182152221160551</v>
      </c>
    </row>
    <row r="548" spans="45:54" ht="16.5">
      <c r="AS548" s="323" t="s">
        <v>160</v>
      </c>
      <c r="AT548" s="324" t="s">
        <v>242</v>
      </c>
      <c r="AU548" s="323">
        <v>3</v>
      </c>
      <c r="AV548" s="325">
        <v>7.8532731100192949E-3</v>
      </c>
      <c r="AW548" s="325">
        <v>0.37622316514295329</v>
      </c>
      <c r="AX548" s="325">
        <v>0.2136450003241584</v>
      </c>
      <c r="AY548" s="326">
        <v>12.698000000000002</v>
      </c>
      <c r="AZ548" s="326">
        <v>0.12477145044530077</v>
      </c>
      <c r="BA548" s="326">
        <v>15.841576974819443</v>
      </c>
      <c r="BB548" s="326">
        <v>2.0343092396707276</v>
      </c>
    </row>
    <row r="549" spans="45:54" ht="16.5">
      <c r="AS549" s="323" t="s">
        <v>160</v>
      </c>
      <c r="AT549" s="324" t="s">
        <v>99</v>
      </c>
      <c r="AU549" s="323">
        <v>3</v>
      </c>
      <c r="AV549" s="325">
        <v>1.4117573964219334E-2</v>
      </c>
      <c r="AW549" s="325">
        <v>0.33863949774597107</v>
      </c>
      <c r="AX549" s="325">
        <v>0.22192265556163962</v>
      </c>
      <c r="AY549" s="326">
        <v>10.678749999999999</v>
      </c>
      <c r="AZ549" s="326">
        <v>7.3214952348048271E-2</v>
      </c>
      <c r="BA549" s="326">
        <v>16.884181510930464</v>
      </c>
      <c r="BB549" s="326">
        <v>2.5960876335285237</v>
      </c>
    </row>
    <row r="550" spans="45:54" ht="16.5">
      <c r="AS550" s="323" t="s">
        <v>160</v>
      </c>
      <c r="AT550" s="328" t="s">
        <v>100</v>
      </c>
      <c r="AU550" s="323">
        <v>3</v>
      </c>
      <c r="AV550" s="325">
        <v>1.0139917525206805E-2</v>
      </c>
      <c r="AW550" s="325">
        <v>0.35065960997795548</v>
      </c>
      <c r="AX550" s="325">
        <v>0.20038441429517043</v>
      </c>
      <c r="AY550" s="326">
        <v>10.78805128205128</v>
      </c>
      <c r="AZ550" s="326">
        <v>0.23571587004457614</v>
      </c>
      <c r="BA550" s="326">
        <v>14.384052445385137</v>
      </c>
      <c r="BB550" s="326">
        <v>2.231589498754087</v>
      </c>
    </row>
    <row r="551" spans="45:54" ht="16.5">
      <c r="AS551" s="323" t="s">
        <v>161</v>
      </c>
      <c r="AT551" s="324" t="s">
        <v>243</v>
      </c>
      <c r="AU551" s="323">
        <v>3</v>
      </c>
      <c r="AV551" s="325">
        <v>2.342389448090668E-2</v>
      </c>
      <c r="AW551" s="325">
        <v>0.39529217513362624</v>
      </c>
      <c r="AX551" s="325">
        <v>0.13771150004562063</v>
      </c>
      <c r="AY551" s="326">
        <v>6.6493333333333329</v>
      </c>
      <c r="AZ551" s="326">
        <v>0.13902450930012178</v>
      </c>
      <c r="BA551" s="326">
        <v>3.8592173970533805</v>
      </c>
      <c r="BB551" s="326">
        <v>2.546770612726617</v>
      </c>
    </row>
    <row r="552" spans="45:54" ht="16.5">
      <c r="AS552" s="323" t="s">
        <v>161</v>
      </c>
      <c r="AT552" s="324" t="s">
        <v>244</v>
      </c>
      <c r="AU552" s="323">
        <v>3</v>
      </c>
      <c r="AV552" s="325">
        <v>3.9809433855781999E-2</v>
      </c>
      <c r="AW552" s="325">
        <v>0.38226738917783654</v>
      </c>
      <c r="AX552" s="325">
        <v>0.15056910966998494</v>
      </c>
      <c r="AY552" s="326">
        <v>7.8765000000000001</v>
      </c>
      <c r="AZ552" s="326">
        <v>0.4097915115435049</v>
      </c>
      <c r="BA552" s="326">
        <v>8.3187676843331495</v>
      </c>
      <c r="BB552" s="326">
        <v>2.3461520764828356</v>
      </c>
    </row>
    <row r="553" spans="45:54" ht="16.5">
      <c r="AS553" s="323" t="s">
        <v>161</v>
      </c>
      <c r="AT553" s="324" t="s">
        <v>245</v>
      </c>
      <c r="AU553" s="323">
        <v>3</v>
      </c>
      <c r="AV553" s="325">
        <v>2.7675681236078251E-2</v>
      </c>
      <c r="AW553" s="325">
        <v>0.43101448835551687</v>
      </c>
      <c r="AX553" s="325">
        <v>0.19302854304765102</v>
      </c>
      <c r="AY553" s="326">
        <v>8.6558750000000018</v>
      </c>
      <c r="AZ553" s="326">
        <v>13.129817510073796</v>
      </c>
      <c r="BA553" s="326">
        <v>37.139349015978958</v>
      </c>
      <c r="BB553" s="326">
        <v>2.0352600585993192</v>
      </c>
    </row>
    <row r="554" spans="45:54" ht="16.5">
      <c r="AS554" s="323" t="s">
        <v>161</v>
      </c>
      <c r="AT554" s="324" t="s">
        <v>246</v>
      </c>
      <c r="AU554" s="323">
        <v>3</v>
      </c>
      <c r="AV554" s="325">
        <v>2.564286280850387E-2</v>
      </c>
      <c r="AW554" s="325">
        <v>0.4037065830570416</v>
      </c>
      <c r="AX554" s="325">
        <v>0.20688517609702795</v>
      </c>
      <c r="AY554" s="326">
        <v>9.1575000000000006</v>
      </c>
      <c r="AZ554" s="326">
        <v>0.49216113181182064</v>
      </c>
      <c r="BA554" s="326">
        <v>10.282133547229249</v>
      </c>
      <c r="BB554" s="326">
        <v>2.3131803963145932</v>
      </c>
    </row>
    <row r="555" spans="45:54" ht="16.5">
      <c r="AS555" s="323" t="s">
        <v>161</v>
      </c>
      <c r="AT555" s="328" t="s">
        <v>100</v>
      </c>
      <c r="AU555" s="323">
        <v>3</v>
      </c>
      <c r="AV555" s="325">
        <v>2.7301362989368055E-2</v>
      </c>
      <c r="AW555" s="325">
        <v>0.4072347751438824</v>
      </c>
      <c r="AX555" s="325">
        <v>0.180841815020473</v>
      </c>
      <c r="AY555" s="326">
        <v>8.1965757575757543</v>
      </c>
      <c r="AZ555" s="326">
        <v>4.0281812795992868</v>
      </c>
      <c r="BA555" s="326">
        <v>16.279633695663232</v>
      </c>
      <c r="BB555" s="326">
        <v>2.2763054573670836</v>
      </c>
    </row>
    <row r="556" spans="45:54" ht="16.5">
      <c r="AS556" s="323" t="s">
        <v>159</v>
      </c>
      <c r="AT556" s="324" t="s">
        <v>247</v>
      </c>
      <c r="AU556" s="323">
        <v>3</v>
      </c>
      <c r="AV556" s="325">
        <v>9.0119969368227248E-3</v>
      </c>
      <c r="AW556" s="325">
        <v>0.33650562276914364</v>
      </c>
      <c r="AX556" s="325">
        <v>0.18625614419151568</v>
      </c>
      <c r="AY556" s="326">
        <v>7.5276153846153857</v>
      </c>
      <c r="AZ556" s="326">
        <v>3.8638709780418154E-2</v>
      </c>
      <c r="BA556" s="326">
        <v>2.040826398402086</v>
      </c>
      <c r="BB556" s="326">
        <v>2.9448942389426911</v>
      </c>
    </row>
    <row r="557" spans="45:54" ht="16.5">
      <c r="AS557" s="323" t="s">
        <v>159</v>
      </c>
      <c r="AT557" s="324" t="s">
        <v>248</v>
      </c>
      <c r="AU557" s="323">
        <v>3</v>
      </c>
      <c r="AV557" s="325">
        <v>1.3550512665623802E-2</v>
      </c>
      <c r="AW557" s="325">
        <v>0.36175473585726436</v>
      </c>
      <c r="AX557" s="325">
        <v>0.11082701380460547</v>
      </c>
      <c r="AY557" s="326">
        <v>5.430428571428572</v>
      </c>
      <c r="AZ557" s="326">
        <v>5.6710765666933846E-3</v>
      </c>
      <c r="BA557" s="326">
        <v>2.5845931452705098</v>
      </c>
      <c r="BB557" s="326">
        <v>2.727466723525831</v>
      </c>
    </row>
    <row r="558" spans="45:54" ht="16.5">
      <c r="AS558" s="323" t="s">
        <v>159</v>
      </c>
      <c r="AT558" s="324" t="s">
        <v>249</v>
      </c>
      <c r="AU558" s="323">
        <v>3</v>
      </c>
      <c r="AV558" s="325">
        <v>1.9917478135119807E-2</v>
      </c>
      <c r="AW558" s="325">
        <v>0.29978126186873516</v>
      </c>
      <c r="AX558" s="325">
        <v>0.13082649662367121</v>
      </c>
      <c r="AY558" s="326">
        <v>8.3734285714285708</v>
      </c>
      <c r="AZ558" s="326">
        <v>4.6250234488688854E-2</v>
      </c>
      <c r="BA558" s="326">
        <v>2.8274310017418456</v>
      </c>
      <c r="BB558" s="326">
        <v>2.2181761178435995</v>
      </c>
    </row>
    <row r="559" spans="45:54" ht="16.5">
      <c r="AS559" s="323" t="s">
        <v>159</v>
      </c>
      <c r="AT559" s="324" t="s">
        <v>250</v>
      </c>
      <c r="AU559" s="323">
        <v>3</v>
      </c>
      <c r="AV559" s="325">
        <v>2.7665407538323999E-2</v>
      </c>
      <c r="AW559" s="325">
        <v>0.43946729300808041</v>
      </c>
      <c r="AX559" s="325">
        <v>0.1948183051356891</v>
      </c>
      <c r="AY559" s="326">
        <v>11.080444444444446</v>
      </c>
      <c r="AZ559" s="326">
        <v>0.23989543035576413</v>
      </c>
      <c r="BA559" s="326">
        <v>6.001255040028874</v>
      </c>
      <c r="BB559" s="326">
        <v>2.4600610032371084</v>
      </c>
    </row>
    <row r="560" spans="45:54" ht="16.5">
      <c r="AS560" s="323" t="s">
        <v>159</v>
      </c>
      <c r="AT560" s="324" t="s">
        <v>251</v>
      </c>
      <c r="AU560" s="323">
        <v>3</v>
      </c>
      <c r="AV560" s="325">
        <v>3.6725955407373244E-2</v>
      </c>
      <c r="AW560" s="325">
        <v>0.37090071574136929</v>
      </c>
      <c r="AX560" s="325">
        <v>0.42336265721926025</v>
      </c>
      <c r="AY560" s="326">
        <v>8.2249999999999996</v>
      </c>
      <c r="AZ560" s="326">
        <v>0.39095151545418733</v>
      </c>
      <c r="BA560" s="326">
        <v>0.24592111455989202</v>
      </c>
      <c r="BB560" s="326">
        <v>3.7592638465529959</v>
      </c>
    </row>
    <row r="561" spans="45:54" ht="16.5">
      <c r="AS561" s="323" t="s">
        <v>159</v>
      </c>
      <c r="AT561" s="324" t="s">
        <v>252</v>
      </c>
      <c r="AU561" s="323">
        <v>3</v>
      </c>
      <c r="AV561" s="325">
        <v>4.1466156164216381E-2</v>
      </c>
      <c r="AW561" s="325">
        <v>0.3185595169044434</v>
      </c>
      <c r="AX561" s="325">
        <v>0.19671372191053857</v>
      </c>
      <c r="AY561" s="326">
        <v>6.5139999999999993</v>
      </c>
      <c r="AZ561" s="326">
        <v>0</v>
      </c>
      <c r="BA561" s="326">
        <v>8.2802752711180183</v>
      </c>
      <c r="BB561" s="326">
        <v>2.8798413612264246</v>
      </c>
    </row>
    <row r="562" spans="45:54" ht="16.5">
      <c r="AS562" s="323" t="s">
        <v>159</v>
      </c>
      <c r="AT562" s="328" t="s">
        <v>100</v>
      </c>
      <c r="AU562" s="323">
        <v>3</v>
      </c>
      <c r="AV562" s="325">
        <v>1.7926750665557933E-2</v>
      </c>
      <c r="AW562" s="325">
        <v>0.35759640747470067</v>
      </c>
      <c r="AX562" s="325">
        <v>0.17151826179250623</v>
      </c>
      <c r="AY562" s="326">
        <v>7.7275200000000019</v>
      </c>
      <c r="AZ562" s="326">
        <v>7.9264265056474145E-2</v>
      </c>
      <c r="BA562" s="326">
        <v>2.8991505431261908</v>
      </c>
      <c r="BB562" s="326">
        <v>2.7098643266308571</v>
      </c>
    </row>
    <row r="563" spans="45:54" ht="16.5">
      <c r="AS563" s="323" t="s">
        <v>143</v>
      </c>
      <c r="AT563" s="324" t="s">
        <v>253</v>
      </c>
      <c r="AU563" s="323">
        <v>3</v>
      </c>
      <c r="AV563" s="325">
        <v>2.5360587203914424E-2</v>
      </c>
      <c r="AW563" s="325">
        <v>0.36016221100089862</v>
      </c>
      <c r="AX563" s="325">
        <v>0.16358947216643444</v>
      </c>
      <c r="AY563" s="326">
        <v>15.702476190476188</v>
      </c>
      <c r="AZ563" s="326">
        <v>0.4465769301678576</v>
      </c>
      <c r="BA563" s="326">
        <v>14.918613930882275</v>
      </c>
      <c r="BB563" s="326">
        <v>1.8969835518866793</v>
      </c>
    </row>
    <row r="564" spans="45:54" ht="16.5">
      <c r="AS564" s="323" t="s">
        <v>143</v>
      </c>
      <c r="AT564" s="324" t="s">
        <v>254</v>
      </c>
      <c r="AU564" s="323">
        <v>3</v>
      </c>
      <c r="AV564" s="325">
        <v>2.7551761650032834E-2</v>
      </c>
      <c r="AW564" s="325">
        <v>0.34231034407935163</v>
      </c>
      <c r="AX564" s="325">
        <v>0.1504230652901811</v>
      </c>
      <c r="AY564" s="326">
        <v>12.101857142857142</v>
      </c>
      <c r="AZ564" s="326">
        <v>0.21008495858074472</v>
      </c>
      <c r="BA564" s="326">
        <v>16.745335661342871</v>
      </c>
      <c r="BB564" s="326">
        <v>2.1552256782031685</v>
      </c>
    </row>
    <row r="565" spans="45:54" ht="16.5">
      <c r="AS565" s="323" t="s">
        <v>143</v>
      </c>
      <c r="AT565" s="324" t="s">
        <v>255</v>
      </c>
      <c r="AU565" s="323">
        <v>3</v>
      </c>
      <c r="AV565" s="325">
        <v>2.944990631187101E-2</v>
      </c>
      <c r="AW565" s="325">
        <v>0.34730042755885332</v>
      </c>
      <c r="AX565" s="325">
        <v>0.15848737981882502</v>
      </c>
      <c r="AY565" s="326">
        <v>14.582111111111111</v>
      </c>
      <c r="AZ565" s="326">
        <v>9.1792772606542421</v>
      </c>
      <c r="BA565" s="326">
        <v>15.578529990060243</v>
      </c>
      <c r="BB565" s="326">
        <v>1.8802002694397855</v>
      </c>
    </row>
    <row r="566" spans="45:54" ht="16.5">
      <c r="AS566" s="323" t="s">
        <v>143</v>
      </c>
      <c r="AT566" s="324" t="s">
        <v>256</v>
      </c>
      <c r="AU566" s="323">
        <v>3</v>
      </c>
      <c r="AV566" s="325">
        <v>3.1445610768589739E-2</v>
      </c>
      <c r="AW566" s="325">
        <v>0.38042467423832782</v>
      </c>
      <c r="AX566" s="325">
        <v>0.14082308818394446</v>
      </c>
      <c r="AY566" s="326">
        <v>13.955750000000002</v>
      </c>
      <c r="AZ566" s="326">
        <v>0.24320829409770953</v>
      </c>
      <c r="BA566" s="326">
        <v>5.7492246364150281</v>
      </c>
      <c r="BB566" s="326">
        <v>2.0582236229012274</v>
      </c>
    </row>
    <row r="567" spans="45:54" ht="16.5">
      <c r="AS567" s="323" t="s">
        <v>143</v>
      </c>
      <c r="AT567" s="324" t="s">
        <v>257</v>
      </c>
      <c r="AU567" s="323">
        <v>3</v>
      </c>
      <c r="AV567" s="325">
        <v>3.4082064676305181E-2</v>
      </c>
      <c r="AW567" s="325">
        <v>0.37036583810917778</v>
      </c>
      <c r="AX567" s="325">
        <v>0.17105645733469438</v>
      </c>
      <c r="AY567" s="326">
        <v>13.775333333333334</v>
      </c>
      <c r="AZ567" s="326">
        <v>0.20555038057492375</v>
      </c>
      <c r="BA567" s="326">
        <v>7.8269730853295192</v>
      </c>
      <c r="BB567" s="326">
        <v>1.8280965359136245</v>
      </c>
    </row>
    <row r="568" spans="45:54" ht="16.5">
      <c r="AS568" s="323" t="s">
        <v>143</v>
      </c>
      <c r="AT568" s="324" t="s">
        <v>99</v>
      </c>
      <c r="AU568" s="323">
        <v>3</v>
      </c>
      <c r="AV568" s="325">
        <v>3.0260705380426502E-2</v>
      </c>
      <c r="AW568" s="325">
        <v>0.39079036874257855</v>
      </c>
      <c r="AX568" s="325">
        <v>0.13509634057787459</v>
      </c>
      <c r="AY568" s="326">
        <v>11.913</v>
      </c>
      <c r="AZ568" s="326">
        <v>1.4263812658100836</v>
      </c>
      <c r="BA568" s="326">
        <v>7.0171400203070782</v>
      </c>
      <c r="BB568" s="326">
        <v>1.7636266219139758</v>
      </c>
    </row>
    <row r="569" spans="45:54" ht="16.5">
      <c r="AS569" s="323" t="s">
        <v>143</v>
      </c>
      <c r="AT569" s="328" t="s">
        <v>100</v>
      </c>
      <c r="AU569" s="323">
        <v>3</v>
      </c>
      <c r="AV569" s="325">
        <v>2.8451837859002217E-2</v>
      </c>
      <c r="AW569" s="325">
        <v>0.3599501103353171</v>
      </c>
      <c r="AX569" s="325">
        <v>0.15610498912018692</v>
      </c>
      <c r="AY569" s="326">
        <v>14.130687499999997</v>
      </c>
      <c r="AZ569" s="326">
        <v>1.3300765833897565</v>
      </c>
      <c r="BA569" s="326">
        <v>13.218932952476091</v>
      </c>
      <c r="BB569" s="326">
        <v>1.972074657478857</v>
      </c>
    </row>
    <row r="570" spans="45:54" ht="16.5">
      <c r="AS570" s="323" t="s">
        <v>140</v>
      </c>
      <c r="AT570" s="324" t="s">
        <v>258</v>
      </c>
      <c r="AU570" s="323">
        <v>3</v>
      </c>
      <c r="AV570" s="325">
        <v>1.8112159171587254E-2</v>
      </c>
      <c r="AW570" s="325">
        <v>0.31897217793242771</v>
      </c>
      <c r="AX570" s="325">
        <v>0.17136730617633</v>
      </c>
      <c r="AY570" s="326">
        <v>10.246952380952381</v>
      </c>
      <c r="AZ570" s="326">
        <v>4.3439114366623573E-2</v>
      </c>
      <c r="BA570" s="326">
        <v>16.469294495540417</v>
      </c>
      <c r="BB570" s="326">
        <v>2.3895382774271963</v>
      </c>
    </row>
    <row r="571" spans="45:54" ht="16.5">
      <c r="AS571" s="323" t="s">
        <v>140</v>
      </c>
      <c r="AT571" s="324" t="s">
        <v>259</v>
      </c>
      <c r="AU571" s="323">
        <v>3</v>
      </c>
      <c r="AV571" s="325">
        <v>1.7541044141641884E-2</v>
      </c>
      <c r="AW571" s="325">
        <v>0.36526443034866579</v>
      </c>
      <c r="AX571" s="325">
        <v>0.20533129334870179</v>
      </c>
      <c r="AY571" s="326">
        <v>12.580175000000001</v>
      </c>
      <c r="AZ571" s="326">
        <v>0.26214613339254178</v>
      </c>
      <c r="BA571" s="326">
        <v>22.173828826713617</v>
      </c>
      <c r="BB571" s="326">
        <v>1.9711647690327549</v>
      </c>
    </row>
    <row r="572" spans="45:54" ht="16.5">
      <c r="AS572" s="323" t="s">
        <v>140</v>
      </c>
      <c r="AT572" s="328" t="s">
        <v>100</v>
      </c>
      <c r="AU572" s="323">
        <v>3</v>
      </c>
      <c r="AV572" s="325">
        <v>1.7744729756250573E-2</v>
      </c>
      <c r="AW572" s="325">
        <v>0.348754506094135</v>
      </c>
      <c r="AX572" s="325">
        <v>0.19196288360838792</v>
      </c>
      <c r="AY572" s="326">
        <v>11.776934426229511</v>
      </c>
      <c r="AZ572" s="326">
        <v>0.17606186335137766</v>
      </c>
      <c r="BA572" s="326">
        <v>19.928493144251544</v>
      </c>
      <c r="BB572" s="326">
        <v>2.1170612036187832</v>
      </c>
    </row>
    <row r="573" spans="45:54" ht="16.5">
      <c r="AS573" s="323" t="s">
        <v>153</v>
      </c>
      <c r="AT573" s="324" t="s">
        <v>260</v>
      </c>
      <c r="AU573" s="323">
        <v>3</v>
      </c>
      <c r="AV573" s="325">
        <v>2.4783988868476992E-2</v>
      </c>
      <c r="AW573" s="325">
        <v>0.34999501850919645</v>
      </c>
      <c r="AX573" s="325">
        <v>0.16299790493190888</v>
      </c>
      <c r="AY573" s="326">
        <v>12.323705882352945</v>
      </c>
      <c r="AZ573" s="326">
        <v>1.2153554282803871</v>
      </c>
      <c r="BA573" s="326">
        <v>7.2323421418009799</v>
      </c>
      <c r="BB573" s="326">
        <v>2.0337205613900693</v>
      </c>
    </row>
    <row r="574" spans="45:54" ht="16.5">
      <c r="AS574" s="323" t="s">
        <v>153</v>
      </c>
      <c r="AT574" s="324" t="s">
        <v>261</v>
      </c>
      <c r="AU574" s="323">
        <v>3</v>
      </c>
      <c r="AV574" s="325">
        <v>2.764248975915258E-2</v>
      </c>
      <c r="AW574" s="325">
        <v>0.36742180129961599</v>
      </c>
      <c r="AX574" s="325">
        <v>0.14459690741787634</v>
      </c>
      <c r="AY574" s="326">
        <v>12.215571428571426</v>
      </c>
      <c r="AZ574" s="326">
        <v>1.2807062253965338</v>
      </c>
      <c r="BA574" s="326">
        <v>6.7463464297403277</v>
      </c>
      <c r="BB574" s="326">
        <v>1.8686686680637161</v>
      </c>
    </row>
    <row r="575" spans="45:54" ht="16.5">
      <c r="AS575" s="323" t="s">
        <v>153</v>
      </c>
      <c r="AT575" s="324" t="s">
        <v>262</v>
      </c>
      <c r="AU575" s="323">
        <v>3</v>
      </c>
      <c r="AV575" s="325">
        <v>4.0900340243211132E-2</v>
      </c>
      <c r="AW575" s="325">
        <v>0.27968113911407078</v>
      </c>
      <c r="AX575" s="325">
        <v>0.13753129309254131</v>
      </c>
      <c r="AY575" s="326">
        <v>10.824</v>
      </c>
      <c r="AZ575" s="326">
        <v>7.8179797115608518E-2</v>
      </c>
      <c r="BA575" s="326">
        <v>7.6355601849577646</v>
      </c>
      <c r="BB575" s="326">
        <v>2.8886917412604243</v>
      </c>
    </row>
    <row r="576" spans="45:54" ht="16.5">
      <c r="AS576" s="323" t="s">
        <v>153</v>
      </c>
      <c r="AT576" s="324" t="s">
        <v>99</v>
      </c>
      <c r="AU576" s="323">
        <v>3</v>
      </c>
      <c r="AV576" s="325">
        <v>3.4939659002474401E-2</v>
      </c>
      <c r="AW576" s="325">
        <v>0.3757670429509426</v>
      </c>
      <c r="AX576" s="325">
        <v>0.17762897704801778</v>
      </c>
      <c r="AY576" s="326">
        <v>12.189499999999999</v>
      </c>
      <c r="AZ576" s="326">
        <v>0.20456312136048113</v>
      </c>
      <c r="BA576" s="326">
        <v>12.819288938590152</v>
      </c>
      <c r="BB576" s="326">
        <v>2.0711282150864125</v>
      </c>
    </row>
    <row r="577" spans="45:54" ht="16.5">
      <c r="AS577" s="323" t="s">
        <v>153</v>
      </c>
      <c r="AT577" s="328" t="s">
        <v>100</v>
      </c>
      <c r="AU577" s="323">
        <v>3</v>
      </c>
      <c r="AV577" s="325">
        <v>2.7196944261343652E-2</v>
      </c>
      <c r="AW577" s="325">
        <v>0.3487320965097977</v>
      </c>
      <c r="AX577" s="325">
        <v>0.15626423164611455</v>
      </c>
      <c r="AY577" s="326">
        <v>12.089566666666672</v>
      </c>
      <c r="AZ577" s="326">
        <v>1.0802419509912802</v>
      </c>
      <c r="BA577" s="326">
        <v>7.2877777849336951</v>
      </c>
      <c r="BB577" s="326">
        <v>2.061958279251797</v>
      </c>
    </row>
    <row r="578" spans="45:54" ht="16.5">
      <c r="AS578" s="323" t="s">
        <v>146</v>
      </c>
      <c r="AT578" s="324" t="s">
        <v>263</v>
      </c>
      <c r="AU578" s="323">
        <v>3</v>
      </c>
      <c r="AV578" s="325">
        <v>1.4317546987998779E-2</v>
      </c>
      <c r="AW578" s="325">
        <v>0.34106961151876974</v>
      </c>
      <c r="AX578" s="325">
        <v>0.18393910464358224</v>
      </c>
      <c r="AY578" s="326">
        <v>10.242666666666665</v>
      </c>
      <c r="AZ578" s="326">
        <v>0.15417774487473057</v>
      </c>
      <c r="BA578" s="326">
        <v>21.370046441243392</v>
      </c>
      <c r="BB578" s="326">
        <v>2.0429017254933344</v>
      </c>
    </row>
    <row r="579" spans="45:54" ht="16.5">
      <c r="AS579" s="323" t="s">
        <v>146</v>
      </c>
      <c r="AT579" s="324" t="s">
        <v>264</v>
      </c>
      <c r="AU579" s="323">
        <v>3</v>
      </c>
      <c r="AV579" s="325">
        <v>1.7102536200663293E-2</v>
      </c>
      <c r="AW579" s="325">
        <v>0.35621501768667413</v>
      </c>
      <c r="AX579" s="325">
        <v>0.19298356754179896</v>
      </c>
      <c r="AY579" s="326">
        <v>7.269857142857143</v>
      </c>
      <c r="AZ579" s="326">
        <v>0.53836006295793359</v>
      </c>
      <c r="BA579" s="326">
        <v>4.640151018827904</v>
      </c>
      <c r="BB579" s="326">
        <v>2.1897888493262587</v>
      </c>
    </row>
    <row r="580" spans="45:54" ht="16.5">
      <c r="AS580" s="323" t="s">
        <v>146</v>
      </c>
      <c r="AT580" s="324" t="s">
        <v>265</v>
      </c>
      <c r="AU580" s="323">
        <v>3</v>
      </c>
      <c r="AV580" s="325">
        <v>1.2974435697968056E-2</v>
      </c>
      <c r="AW580" s="325">
        <v>0.36964328687809334</v>
      </c>
      <c r="AX580" s="325">
        <v>0.15373557063373083</v>
      </c>
      <c r="AY580" s="326">
        <v>8.0888888888888886</v>
      </c>
      <c r="AZ580" s="326">
        <v>9.4708159559461685E-2</v>
      </c>
      <c r="BA580" s="326">
        <v>7.0370365068018623</v>
      </c>
      <c r="BB580" s="326">
        <v>2.1690259665590954</v>
      </c>
    </row>
    <row r="581" spans="45:54" ht="16.5">
      <c r="AS581" s="323" t="s">
        <v>146</v>
      </c>
      <c r="AT581" s="324" t="s">
        <v>266</v>
      </c>
      <c r="AU581" s="323">
        <v>3</v>
      </c>
      <c r="AV581" s="325">
        <v>1.5012798543140422E-2</v>
      </c>
      <c r="AW581" s="325">
        <v>0.31389939830602337</v>
      </c>
      <c r="AX581" s="325">
        <v>0.24917187546333697</v>
      </c>
      <c r="AY581" s="326">
        <v>4.6295000000000002</v>
      </c>
      <c r="AZ581" s="326">
        <v>6.4835190821739289E-2</v>
      </c>
      <c r="BA581" s="326">
        <v>2.0883756201528656</v>
      </c>
      <c r="BB581" s="326">
        <v>2.6943900832716632</v>
      </c>
    </row>
    <row r="582" spans="45:54" ht="16.5">
      <c r="AS582" s="323" t="s">
        <v>146</v>
      </c>
      <c r="AT582" s="324" t="s">
        <v>99</v>
      </c>
      <c r="AU582" s="323">
        <v>3</v>
      </c>
      <c r="AV582" s="325">
        <v>2.2358532186699573E-2</v>
      </c>
      <c r="AW582" s="325">
        <v>0.37061189141603257</v>
      </c>
      <c r="AX582" s="325">
        <v>0.17113540066132649</v>
      </c>
      <c r="AY582" s="326">
        <v>10.530999999999999</v>
      </c>
      <c r="AZ582" s="326">
        <v>0.52942119307448254</v>
      </c>
      <c r="BA582" s="326">
        <v>22.169512459993957</v>
      </c>
      <c r="BB582" s="326">
        <v>2.4274889532113524</v>
      </c>
    </row>
    <row r="583" spans="45:54" ht="16.5">
      <c r="AS583" s="323" t="s">
        <v>146</v>
      </c>
      <c r="AT583" s="328" t="s">
        <v>100</v>
      </c>
      <c r="AU583" s="323">
        <v>3</v>
      </c>
      <c r="AV583" s="325">
        <v>1.4764748193290626E-2</v>
      </c>
      <c r="AW583" s="325">
        <v>0.34611809803620375</v>
      </c>
      <c r="AX583" s="325">
        <v>0.1867004801819527</v>
      </c>
      <c r="AY583" s="326">
        <v>8.6954468085106367</v>
      </c>
      <c r="AZ583" s="326">
        <v>0.19410174290195237</v>
      </c>
      <c r="BA583" s="326">
        <v>14.850053156485631</v>
      </c>
      <c r="BB583" s="326">
        <v>2.1462944234732237</v>
      </c>
    </row>
    <row r="584" spans="45:54" ht="16.5">
      <c r="AS584" s="323" t="s">
        <v>139</v>
      </c>
      <c r="AT584" s="324" t="s">
        <v>267</v>
      </c>
      <c r="AU584" s="323">
        <v>3</v>
      </c>
      <c r="AV584" s="325">
        <v>1.2918672310405386E-2</v>
      </c>
      <c r="AW584" s="325">
        <v>0.34301153961115616</v>
      </c>
      <c r="AX584" s="325">
        <v>0.15926817527741699</v>
      </c>
      <c r="AY584" s="326">
        <v>9.9712727272727264</v>
      </c>
      <c r="AZ584" s="326">
        <v>0.17321032669728731</v>
      </c>
      <c r="BA584" s="326">
        <v>12.568414346064248</v>
      </c>
      <c r="BB584" s="326">
        <v>2.4341176744252713</v>
      </c>
    </row>
    <row r="585" spans="45:54" ht="16.5">
      <c r="AS585" s="323" t="s">
        <v>139</v>
      </c>
      <c r="AT585" s="324" t="s">
        <v>268</v>
      </c>
      <c r="AU585" s="323">
        <v>3</v>
      </c>
      <c r="AV585" s="325">
        <v>1.6600096012647628E-2</v>
      </c>
      <c r="AW585" s="325">
        <v>0.31830639941595956</v>
      </c>
      <c r="AX585" s="325">
        <v>0.15950967487527995</v>
      </c>
      <c r="AY585" s="326">
        <v>8.0496999999999996</v>
      </c>
      <c r="AZ585" s="326">
        <v>0.59657464608526456</v>
      </c>
      <c r="BA585" s="326">
        <v>5.1872377028406689</v>
      </c>
      <c r="BB585" s="326">
        <v>2.5211471376121599</v>
      </c>
    </row>
    <row r="586" spans="45:54" ht="16.5">
      <c r="AS586" s="323" t="s">
        <v>139</v>
      </c>
      <c r="AT586" s="324" t="s">
        <v>269</v>
      </c>
      <c r="AU586" s="323">
        <v>3</v>
      </c>
      <c r="AV586" s="325">
        <v>2.3880494932812368E-2</v>
      </c>
      <c r="AW586" s="325">
        <v>0.32892495694771634</v>
      </c>
      <c r="AX586" s="325">
        <v>0.188247670547598</v>
      </c>
      <c r="AY586" s="326">
        <v>8.0080909090909085</v>
      </c>
      <c r="AZ586" s="326">
        <v>7.8764715710292046E-2</v>
      </c>
      <c r="BA586" s="326">
        <v>9.6899353827399768</v>
      </c>
      <c r="BB586" s="326">
        <v>2.9998353345223903</v>
      </c>
    </row>
    <row r="587" spans="45:54" ht="16.5">
      <c r="AS587" s="323" t="s">
        <v>139</v>
      </c>
      <c r="AT587" s="324" t="s">
        <v>270</v>
      </c>
      <c r="AU587" s="323">
        <v>3</v>
      </c>
      <c r="AV587" s="325">
        <v>2.0957461192374516E-2</v>
      </c>
      <c r="AW587" s="325">
        <v>0.36005149327874569</v>
      </c>
      <c r="AX587" s="325">
        <v>0.16201531116984844</v>
      </c>
      <c r="AY587" s="326">
        <v>8.5483750000000001</v>
      </c>
      <c r="AZ587" s="326">
        <v>0.15473514923063653</v>
      </c>
      <c r="BA587" s="326">
        <v>10.215056491012676</v>
      </c>
      <c r="BB587" s="326">
        <v>2.7926101825834442</v>
      </c>
    </row>
    <row r="588" spans="45:54" ht="16.5">
      <c r="AS588" s="323" t="s">
        <v>139</v>
      </c>
      <c r="AT588" s="328" t="s">
        <v>100</v>
      </c>
      <c r="AU588" s="323">
        <v>3</v>
      </c>
      <c r="AV588" s="325">
        <v>1.729014768021573E-2</v>
      </c>
      <c r="AW588" s="325">
        <v>0.33839717272489483</v>
      </c>
      <c r="AX588" s="325">
        <v>0.16574137742059933</v>
      </c>
      <c r="AY588" s="326">
        <v>8.9478627450980408</v>
      </c>
      <c r="AZ588" s="326">
        <v>0.22860343394082336</v>
      </c>
      <c r="BA588" s="326">
        <v>10.254496893916933</v>
      </c>
      <c r="BB588" s="326">
        <v>2.603652839707054</v>
      </c>
    </row>
    <row r="589" spans="45:54" ht="16.5">
      <c r="AS589" s="323" t="s">
        <v>148</v>
      </c>
      <c r="AT589" s="324" t="s">
        <v>271</v>
      </c>
      <c r="AU589" s="323">
        <v>3</v>
      </c>
      <c r="AV589" s="325">
        <v>3.1436470883342678E-2</v>
      </c>
      <c r="AW589" s="325">
        <v>0.38337354496045806</v>
      </c>
      <c r="AX589" s="325">
        <v>0.18532370457087427</v>
      </c>
      <c r="AY589" s="326">
        <v>13.664785714285713</v>
      </c>
      <c r="AZ589" s="326">
        <v>9.323501838204809E-2</v>
      </c>
      <c r="BA589" s="326">
        <v>19.424981124876215</v>
      </c>
      <c r="BB589" s="326">
        <v>2.2077074312909657</v>
      </c>
    </row>
    <row r="590" spans="45:54" ht="16.5">
      <c r="AS590" s="323" t="s">
        <v>148</v>
      </c>
      <c r="AT590" s="324" t="s">
        <v>272</v>
      </c>
      <c r="AU590" s="323">
        <v>3</v>
      </c>
      <c r="AV590" s="325">
        <v>1.469863264769744E-2</v>
      </c>
      <c r="AW590" s="325">
        <v>0.25690886735717139</v>
      </c>
      <c r="AX590" s="325">
        <v>0.11289963648173131</v>
      </c>
      <c r="AY590" s="326">
        <v>17.441299999999998</v>
      </c>
      <c r="AZ590" s="326">
        <v>2.3417762810223133E-2</v>
      </c>
      <c r="BA590" s="326">
        <v>3.0816041209156588</v>
      </c>
      <c r="BB590" s="326">
        <v>3.126053771703337</v>
      </c>
    </row>
    <row r="591" spans="45:54" ht="16.5">
      <c r="AS591" s="323" t="s">
        <v>148</v>
      </c>
      <c r="AT591" s="324" t="s">
        <v>273</v>
      </c>
      <c r="AU591" s="323">
        <v>3</v>
      </c>
      <c r="AV591" s="325">
        <v>2.1462243359483549E-2</v>
      </c>
      <c r="AW591" s="325">
        <v>0.42181304398860325</v>
      </c>
      <c r="AX591" s="325">
        <v>0.18145361314611849</v>
      </c>
      <c r="AY591" s="326">
        <v>14.807399999999998</v>
      </c>
      <c r="AZ591" s="326">
        <v>9.6258366104691892E-2</v>
      </c>
      <c r="BA591" s="326">
        <v>20.870923543904976</v>
      </c>
      <c r="BB591" s="326">
        <v>2.0053094282053556</v>
      </c>
    </row>
    <row r="592" spans="45:54" ht="16.5">
      <c r="AS592" s="323" t="s">
        <v>148</v>
      </c>
      <c r="AT592" s="324" t="s">
        <v>274</v>
      </c>
      <c r="AU592" s="323">
        <v>3</v>
      </c>
      <c r="AV592" s="325">
        <v>3.1698101464156025E-2</v>
      </c>
      <c r="AW592" s="325">
        <v>0.4163330091012325</v>
      </c>
      <c r="AX592" s="325">
        <v>0.23548234855365038</v>
      </c>
      <c r="AY592" s="326">
        <v>10.2555</v>
      </c>
      <c r="AZ592" s="326">
        <v>2.5660989671665496E-2</v>
      </c>
      <c r="BA592" s="326">
        <v>10.302887353173697</v>
      </c>
      <c r="BB592" s="326">
        <v>2.3715454848905715</v>
      </c>
    </row>
    <row r="593" spans="45:54" ht="16.5">
      <c r="AS593" s="323" t="s">
        <v>148</v>
      </c>
      <c r="AT593" s="324" t="s">
        <v>275</v>
      </c>
      <c r="AU593" s="323">
        <v>3</v>
      </c>
      <c r="AV593" s="325">
        <v>2.1028118573685823E-2</v>
      </c>
      <c r="AW593" s="325">
        <v>0.39040512424967921</v>
      </c>
      <c r="AX593" s="325">
        <v>0.18607133053051353</v>
      </c>
      <c r="AY593" s="326">
        <v>11.855363636363638</v>
      </c>
      <c r="AZ593" s="326">
        <v>0.24722191737886093</v>
      </c>
      <c r="BA593" s="326">
        <v>19.817046940090943</v>
      </c>
      <c r="BB593" s="326">
        <v>2.3249034667248485</v>
      </c>
    </row>
    <row r="594" spans="45:54" ht="16.5">
      <c r="AS594" s="323" t="s">
        <v>148</v>
      </c>
      <c r="AT594" s="324" t="s">
        <v>276</v>
      </c>
      <c r="AU594" s="323">
        <v>3</v>
      </c>
      <c r="AV594" s="325">
        <v>3.1270596572567588E-2</v>
      </c>
      <c r="AW594" s="325">
        <v>0.41641016473719739</v>
      </c>
      <c r="AX594" s="325">
        <v>0.15727382374153759</v>
      </c>
      <c r="AY594" s="326">
        <v>15.375249999999999</v>
      </c>
      <c r="AZ594" s="326">
        <v>1.4306290819424281E-2</v>
      </c>
      <c r="BA594" s="326">
        <v>8.1784295851042135</v>
      </c>
      <c r="BB594" s="326">
        <v>2.012004790863164</v>
      </c>
    </row>
    <row r="595" spans="45:54" ht="16.5">
      <c r="AS595" s="323" t="s">
        <v>148</v>
      </c>
      <c r="AT595" s="328" t="s">
        <v>100</v>
      </c>
      <c r="AU595" s="323">
        <v>3</v>
      </c>
      <c r="AV595" s="325">
        <v>2.3928707414460161E-2</v>
      </c>
      <c r="AW595" s="325">
        <v>0.37822591682051238</v>
      </c>
      <c r="AX595" s="325">
        <v>0.16318636088218946</v>
      </c>
      <c r="AY595" s="326">
        <v>14.021233333333338</v>
      </c>
      <c r="AZ595" s="326">
        <v>8.8676228743199512E-2</v>
      </c>
      <c r="BA595" s="326">
        <v>13.347844300354872</v>
      </c>
      <c r="BB595" s="326">
        <v>2.3990477069075795</v>
      </c>
    </row>
    <row r="596" spans="45:54" ht="16.5">
      <c r="AS596" s="323" t="s">
        <v>151</v>
      </c>
      <c r="AT596" s="324" t="s">
        <v>277</v>
      </c>
      <c r="AU596" s="323">
        <v>3</v>
      </c>
      <c r="AV596" s="325">
        <v>1.4977833868689797E-2</v>
      </c>
      <c r="AW596" s="325">
        <v>0.28207173987557782</v>
      </c>
      <c r="AX596" s="325">
        <v>0.15525437042050513</v>
      </c>
      <c r="AY596" s="326">
        <v>13.446866666666665</v>
      </c>
      <c r="AZ596" s="326">
        <v>0.11603797084651674</v>
      </c>
      <c r="BA596" s="326">
        <v>5.9933242394548039</v>
      </c>
      <c r="BB596" s="326">
        <v>2.6974655866666222</v>
      </c>
    </row>
    <row r="597" spans="45:54" ht="16.5">
      <c r="AS597" s="323" t="s">
        <v>151</v>
      </c>
      <c r="AT597" s="324" t="s">
        <v>278</v>
      </c>
      <c r="AU597" s="323">
        <v>3</v>
      </c>
      <c r="AV597" s="325">
        <v>1.4864194510187393E-2</v>
      </c>
      <c r="AW597" s="325">
        <v>0.25623067936245825</v>
      </c>
      <c r="AX597" s="325">
        <v>0.14831248293184637</v>
      </c>
      <c r="AY597" s="326">
        <v>10.719500000000002</v>
      </c>
      <c r="AZ597" s="326">
        <v>0.18034105414864587</v>
      </c>
      <c r="BA597" s="326">
        <v>6.1532367675517978</v>
      </c>
      <c r="BB597" s="326">
        <v>2.6477613722015212</v>
      </c>
    </row>
    <row r="598" spans="45:54" ht="16.5">
      <c r="AS598" s="323" t="s">
        <v>151</v>
      </c>
      <c r="AT598" s="324" t="s">
        <v>279</v>
      </c>
      <c r="AU598" s="323">
        <v>3</v>
      </c>
      <c r="AV598" s="325">
        <v>1.8072100826195706E-2</v>
      </c>
      <c r="AW598" s="325">
        <v>0.2093570803335229</v>
      </c>
      <c r="AX598" s="325">
        <v>0.11912768412817884</v>
      </c>
      <c r="AY598" s="326">
        <v>17.383499999999998</v>
      </c>
      <c r="AZ598" s="326">
        <v>0.1121578734226297</v>
      </c>
      <c r="BA598" s="326">
        <v>8.9646185971373313</v>
      </c>
      <c r="BB598" s="326">
        <v>2.8514754341779889</v>
      </c>
    </row>
    <row r="599" spans="45:54" ht="16.5">
      <c r="AS599" s="323" t="s">
        <v>151</v>
      </c>
      <c r="AT599" s="324" t="s">
        <v>280</v>
      </c>
      <c r="AU599" s="323">
        <v>3</v>
      </c>
      <c r="AV599" s="325">
        <v>2.187277870268825E-2</v>
      </c>
      <c r="AW599" s="325">
        <v>9.0655324499257409E-2</v>
      </c>
      <c r="AX599" s="325">
        <v>0.15115391977324719</v>
      </c>
      <c r="AY599" s="326">
        <v>9.4849999999999994</v>
      </c>
      <c r="AZ599" s="326">
        <v>1.0969079809379331E-2</v>
      </c>
      <c r="BA599" s="326">
        <v>0.97624810303476051</v>
      </c>
      <c r="BB599" s="326">
        <v>2.3096886207640881</v>
      </c>
    </row>
    <row r="600" spans="45:54" ht="16.5">
      <c r="AS600" s="323" t="s">
        <v>151</v>
      </c>
      <c r="AT600" s="324" t="s">
        <v>281</v>
      </c>
      <c r="AU600" s="323">
        <v>3</v>
      </c>
      <c r="AV600" s="325">
        <v>1.3896524671149844E-2</v>
      </c>
      <c r="AW600" s="325">
        <v>0.30834730422057177</v>
      </c>
      <c r="AX600" s="325">
        <v>0.20760219465177207</v>
      </c>
      <c r="AY600" s="326">
        <v>6.5506666666666673</v>
      </c>
      <c r="AZ600" s="326">
        <v>1.395366767424761</v>
      </c>
      <c r="BA600" s="326">
        <v>6.0308224693782044</v>
      </c>
      <c r="BB600" s="326">
        <v>2.9482760904868588</v>
      </c>
    </row>
    <row r="601" spans="45:54" ht="16.5">
      <c r="AS601" s="323" t="s">
        <v>151</v>
      </c>
      <c r="AT601" s="324" t="s">
        <v>327</v>
      </c>
      <c r="AU601" s="323">
        <v>3</v>
      </c>
      <c r="AV601" s="325">
        <v>2.042271709132832E-2</v>
      </c>
      <c r="AW601" s="325">
        <v>0.23067448529904291</v>
      </c>
      <c r="AX601" s="325">
        <v>0.18257036211937525</v>
      </c>
      <c r="AY601" s="326">
        <v>6.8860000000000001</v>
      </c>
      <c r="AZ601" s="326">
        <v>8.7915102144161428E-2</v>
      </c>
      <c r="BA601" s="326">
        <v>1.5824718385949057</v>
      </c>
      <c r="BB601" s="326">
        <v>2.2497250791139241</v>
      </c>
    </row>
    <row r="602" spans="45:54" ht="16.5">
      <c r="AS602" s="323" t="s">
        <v>151</v>
      </c>
      <c r="AT602" s="324" t="s">
        <v>333</v>
      </c>
      <c r="AU602" s="323">
        <v>3</v>
      </c>
      <c r="AV602" s="325">
        <v>2.5840567649456716E-2</v>
      </c>
      <c r="AW602" s="325">
        <v>0.17326739564631791</v>
      </c>
      <c r="AX602" s="325">
        <v>0.12231555261687257</v>
      </c>
      <c r="AY602" s="326">
        <v>3.74</v>
      </c>
      <c r="AZ602" s="326">
        <v>1.295715599755006E-2</v>
      </c>
      <c r="BA602" s="326">
        <v>0.86812945183585399</v>
      </c>
      <c r="BB602" s="326">
        <v>3.5393853426594979</v>
      </c>
    </row>
    <row r="603" spans="45:54" ht="16.5">
      <c r="AS603" s="323" t="s">
        <v>151</v>
      </c>
      <c r="AT603" s="328" t="s">
        <v>100</v>
      </c>
      <c r="AU603" s="323">
        <v>3</v>
      </c>
      <c r="AV603" s="325">
        <v>1.5713877585146113E-2</v>
      </c>
      <c r="AW603" s="325">
        <v>0.26445181339808504</v>
      </c>
      <c r="AX603" s="325">
        <v>0.15592225116799974</v>
      </c>
      <c r="AY603" s="326">
        <v>11.677064516129034</v>
      </c>
      <c r="AZ603" s="326">
        <v>0.23142000354354827</v>
      </c>
      <c r="BA603" s="326">
        <v>5.7165578924110987</v>
      </c>
      <c r="BB603" s="326">
        <v>2.7015908149046099</v>
      </c>
    </row>
    <row r="604" spans="45:54" ht="16.5">
      <c r="AS604" s="323" t="s">
        <v>162</v>
      </c>
      <c r="AT604" s="324" t="s">
        <v>282</v>
      </c>
      <c r="AU604" s="323">
        <v>3</v>
      </c>
      <c r="AV604" s="325">
        <v>4.9464550015341996E-3</v>
      </c>
      <c r="AW604" s="325">
        <v>0.35195477093318522</v>
      </c>
      <c r="AX604" s="325">
        <v>0.17758417092019621</v>
      </c>
      <c r="AY604" s="326">
        <v>8.2412500000000026</v>
      </c>
      <c r="AZ604" s="326">
        <v>0.3117469734186451</v>
      </c>
      <c r="BA604" s="326">
        <v>1.7387892049627054</v>
      </c>
      <c r="BB604" s="326">
        <v>2.328049016353138</v>
      </c>
    </row>
    <row r="605" spans="45:54" ht="16.5">
      <c r="AS605" s="323" t="s">
        <v>162</v>
      </c>
      <c r="AT605" s="324" t="s">
        <v>187</v>
      </c>
      <c r="AU605" s="323">
        <v>3</v>
      </c>
      <c r="AV605" s="325">
        <v>5.4490910606208353E-3</v>
      </c>
      <c r="AW605" s="325">
        <v>0.2354170085091096</v>
      </c>
      <c r="AX605" s="325">
        <v>0.11337531228913623</v>
      </c>
      <c r="AY605" s="326">
        <v>14.124500000000001</v>
      </c>
      <c r="AZ605" s="326">
        <v>4.1755200948296406E-2</v>
      </c>
      <c r="BA605" s="326">
        <v>1.7219049533916517</v>
      </c>
      <c r="BB605" s="326">
        <v>2.850086630657358</v>
      </c>
    </row>
    <row r="606" spans="45:54" ht="16.5">
      <c r="AS606" s="323" t="s">
        <v>162</v>
      </c>
      <c r="AT606" s="324" t="s">
        <v>283</v>
      </c>
      <c r="AU606" s="323">
        <v>3</v>
      </c>
      <c r="AV606" s="325">
        <v>3.9720739870427518E-3</v>
      </c>
      <c r="AW606" s="325">
        <v>0.34121968371786354</v>
      </c>
      <c r="AX606" s="325">
        <v>0.14890309066684623</v>
      </c>
      <c r="AY606" s="326">
        <v>7.6639999999999988</v>
      </c>
      <c r="AZ606" s="326">
        <v>3.7981359282219546E-2</v>
      </c>
      <c r="BA606" s="326">
        <v>1.2646984526951828</v>
      </c>
      <c r="BB606" s="326">
        <v>2.6386862099106052</v>
      </c>
    </row>
    <row r="607" spans="45:54" ht="16.5">
      <c r="AS607" s="323" t="s">
        <v>162</v>
      </c>
      <c r="AT607" s="324" t="s">
        <v>99</v>
      </c>
      <c r="AU607" s="323">
        <v>3</v>
      </c>
      <c r="AV607" s="325">
        <v>3.7064653108305548E-3</v>
      </c>
      <c r="AW607" s="325">
        <v>0.3352292957097584</v>
      </c>
      <c r="AX607" s="325">
        <v>0.15134509042650446</v>
      </c>
      <c r="AY607" s="326">
        <v>8.1225000000000005</v>
      </c>
      <c r="AZ607" s="326">
        <v>3.4993084491677331E-2</v>
      </c>
      <c r="BA607" s="326">
        <v>1.3122406684379</v>
      </c>
      <c r="BB607" s="326">
        <v>2.7352922314726724</v>
      </c>
    </row>
    <row r="608" spans="45:54" ht="16.5">
      <c r="AS608" s="323" t="s">
        <v>162</v>
      </c>
      <c r="AT608" s="328" t="s">
        <v>100</v>
      </c>
      <c r="AU608" s="323">
        <v>3</v>
      </c>
      <c r="AV608" s="325">
        <v>4.56314678294884E-3</v>
      </c>
      <c r="AW608" s="325">
        <v>0.33712298928401779</v>
      </c>
      <c r="AX608" s="325">
        <v>0.15553034914814259</v>
      </c>
      <c r="AY608" s="326">
        <v>8.5152000000000001</v>
      </c>
      <c r="AZ608" s="326">
        <v>0.15565449076654536</v>
      </c>
      <c r="BA608" s="326">
        <v>1.5415842510887099</v>
      </c>
      <c r="BB608" s="326">
        <v>2.5261013184767038</v>
      </c>
    </row>
    <row r="609" spans="45:54" ht="16.5">
      <c r="AS609" s="323" t="s">
        <v>164</v>
      </c>
      <c r="AT609" s="324" t="s">
        <v>284</v>
      </c>
      <c r="AU609" s="323">
        <v>3</v>
      </c>
      <c r="AV609" s="325">
        <v>5.9195435521763925E-3</v>
      </c>
      <c r="AW609" s="325">
        <v>0.33361504765003125</v>
      </c>
      <c r="AX609" s="325">
        <v>0.16368148783575132</v>
      </c>
      <c r="AY609" s="326">
        <v>7.5644285714285733</v>
      </c>
      <c r="AZ609" s="326">
        <v>0.17428276426051512</v>
      </c>
      <c r="BA609" s="326">
        <v>5.8223764238624325</v>
      </c>
      <c r="BB609" s="326">
        <v>3.0549963141718082</v>
      </c>
    </row>
    <row r="610" spans="45:54" ht="16.5">
      <c r="AS610" s="323" t="s">
        <v>164</v>
      </c>
      <c r="AT610" s="324" t="s">
        <v>285</v>
      </c>
      <c r="AU610" s="323">
        <v>3</v>
      </c>
      <c r="AV610" s="325">
        <v>6.3747726140521354E-3</v>
      </c>
      <c r="AW610" s="325">
        <v>0.32518772935151308</v>
      </c>
      <c r="AX610" s="325">
        <v>0.13865654177534351</v>
      </c>
      <c r="AY610" s="326">
        <v>5.5237777777777781</v>
      </c>
      <c r="AZ610" s="326">
        <v>6.2849252371172906E-2</v>
      </c>
      <c r="BA610" s="326">
        <v>11.989419143512571</v>
      </c>
      <c r="BB610" s="326">
        <v>2.8130851147306521</v>
      </c>
    </row>
    <row r="611" spans="45:54" ht="16.5">
      <c r="AS611" s="323" t="s">
        <v>164</v>
      </c>
      <c r="AT611" s="324" t="s">
        <v>286</v>
      </c>
      <c r="AU611" s="323">
        <v>3</v>
      </c>
      <c r="AV611" s="325">
        <v>7.3322588195196426E-3</v>
      </c>
      <c r="AW611" s="325">
        <v>0.32990298447676886</v>
      </c>
      <c r="AX611" s="325">
        <v>0.11339725773031592</v>
      </c>
      <c r="AY611" s="326">
        <v>3.921555555555555</v>
      </c>
      <c r="AZ611" s="326">
        <v>9.7077652385000608</v>
      </c>
      <c r="BA611" s="326">
        <v>19.689809558433993</v>
      </c>
      <c r="BB611" s="326">
        <v>3.0106651351525433</v>
      </c>
    </row>
    <row r="612" spans="45:54" ht="16.5">
      <c r="AS612" s="323" t="s">
        <v>164</v>
      </c>
      <c r="AT612" s="324" t="s">
        <v>287</v>
      </c>
      <c r="AU612" s="323">
        <v>3</v>
      </c>
      <c r="AV612" s="325">
        <v>8.5178515345539132E-3</v>
      </c>
      <c r="AW612" s="325">
        <v>0.28669369900968089</v>
      </c>
      <c r="AX612" s="325">
        <v>9.8003966913906282E-2</v>
      </c>
      <c r="AY612" s="326">
        <v>4.0289999999999999</v>
      </c>
      <c r="AZ612" s="326">
        <v>3.4127904903275545E-2</v>
      </c>
      <c r="BA612" s="326">
        <v>7.1298881327093167</v>
      </c>
      <c r="BB612" s="326">
        <v>3.396868514069602</v>
      </c>
    </row>
    <row r="613" spans="45:54" ht="16.5">
      <c r="AS613" s="323" t="s">
        <v>164</v>
      </c>
      <c r="AT613" s="324" t="s">
        <v>288</v>
      </c>
      <c r="AU613" s="323">
        <v>3</v>
      </c>
      <c r="AV613" s="325">
        <v>6.4901245653560934E-3</v>
      </c>
      <c r="AW613" s="325">
        <v>0.2857997646779557</v>
      </c>
      <c r="AX613" s="325">
        <v>6.3237238462002882E-2</v>
      </c>
      <c r="AY613" s="326">
        <v>2.4326666666666665</v>
      </c>
      <c r="AZ613" s="326">
        <v>1.5183071805347499</v>
      </c>
      <c r="BA613" s="326">
        <v>1.380279255031591</v>
      </c>
      <c r="BB613" s="326">
        <v>3.4389885172250412</v>
      </c>
    </row>
    <row r="614" spans="45:54" ht="16.5">
      <c r="AS614" s="323" t="s">
        <v>164</v>
      </c>
      <c r="AT614" s="324" t="s">
        <v>99</v>
      </c>
      <c r="AU614" s="323">
        <v>3</v>
      </c>
      <c r="AV614" s="325">
        <v>6.4172580185745485E-3</v>
      </c>
      <c r="AW614" s="325">
        <v>0.32649607957947757</v>
      </c>
      <c r="AX614" s="325">
        <v>0.15602672927437655</v>
      </c>
      <c r="AY614" s="326">
        <v>5.7519999999999998</v>
      </c>
      <c r="AZ614" s="326">
        <v>0.14581937315362295</v>
      </c>
      <c r="BA614" s="326">
        <v>9.9643238321642347</v>
      </c>
      <c r="BB614" s="326">
        <v>2.8624638668407516</v>
      </c>
    </row>
    <row r="615" spans="45:54" ht="16.5">
      <c r="AS615" s="323" t="s">
        <v>164</v>
      </c>
      <c r="AT615" s="328" t="s">
        <v>100</v>
      </c>
      <c r="AU615" s="323">
        <v>3</v>
      </c>
      <c r="AV615" s="325">
        <v>6.7154994010393751E-3</v>
      </c>
      <c r="AW615" s="325">
        <v>0.32147263650432545</v>
      </c>
      <c r="AX615" s="325">
        <v>0.13138549032905009</v>
      </c>
      <c r="AY615" s="326">
        <v>5.4727857142857159</v>
      </c>
      <c r="AZ615" s="326">
        <v>2.3093105330247554</v>
      </c>
      <c r="BA615" s="326">
        <v>10.099589072806065</v>
      </c>
      <c r="BB615" s="326">
        <v>3.0495247730103689</v>
      </c>
    </row>
    <row r="616" spans="45:54" ht="16.5">
      <c r="AS616" s="323" t="s">
        <v>136</v>
      </c>
      <c r="AT616" s="324" t="s">
        <v>289</v>
      </c>
      <c r="AU616" s="323">
        <v>3</v>
      </c>
      <c r="AV616" s="325">
        <v>2.662496073763564E-2</v>
      </c>
      <c r="AW616" s="325">
        <v>0.37891047563196878</v>
      </c>
      <c r="AX616" s="325">
        <v>0.17775874707951703</v>
      </c>
      <c r="AY616" s="326">
        <v>11.844230769230769</v>
      </c>
      <c r="AZ616" s="326">
        <v>0.31276333621759161</v>
      </c>
      <c r="BA616" s="326">
        <v>22.101450659791226</v>
      </c>
      <c r="BB616" s="326">
        <v>1.9131095410180148</v>
      </c>
    </row>
    <row r="617" spans="45:54" ht="16.5">
      <c r="AS617" s="323" t="s">
        <v>136</v>
      </c>
      <c r="AT617" s="324" t="s">
        <v>290</v>
      </c>
      <c r="AU617" s="323">
        <v>3</v>
      </c>
      <c r="AV617" s="325">
        <v>2.8971090053541041E-2</v>
      </c>
      <c r="AW617" s="325">
        <v>0.375383489285324</v>
      </c>
      <c r="AX617" s="325">
        <v>0.1720888425831229</v>
      </c>
      <c r="AY617" s="326">
        <v>11.009416666666667</v>
      </c>
      <c r="AZ617" s="326">
        <v>0.43640740830783964</v>
      </c>
      <c r="BA617" s="326">
        <v>8.7504839783930208</v>
      </c>
      <c r="BB617" s="326">
        <v>2.1159049208349212</v>
      </c>
    </row>
    <row r="618" spans="45:54" ht="16.5">
      <c r="AS618" s="323" t="s">
        <v>136</v>
      </c>
      <c r="AT618" s="324" t="s">
        <v>291</v>
      </c>
      <c r="AU618" s="323">
        <v>3</v>
      </c>
      <c r="AV618" s="325">
        <v>2.9973818993186942E-2</v>
      </c>
      <c r="AW618" s="325">
        <v>0.35958969007949992</v>
      </c>
      <c r="AX618" s="325">
        <v>0.15898200054284078</v>
      </c>
      <c r="AY618" s="326">
        <v>11.799307692307694</v>
      </c>
      <c r="AZ618" s="326">
        <v>0.31390774463240684</v>
      </c>
      <c r="BA618" s="326">
        <v>19.165165841013941</v>
      </c>
      <c r="BB618" s="326">
        <v>1.8333431026336167</v>
      </c>
    </row>
    <row r="619" spans="45:54" ht="16.5">
      <c r="AS619" s="323" t="s">
        <v>136</v>
      </c>
      <c r="AT619" s="324" t="s">
        <v>292</v>
      </c>
      <c r="AU619" s="323">
        <v>3</v>
      </c>
      <c r="AV619" s="325">
        <v>1.3885876966063427E-2</v>
      </c>
      <c r="AW619" s="325">
        <v>0.36695568922089411</v>
      </c>
      <c r="AX619" s="325">
        <v>0.16754027545417527</v>
      </c>
      <c r="AY619" s="326">
        <v>9.832076923076924</v>
      </c>
      <c r="AZ619" s="326">
        <v>1.9638228739647018E-2</v>
      </c>
      <c r="BA619" s="326">
        <v>7.703422526938871</v>
      </c>
      <c r="BB619" s="326">
        <v>2.1691791791993631</v>
      </c>
    </row>
    <row r="620" spans="45:54" ht="16.5">
      <c r="AS620" s="323" t="s">
        <v>136</v>
      </c>
      <c r="AT620" s="324" t="s">
        <v>293</v>
      </c>
      <c r="AU620" s="323">
        <v>3</v>
      </c>
      <c r="AV620" s="325">
        <v>3.3399891878757505E-2</v>
      </c>
      <c r="AW620" s="325">
        <v>0.35384642452180926</v>
      </c>
      <c r="AX620" s="325">
        <v>0.16166495925455335</v>
      </c>
      <c r="AY620" s="326">
        <v>10.077499999999999</v>
      </c>
      <c r="AZ620" s="326">
        <v>9.6762760578378917E-2</v>
      </c>
      <c r="BA620" s="326">
        <v>9.1682715648014028</v>
      </c>
      <c r="BB620" s="326">
        <v>1.9708218677162463</v>
      </c>
    </row>
    <row r="621" spans="45:54" ht="16.5">
      <c r="AS621" s="323" t="s">
        <v>136</v>
      </c>
      <c r="AT621" s="324" t="s">
        <v>328</v>
      </c>
      <c r="AU621" s="323">
        <v>3</v>
      </c>
      <c r="AV621" s="325">
        <v>4.0820241590014669E-2</v>
      </c>
      <c r="AW621" s="325">
        <v>0.36584735527844015</v>
      </c>
      <c r="AX621" s="325">
        <v>0.14242001327837969</v>
      </c>
      <c r="AY621" s="326">
        <v>10.86</v>
      </c>
      <c r="AZ621" s="326">
        <v>0.18510246374101336</v>
      </c>
      <c r="BA621" s="326">
        <v>15.417946391604406</v>
      </c>
      <c r="BB621" s="326">
        <v>1.8070824287200118</v>
      </c>
    </row>
    <row r="622" spans="45:54" ht="16.5">
      <c r="AS622" s="323" t="s">
        <v>136</v>
      </c>
      <c r="AT622" s="324" t="s">
        <v>99</v>
      </c>
      <c r="AU622" s="323">
        <v>3</v>
      </c>
      <c r="AV622" s="325">
        <v>3.18497030059934E-2</v>
      </c>
      <c r="AW622" s="325">
        <v>0.37958952204074303</v>
      </c>
      <c r="AX622" s="325">
        <v>0.20602251336865407</v>
      </c>
      <c r="AY622" s="326">
        <v>11.201750000000001</v>
      </c>
      <c r="AZ622" s="326">
        <v>0.3215028677621341</v>
      </c>
      <c r="BA622" s="326">
        <v>16.891934457556452</v>
      </c>
      <c r="BB622" s="326">
        <v>1.9028303243844726</v>
      </c>
    </row>
    <row r="623" spans="45:54" ht="16.5">
      <c r="AS623" s="323" t="s">
        <v>136</v>
      </c>
      <c r="AT623" s="328" t="s">
        <v>100</v>
      </c>
      <c r="AU623" s="323">
        <v>3</v>
      </c>
      <c r="AV623" s="325">
        <v>2.7208178573594383E-2</v>
      </c>
      <c r="AW623" s="325">
        <v>0.3668998773171735</v>
      </c>
      <c r="AX623" s="325">
        <v>0.16718083430513983</v>
      </c>
      <c r="AY623" s="326">
        <v>10.934150684931506</v>
      </c>
      <c r="AZ623" s="326">
        <v>0.22714715746231035</v>
      </c>
      <c r="BA623" s="326">
        <v>13.690156548189048</v>
      </c>
      <c r="BB623" s="326">
        <v>1.9762844768751744</v>
      </c>
    </row>
    <row r="624" spans="45:54" ht="16.5">
      <c r="AS624" s="323" t="s">
        <v>156</v>
      </c>
      <c r="AT624" s="324" t="s">
        <v>294</v>
      </c>
      <c r="AU624" s="323">
        <v>3</v>
      </c>
      <c r="AV624" s="325">
        <v>2.3357370202327341E-2</v>
      </c>
      <c r="AW624" s="325">
        <v>0.34961693636478758</v>
      </c>
      <c r="AX624" s="325">
        <v>0.23357539975050362</v>
      </c>
      <c r="AY624" s="326">
        <v>12.382142857142856</v>
      </c>
      <c r="AZ624" s="326">
        <v>0.36003436763923702</v>
      </c>
      <c r="BA624" s="326">
        <v>28.109165962675327</v>
      </c>
      <c r="BB624" s="326">
        <v>2.0151905779484518</v>
      </c>
    </row>
    <row r="625" spans="45:54" ht="16.5">
      <c r="AS625" s="323" t="s">
        <v>156</v>
      </c>
      <c r="AT625" s="324" t="s">
        <v>295</v>
      </c>
      <c r="AU625" s="323">
        <v>3</v>
      </c>
      <c r="AV625" s="325">
        <v>1.739194854073552E-2</v>
      </c>
      <c r="AW625" s="325">
        <v>0.31331749936828085</v>
      </c>
      <c r="AX625" s="325">
        <v>0.18597717162283359</v>
      </c>
      <c r="AY625" s="326">
        <v>8.697111111111111</v>
      </c>
      <c r="AZ625" s="326">
        <v>0.55579384622915784</v>
      </c>
      <c r="BA625" s="326">
        <v>5.8953847260735674</v>
      </c>
      <c r="BB625" s="326">
        <v>2.5332222471621795</v>
      </c>
    </row>
    <row r="626" spans="45:54" ht="16.5">
      <c r="AS626" s="323" t="s">
        <v>156</v>
      </c>
      <c r="AT626" s="324" t="s">
        <v>296</v>
      </c>
      <c r="AU626" s="323">
        <v>3</v>
      </c>
      <c r="AV626" s="325">
        <v>3.0555419659352882E-2</v>
      </c>
      <c r="AW626" s="325">
        <v>0.35254764376967296</v>
      </c>
      <c r="AX626" s="325">
        <v>0.22501540186223096</v>
      </c>
      <c r="AY626" s="326">
        <v>11.7357</v>
      </c>
      <c r="AZ626" s="326">
        <v>0.29269324903767763</v>
      </c>
      <c r="BA626" s="326">
        <v>25.636045950152102</v>
      </c>
      <c r="BB626" s="326">
        <v>2.2065422407544619</v>
      </c>
    </row>
    <row r="627" spans="45:54" ht="16.5">
      <c r="AS627" s="323" t="s">
        <v>156</v>
      </c>
      <c r="AT627" s="328" t="s">
        <v>100</v>
      </c>
      <c r="AU627" s="323">
        <v>3</v>
      </c>
      <c r="AV627" s="325">
        <v>2.3694386134133289E-2</v>
      </c>
      <c r="AW627" s="325">
        <v>0.3442178613675253</v>
      </c>
      <c r="AX627" s="325">
        <v>0.22371035032757522</v>
      </c>
      <c r="AY627" s="326">
        <v>11.648259259259257</v>
      </c>
      <c r="AZ627" s="326">
        <v>0.38225092719372994</v>
      </c>
      <c r="BA627" s="326">
        <v>23.777611521494173</v>
      </c>
      <c r="BB627" s="326">
        <v>2.1242115287382846</v>
      </c>
    </row>
    <row r="628" spans="45:54" ht="16.5">
      <c r="AS628" s="323" t="s">
        <v>138</v>
      </c>
      <c r="AT628" s="324" t="s">
        <v>297</v>
      </c>
      <c r="AU628" s="323">
        <v>3</v>
      </c>
      <c r="AV628" s="325">
        <v>1.7947062902692535E-2</v>
      </c>
      <c r="AW628" s="325">
        <v>0.37272047609812686</v>
      </c>
      <c r="AX628" s="325">
        <v>0.19839289885738207</v>
      </c>
      <c r="AY628" s="326">
        <v>13.14725</v>
      </c>
      <c r="AZ628" s="326">
        <v>0.20318813893627824</v>
      </c>
      <c r="BA628" s="326">
        <v>25.15875536308997</v>
      </c>
      <c r="BB628" s="326">
        <v>1.9641979883037652</v>
      </c>
    </row>
    <row r="629" spans="45:54" ht="16.5">
      <c r="AS629" s="323" t="s">
        <v>138</v>
      </c>
      <c r="AT629" s="324" t="s">
        <v>298</v>
      </c>
      <c r="AU629" s="323">
        <v>3</v>
      </c>
      <c r="AV629" s="325">
        <v>1.681414537100993E-2</v>
      </c>
      <c r="AW629" s="325">
        <v>0.25009740512006545</v>
      </c>
      <c r="AX629" s="325">
        <v>0.15468707730219447</v>
      </c>
      <c r="AY629" s="326">
        <v>16.566142857142857</v>
      </c>
      <c r="AZ629" s="326">
        <v>2.6072187297473917E-2</v>
      </c>
      <c r="BA629" s="326">
        <v>10.618490826607559</v>
      </c>
      <c r="BB629" s="326">
        <v>3.041362930834878</v>
      </c>
    </row>
    <row r="630" spans="45:54" ht="16.5">
      <c r="AS630" s="323" t="s">
        <v>138</v>
      </c>
      <c r="AT630" s="324" t="s">
        <v>299</v>
      </c>
      <c r="AU630" s="323">
        <v>3</v>
      </c>
      <c r="AV630" s="325">
        <v>1.3274286620380814E-2</v>
      </c>
      <c r="AW630" s="325">
        <v>0.29126896395119883</v>
      </c>
      <c r="AX630" s="325">
        <v>0.18426184862034045</v>
      </c>
      <c r="AY630" s="326">
        <v>17.229100000000003</v>
      </c>
      <c r="AZ630" s="326">
        <v>0.17161004592426854</v>
      </c>
      <c r="BA630" s="326">
        <v>24.701194955071781</v>
      </c>
      <c r="BB630" s="326">
        <v>2.6685933303965097</v>
      </c>
    </row>
    <row r="631" spans="45:54" ht="16.5">
      <c r="AS631" s="323" t="s">
        <v>138</v>
      </c>
      <c r="AT631" s="324" t="s">
        <v>300</v>
      </c>
      <c r="AU631" s="323">
        <v>3</v>
      </c>
      <c r="AV631" s="325">
        <v>2.2874742255579832E-2</v>
      </c>
      <c r="AW631" s="325">
        <v>0.28599277476759194</v>
      </c>
      <c r="AX631" s="325">
        <v>0.13413493454930711</v>
      </c>
      <c r="AY631" s="326">
        <v>19.86633333333333</v>
      </c>
      <c r="AZ631" s="326">
        <v>0.13395523849766389</v>
      </c>
      <c r="BA631" s="326">
        <v>12.911978110799213</v>
      </c>
      <c r="BB631" s="326">
        <v>2.6340642337628339</v>
      </c>
    </row>
    <row r="632" spans="45:54" ht="16.5">
      <c r="AS632" s="323" t="s">
        <v>138</v>
      </c>
      <c r="AT632" s="324" t="s">
        <v>99</v>
      </c>
      <c r="AU632" s="323">
        <v>3</v>
      </c>
      <c r="AV632" s="325">
        <v>2.9302670049750019E-2</v>
      </c>
      <c r="AW632" s="325">
        <v>0.31531362784604516</v>
      </c>
      <c r="AX632" s="325">
        <v>0.16056414549506168</v>
      </c>
      <c r="AY632" s="326">
        <v>16.691600000000001</v>
      </c>
      <c r="AZ632" s="326">
        <v>8.7220029651638442E-2</v>
      </c>
      <c r="BA632" s="326">
        <v>16.635238382648858</v>
      </c>
      <c r="BB632" s="326">
        <v>2.3768700836743593</v>
      </c>
    </row>
    <row r="633" spans="45:54" ht="16.5">
      <c r="AS633" s="323" t="s">
        <v>138</v>
      </c>
      <c r="AT633" s="328" t="s">
        <v>100</v>
      </c>
      <c r="AU633" s="323">
        <v>3</v>
      </c>
      <c r="AV633" s="325">
        <v>1.7659131541254827E-2</v>
      </c>
      <c r="AW633" s="325">
        <v>0.31796935935563575</v>
      </c>
      <c r="AX633" s="325">
        <v>0.17109287627768244</v>
      </c>
      <c r="AY633" s="326">
        <v>15.814872727272723</v>
      </c>
      <c r="AZ633" s="326">
        <v>0.12771783898425731</v>
      </c>
      <c r="BA633" s="326">
        <v>18.451182926424337</v>
      </c>
      <c r="BB633" s="326">
        <v>2.480342912092163</v>
      </c>
    </row>
    <row r="634" spans="45:54" ht="16.5">
      <c r="AS634" s="323" t="s">
        <v>144</v>
      </c>
      <c r="AT634" s="324" t="s">
        <v>301</v>
      </c>
      <c r="AU634" s="323">
        <v>3</v>
      </c>
      <c r="AV634" s="325">
        <v>3.048202397915574E-2</v>
      </c>
      <c r="AW634" s="325">
        <v>0.26006380940741908</v>
      </c>
      <c r="AX634" s="325">
        <v>0.12683197469448174</v>
      </c>
      <c r="AY634" s="326">
        <v>17.619</v>
      </c>
      <c r="AZ634" s="326">
        <v>5.5311948789717152E-2</v>
      </c>
      <c r="BA634" s="326">
        <v>6.1731487088644936</v>
      </c>
      <c r="BB634" s="326">
        <v>3.1643612960165179</v>
      </c>
    </row>
    <row r="635" spans="45:54" ht="16.5">
      <c r="AS635" s="323" t="s">
        <v>144</v>
      </c>
      <c r="AT635" s="324" t="s">
        <v>302</v>
      </c>
      <c r="AU635" s="323">
        <v>3</v>
      </c>
      <c r="AV635" s="325">
        <v>1.2847088388434836E-2</v>
      </c>
      <c r="AW635" s="325">
        <v>0.35812245576067464</v>
      </c>
      <c r="AX635" s="325">
        <v>0.1582311158393008</v>
      </c>
      <c r="AY635" s="326">
        <v>11.761600000000001</v>
      </c>
      <c r="AZ635" s="326">
        <v>0.11897076378894797</v>
      </c>
      <c r="BA635" s="326">
        <v>14.134641897848471</v>
      </c>
      <c r="BB635" s="326">
        <v>2.1021866293938296</v>
      </c>
    </row>
    <row r="636" spans="45:54" ht="16.5">
      <c r="AS636" s="323" t="s">
        <v>144</v>
      </c>
      <c r="AT636" s="324" t="s">
        <v>303</v>
      </c>
      <c r="AU636" s="323">
        <v>3</v>
      </c>
      <c r="AV636" s="325">
        <v>2.5923115566154072E-2</v>
      </c>
      <c r="AW636" s="325">
        <v>0.3720655791519209</v>
      </c>
      <c r="AX636" s="325">
        <v>0.14412101304558955</v>
      </c>
      <c r="AY636" s="326">
        <v>10.259</v>
      </c>
      <c r="AZ636" s="326">
        <v>6.6660968106193139E-2</v>
      </c>
      <c r="BA636" s="326">
        <v>7.2260489427113361</v>
      </c>
      <c r="BB636" s="326">
        <v>2.1597870508592543</v>
      </c>
    </row>
    <row r="637" spans="45:54" ht="16.5">
      <c r="AS637" s="323" t="s">
        <v>144</v>
      </c>
      <c r="AT637" s="324" t="s">
        <v>304</v>
      </c>
      <c r="AU637" s="323">
        <v>3</v>
      </c>
      <c r="AV637" s="325">
        <v>3.4307094605053448E-2</v>
      </c>
      <c r="AW637" s="325">
        <v>0.30628306055518911</v>
      </c>
      <c r="AX637" s="325">
        <v>0.1740932564602522</v>
      </c>
      <c r="AY637" s="326">
        <v>10.354600000000001</v>
      </c>
      <c r="AZ637" s="326">
        <v>2.8907140964757525E-2</v>
      </c>
      <c r="BA637" s="326">
        <v>10.818497506060503</v>
      </c>
      <c r="BB637" s="326">
        <v>2.4676666866399595</v>
      </c>
    </row>
    <row r="638" spans="45:54" ht="16.5">
      <c r="AS638" s="323" t="s">
        <v>144</v>
      </c>
      <c r="AT638" s="324" t="s">
        <v>99</v>
      </c>
      <c r="AU638" s="323">
        <v>3</v>
      </c>
      <c r="AV638" s="325">
        <v>2.7231592129475235E-2</v>
      </c>
      <c r="AW638" s="325">
        <v>0.35236493342311059</v>
      </c>
      <c r="AX638" s="325">
        <v>0.15661911536303008</v>
      </c>
      <c r="AY638" s="326">
        <v>14.098000000000001</v>
      </c>
      <c r="AZ638" s="326">
        <v>0</v>
      </c>
      <c r="BA638" s="326">
        <v>14.079900270009775</v>
      </c>
      <c r="BB638" s="326">
        <v>2.546094348685529</v>
      </c>
    </row>
    <row r="639" spans="45:54" ht="16.5">
      <c r="AS639" s="323" t="s">
        <v>144</v>
      </c>
      <c r="AT639" s="328" t="s">
        <v>100</v>
      </c>
      <c r="AU639" s="323">
        <v>3</v>
      </c>
      <c r="AV639" s="325">
        <v>2.4515973562088206E-2</v>
      </c>
      <c r="AW639" s="325">
        <v>0.32806702976412738</v>
      </c>
      <c r="AX639" s="325">
        <v>0.14461109000980413</v>
      </c>
      <c r="AY639" s="326">
        <v>12.745727272727274</v>
      </c>
      <c r="AZ639" s="326">
        <v>6.7867507474255712E-2</v>
      </c>
      <c r="BA639" s="326">
        <v>8.9805412769860666</v>
      </c>
      <c r="BB639" s="326">
        <v>2.5349159920133091</v>
      </c>
    </row>
    <row r="640" spans="45:54" ht="16.5">
      <c r="AS640" s="323" t="s">
        <v>154</v>
      </c>
      <c r="AT640" s="324" t="s">
        <v>305</v>
      </c>
      <c r="AU640" s="323">
        <v>3</v>
      </c>
      <c r="AV640" s="325">
        <v>2.260571535844411E-2</v>
      </c>
      <c r="AW640" s="325">
        <v>0.36243807448003895</v>
      </c>
      <c r="AX640" s="325">
        <v>0.1502917058394283</v>
      </c>
      <c r="AY640" s="326">
        <v>6.9094000000000007</v>
      </c>
      <c r="AZ640" s="326">
        <v>0.13557241506133996</v>
      </c>
      <c r="BA640" s="326">
        <v>5.0016537413701494</v>
      </c>
      <c r="BB640" s="326">
        <v>2.2102720678925643</v>
      </c>
    </row>
    <row r="641" spans="45:54" ht="16.5">
      <c r="AS641" s="323" t="s">
        <v>154</v>
      </c>
      <c r="AT641" s="324" t="s">
        <v>306</v>
      </c>
      <c r="AU641" s="323">
        <v>3</v>
      </c>
      <c r="AV641" s="325">
        <v>1.6189115895487251E-2</v>
      </c>
      <c r="AW641" s="325">
        <v>0.3692249852182603</v>
      </c>
      <c r="AX641" s="325">
        <v>0.1528310162098509</v>
      </c>
      <c r="AY641" s="326">
        <v>5.3334999999999999</v>
      </c>
      <c r="AZ641" s="326">
        <v>9.7631607406784351E-2</v>
      </c>
      <c r="BA641" s="326">
        <v>5.3472080364331127</v>
      </c>
      <c r="BB641" s="326">
        <v>2.2301450853135143</v>
      </c>
    </row>
    <row r="642" spans="45:54" ht="16.5">
      <c r="AS642" s="323" t="s">
        <v>154</v>
      </c>
      <c r="AT642" s="324" t="s">
        <v>307</v>
      </c>
      <c r="AU642" s="323">
        <v>3</v>
      </c>
      <c r="AV642" s="325">
        <v>3.7276844625639308E-2</v>
      </c>
      <c r="AW642" s="325">
        <v>0.36604004238822685</v>
      </c>
      <c r="AX642" s="325">
        <v>0.10278706010413684</v>
      </c>
      <c r="AY642" s="326">
        <v>5.5154999999999994</v>
      </c>
      <c r="AZ642" s="326">
        <v>0.42771663205838806</v>
      </c>
      <c r="BA642" s="326">
        <v>2.3997154198644299</v>
      </c>
      <c r="BB642" s="326">
        <v>2.4342802537941775</v>
      </c>
    </row>
    <row r="643" spans="45:54" ht="16.5">
      <c r="AS643" s="323" t="s">
        <v>154</v>
      </c>
      <c r="AT643" s="324" t="s">
        <v>308</v>
      </c>
      <c r="AU643" s="323">
        <v>3</v>
      </c>
      <c r="AV643" s="325">
        <v>2.3720613186741329E-2</v>
      </c>
      <c r="AW643" s="325">
        <v>0.35878316399670568</v>
      </c>
      <c r="AX643" s="325">
        <v>0.13254830260249567</v>
      </c>
      <c r="AY643" s="326">
        <v>5.4548888888888891</v>
      </c>
      <c r="AZ643" s="326">
        <v>1.1190579327756611</v>
      </c>
      <c r="BA643" s="326">
        <v>3.4330421327524516</v>
      </c>
      <c r="BB643" s="326">
        <v>2.1666599544473182</v>
      </c>
    </row>
    <row r="644" spans="45:54" ht="16.5">
      <c r="AS644" s="323" t="s">
        <v>154</v>
      </c>
      <c r="AT644" s="324" t="s">
        <v>309</v>
      </c>
      <c r="AU644" s="323">
        <v>3</v>
      </c>
      <c r="AV644" s="325">
        <v>2.621013063322971E-2</v>
      </c>
      <c r="AW644" s="325">
        <v>0.33344620455296237</v>
      </c>
      <c r="AX644" s="325">
        <v>0.24174758470530411</v>
      </c>
      <c r="AY644" s="326">
        <v>8.932500000000001</v>
      </c>
      <c r="AZ644" s="326">
        <v>0.12406547679603389</v>
      </c>
      <c r="BA644" s="326">
        <v>6.9556709248873192</v>
      </c>
      <c r="BB644" s="326">
        <v>2.5169721920110009</v>
      </c>
    </row>
    <row r="645" spans="45:54" ht="16.5">
      <c r="AS645" s="323" t="s">
        <v>154</v>
      </c>
      <c r="AT645" s="324" t="s">
        <v>310</v>
      </c>
      <c r="AU645" s="323">
        <v>3</v>
      </c>
      <c r="AV645" s="325">
        <v>2.6693799668662938E-2</v>
      </c>
      <c r="AW645" s="325">
        <v>0.32855986022067024</v>
      </c>
      <c r="AX645" s="325">
        <v>0.13045469081824612</v>
      </c>
      <c r="AY645" s="326">
        <v>4.8037999999999998</v>
      </c>
      <c r="AZ645" s="326">
        <v>0.24067743477566306</v>
      </c>
      <c r="BA645" s="326">
        <v>1.9630253273890017</v>
      </c>
      <c r="BB645" s="326">
        <v>2.5872774360823501</v>
      </c>
    </row>
    <row r="646" spans="45:54" ht="16.5">
      <c r="AS646" s="323" t="s">
        <v>154</v>
      </c>
      <c r="AT646" s="324" t="s">
        <v>311</v>
      </c>
      <c r="AU646" s="323">
        <v>3</v>
      </c>
      <c r="AV646" s="325">
        <v>3.6248454722727058E-2</v>
      </c>
      <c r="AW646" s="325">
        <v>0.29562160758208267</v>
      </c>
      <c r="AX646" s="325">
        <v>0.18642751340598082</v>
      </c>
      <c r="AY646" s="326">
        <v>5.2089999999999996</v>
      </c>
      <c r="AZ646" s="326">
        <v>0</v>
      </c>
      <c r="BA646" s="326">
        <v>2.55795890487276</v>
      </c>
      <c r="BB646" s="326">
        <v>3.731949138316355</v>
      </c>
    </row>
    <row r="647" spans="45:54" ht="16.5">
      <c r="AS647" s="323" t="s">
        <v>154</v>
      </c>
      <c r="AT647" s="324" t="s">
        <v>312</v>
      </c>
      <c r="AU647" s="323">
        <v>3</v>
      </c>
      <c r="AV647" s="325">
        <v>2.7870082801077431E-2</v>
      </c>
      <c r="AW647" s="325">
        <v>0.34115194892995848</v>
      </c>
      <c r="AX647" s="325">
        <v>0.41651933072430597</v>
      </c>
      <c r="AY647" s="326">
        <v>1.966</v>
      </c>
      <c r="AZ647" s="326">
        <v>2.4866825714883939E-2</v>
      </c>
      <c r="BA647" s="326">
        <v>1.1687408085995452</v>
      </c>
      <c r="BB647" s="326">
        <v>5.7096518627896407</v>
      </c>
    </row>
    <row r="648" spans="45:54" ht="16.5">
      <c r="AS648" s="323" t="s">
        <v>154</v>
      </c>
      <c r="AT648" s="324" t="s">
        <v>313</v>
      </c>
      <c r="AU648" s="323">
        <v>3</v>
      </c>
      <c r="AV648" s="325">
        <v>6.0823930976838414E-2</v>
      </c>
      <c r="AW648" s="325">
        <v>0.37396964184683301</v>
      </c>
      <c r="AX648" s="325">
        <v>0.46188567899498095</v>
      </c>
      <c r="AY648" s="326">
        <v>3.8980000000000001</v>
      </c>
      <c r="AZ648" s="326">
        <v>0.19961814584224577</v>
      </c>
      <c r="BA648" s="326">
        <v>2.6718121058885203</v>
      </c>
      <c r="BB648" s="326">
        <v>4.5885024526278553</v>
      </c>
    </row>
    <row r="649" spans="45:54" ht="16.5">
      <c r="AS649" s="323" t="s">
        <v>154</v>
      </c>
      <c r="AT649" s="324" t="s">
        <v>314</v>
      </c>
      <c r="AU649" s="323">
        <v>3</v>
      </c>
      <c r="AV649" s="325">
        <v>2.8619979056228314E-2</v>
      </c>
      <c r="AW649" s="325">
        <v>0.31972203058563303</v>
      </c>
      <c r="AX649" s="325">
        <v>0.18251679836819051</v>
      </c>
      <c r="AY649" s="326">
        <v>7.5977500000000004</v>
      </c>
      <c r="AZ649" s="326">
        <v>2.036638999831027E-2</v>
      </c>
      <c r="BA649" s="326">
        <v>16.235407226986336</v>
      </c>
      <c r="BB649" s="326">
        <v>2.5216142753745752</v>
      </c>
    </row>
    <row r="650" spans="45:54" ht="16.5">
      <c r="AS650" s="323" t="s">
        <v>154</v>
      </c>
      <c r="AT650" s="328" t="s">
        <v>100</v>
      </c>
      <c r="AU650" s="323">
        <v>3</v>
      </c>
      <c r="AV650" s="325">
        <v>2.7237044209412746E-2</v>
      </c>
      <c r="AW650" s="325">
        <v>0.34681384801625248</v>
      </c>
      <c r="AX650" s="325">
        <v>0.18059698196530244</v>
      </c>
      <c r="AY650" s="326">
        <v>6.1890851063829802</v>
      </c>
      <c r="AZ650" s="326">
        <v>0.28601132575764099</v>
      </c>
      <c r="BA650" s="326">
        <v>5.8674187844949648</v>
      </c>
      <c r="BB650" s="326">
        <v>2.4820698380670874</v>
      </c>
    </row>
    <row r="651" spans="45:54" ht="16.5">
      <c r="AS651" s="323" t="s">
        <v>163</v>
      </c>
      <c r="AT651" s="324" t="s">
        <v>315</v>
      </c>
      <c r="AU651" s="323">
        <v>3</v>
      </c>
      <c r="AV651" s="325">
        <v>1.4938841958206493E-2</v>
      </c>
      <c r="AW651" s="325">
        <v>0.39616212113721722</v>
      </c>
      <c r="AX651" s="325">
        <v>0.20008864385495526</v>
      </c>
      <c r="AY651" s="326">
        <v>12.128285714285717</v>
      </c>
      <c r="AZ651" s="326">
        <v>0.35916695208950844</v>
      </c>
      <c r="BA651" s="326">
        <v>13.897221481556274</v>
      </c>
      <c r="BB651" s="326">
        <v>2.3644763846278116</v>
      </c>
    </row>
    <row r="652" spans="45:54" ht="16.5">
      <c r="AS652" s="323" t="s">
        <v>163</v>
      </c>
      <c r="AT652" s="324" t="s">
        <v>316</v>
      </c>
      <c r="AU652" s="323">
        <v>3</v>
      </c>
      <c r="AV652" s="325">
        <v>1.4653319514005116E-2</v>
      </c>
      <c r="AW652" s="325">
        <v>0.36370327482705045</v>
      </c>
      <c r="AX652" s="325">
        <v>0.14639090251148687</v>
      </c>
      <c r="AY652" s="326">
        <v>7.2679090909090913</v>
      </c>
      <c r="AZ652" s="326">
        <v>2.6006555784595285E-2</v>
      </c>
      <c r="BA652" s="326">
        <v>2.7332890129609648</v>
      </c>
      <c r="BB652" s="326">
        <v>2.5538065567982535</v>
      </c>
    </row>
    <row r="653" spans="45:54" ht="16.5">
      <c r="AS653" s="323" t="s">
        <v>163</v>
      </c>
      <c r="AT653" s="324" t="s">
        <v>317</v>
      </c>
      <c r="AU653" s="323">
        <v>3</v>
      </c>
      <c r="AV653" s="325">
        <v>3.5689250070377487E-2</v>
      </c>
      <c r="AW653" s="325">
        <v>0.56186919639373656</v>
      </c>
      <c r="AX653" s="325">
        <v>0.19342830481279832</v>
      </c>
      <c r="AY653" s="326">
        <v>11.526999999999999</v>
      </c>
      <c r="AZ653" s="326">
        <v>0.41958417529891179</v>
      </c>
      <c r="BA653" s="326">
        <v>7.007055727491827</v>
      </c>
      <c r="BB653" s="326">
        <v>2.1734144951325716</v>
      </c>
    </row>
    <row r="654" spans="45:54" ht="16.5">
      <c r="AS654" s="323" t="s">
        <v>163</v>
      </c>
      <c r="AT654" s="324" t="s">
        <v>318</v>
      </c>
      <c r="AU654" s="323">
        <v>3</v>
      </c>
      <c r="AV654" s="325">
        <v>1.0114033666710938E-2</v>
      </c>
      <c r="AW654" s="325">
        <v>0.57392774404380187</v>
      </c>
      <c r="AX654" s="325">
        <v>0.34635526584245724</v>
      </c>
      <c r="AY654" s="326">
        <v>11.475200000000001</v>
      </c>
      <c r="AZ654" s="326">
        <v>4.4287496169216105</v>
      </c>
      <c r="BA654" s="326">
        <v>2.6707726697466199</v>
      </c>
      <c r="BB654" s="326">
        <v>3.4691034368173885</v>
      </c>
    </row>
    <row r="655" spans="45:54" ht="16.5">
      <c r="AS655" s="323" t="s">
        <v>163</v>
      </c>
      <c r="AT655" s="324" t="s">
        <v>319</v>
      </c>
      <c r="AU655" s="323">
        <v>3</v>
      </c>
      <c r="AV655" s="325">
        <v>2.09019107276355E-2</v>
      </c>
      <c r="AW655" s="325">
        <v>0.50349768031643982</v>
      </c>
      <c r="AX655" s="325">
        <v>0.17368446750243102</v>
      </c>
      <c r="AY655" s="326">
        <v>7.6364000000000001</v>
      </c>
      <c r="AZ655" s="326">
        <v>9.9390253220275268E-2</v>
      </c>
      <c r="BA655" s="326">
        <v>3.863796093938201</v>
      </c>
      <c r="BB655" s="326">
        <v>2.0570948758931493</v>
      </c>
    </row>
    <row r="656" spans="45:54" ht="16.5">
      <c r="AS656" s="323" t="s">
        <v>163</v>
      </c>
      <c r="AT656" s="324" t="s">
        <v>320</v>
      </c>
      <c r="AU656" s="323">
        <v>3</v>
      </c>
      <c r="AV656" s="325">
        <v>4.4962447690991787E-2</v>
      </c>
      <c r="AW656" s="325">
        <v>0.43306445580585673</v>
      </c>
      <c r="AX656" s="325">
        <v>0.38021586587284673</v>
      </c>
      <c r="AY656" s="326">
        <v>3.8246666666666669</v>
      </c>
      <c r="AZ656" s="326">
        <v>0.76122467411456285</v>
      </c>
      <c r="BA656" s="326">
        <v>1.2369900954361646</v>
      </c>
      <c r="BB656" s="326">
        <v>4.179140677360909</v>
      </c>
    </row>
    <row r="657" spans="45:54" ht="16.5">
      <c r="AS657" s="323" t="s">
        <v>163</v>
      </c>
      <c r="AT657" s="324" t="s">
        <v>321</v>
      </c>
      <c r="AU657" s="323">
        <v>3</v>
      </c>
      <c r="AV657" s="325">
        <v>4.5049344063725787E-2</v>
      </c>
      <c r="AW657" s="325">
        <v>0.41588998586048337</v>
      </c>
      <c r="AX657" s="325">
        <v>0.49223588685529274</v>
      </c>
      <c r="AY657" s="326">
        <v>3.45</v>
      </c>
      <c r="AZ657" s="326">
        <v>7.7274079569119733E-2</v>
      </c>
      <c r="BA657" s="326">
        <v>0.56667658350687811</v>
      </c>
      <c r="BB657" s="326">
        <v>3.5817245817245817</v>
      </c>
    </row>
    <row r="658" spans="45:54" ht="16.5">
      <c r="AS658" s="323" t="s">
        <v>163</v>
      </c>
      <c r="AT658" s="324" t="s">
        <v>322</v>
      </c>
      <c r="AU658" s="323">
        <v>3</v>
      </c>
      <c r="AV658" s="325">
        <v>5.0533090964083406E-2</v>
      </c>
      <c r="AW658" s="325">
        <v>0.35568622217370571</v>
      </c>
      <c r="AX658" s="325">
        <v>0.41841152241255991</v>
      </c>
      <c r="AY658" s="326">
        <v>3.5895000000000001</v>
      </c>
      <c r="AZ658" s="326">
        <v>0.57382151645151069</v>
      </c>
      <c r="BA658" s="326">
        <v>0.73640427944610543</v>
      </c>
      <c r="BB658" s="326">
        <v>4.9776984040841432</v>
      </c>
    </row>
    <row r="659" spans="45:54" ht="16.5">
      <c r="AS659" s="323" t="s">
        <v>163</v>
      </c>
      <c r="AT659" s="324" t="s">
        <v>323</v>
      </c>
      <c r="AU659" s="323">
        <v>3</v>
      </c>
      <c r="AV659" s="325">
        <v>2.207260986183503E-2</v>
      </c>
      <c r="AW659" s="325">
        <v>0.41351388172855091</v>
      </c>
      <c r="AX659" s="325">
        <v>0.52340929752941034</v>
      </c>
      <c r="AY659" s="326">
        <v>2.2719999999999998</v>
      </c>
      <c r="AZ659" s="326">
        <v>8.489804285313611E-2</v>
      </c>
      <c r="BA659" s="326">
        <v>1.3017699904147537</v>
      </c>
      <c r="BB659" s="326">
        <v>5.5943782406462574</v>
      </c>
    </row>
    <row r="660" spans="45:54" ht="16.5">
      <c r="AS660" s="323" t="s">
        <v>163</v>
      </c>
      <c r="AT660" s="324" t="s">
        <v>324</v>
      </c>
      <c r="AU660" s="323">
        <v>3</v>
      </c>
      <c r="AV660" s="325">
        <v>1.5450689099604373E-2</v>
      </c>
      <c r="AW660" s="325">
        <v>0.46730301679608993</v>
      </c>
      <c r="AX660" s="325">
        <v>0.18939268812089421</v>
      </c>
      <c r="AY660" s="326">
        <v>8.7536666666666676</v>
      </c>
      <c r="AZ660" s="326">
        <v>0.14918403790468035</v>
      </c>
      <c r="BA660" s="326">
        <v>4.8520332328046045</v>
      </c>
      <c r="BB660" s="326">
        <v>2.0322808522065285</v>
      </c>
    </row>
    <row r="661" spans="45:54" ht="16.5">
      <c r="AS661" s="323" t="s">
        <v>163</v>
      </c>
      <c r="AT661" s="324" t="s">
        <v>329</v>
      </c>
      <c r="AU661" s="323">
        <v>3</v>
      </c>
      <c r="AV661" s="325">
        <v>2.3489278878001122E-2</v>
      </c>
      <c r="AW661" s="325">
        <v>0.33652059346116348</v>
      </c>
      <c r="AX661" s="325">
        <v>0.17693513458284427</v>
      </c>
      <c r="AY661" s="326">
        <v>5.8769999999999998</v>
      </c>
      <c r="AZ661" s="326">
        <v>2.768937943393494E-2</v>
      </c>
      <c r="BA661" s="326">
        <v>1.4121583511306819</v>
      </c>
      <c r="BB661" s="326">
        <v>2.6024408153441621</v>
      </c>
    </row>
    <row r="662" spans="45:54" ht="16.5">
      <c r="AS662" s="323" t="s">
        <v>163</v>
      </c>
      <c r="AT662" s="324" t="s">
        <v>99</v>
      </c>
      <c r="AU662" s="323">
        <v>3</v>
      </c>
      <c r="AV662" s="325">
        <v>4.0520979723488192E-2</v>
      </c>
      <c r="AW662" s="325">
        <v>0.4157312673872105</v>
      </c>
      <c r="AX662" s="325">
        <v>0.45551602439026129</v>
      </c>
      <c r="AY662" s="326">
        <v>3.2989999999999999</v>
      </c>
      <c r="AZ662" s="326">
        <v>0.14268317130470204</v>
      </c>
      <c r="BA662" s="326">
        <v>1.0344529919590899</v>
      </c>
      <c r="BB662" s="326">
        <v>4.3493048035422284</v>
      </c>
    </row>
    <row r="663" spans="45:54" ht="16.5">
      <c r="AS663" s="323" t="s">
        <v>163</v>
      </c>
      <c r="AT663" s="328" t="s">
        <v>100</v>
      </c>
      <c r="AU663" s="323">
        <v>3</v>
      </c>
      <c r="AV663" s="325">
        <v>2.0880835801093872E-2</v>
      </c>
      <c r="AW663" s="325">
        <v>0.42981019321800346</v>
      </c>
      <c r="AX663" s="325">
        <v>0.26133790364866333</v>
      </c>
      <c r="AY663" s="326">
        <v>8.1892676056338001</v>
      </c>
      <c r="AZ663" s="326">
        <v>0.49267365997049234</v>
      </c>
      <c r="BA663" s="326">
        <v>7.2187145408587439</v>
      </c>
      <c r="BB663" s="326">
        <v>2.6873277184686932</v>
      </c>
    </row>
    <row r="664" spans="45:54" ht="16.5">
      <c r="AS664" s="181" t="s">
        <v>63</v>
      </c>
      <c r="AT664" s="181" t="s">
        <v>64</v>
      </c>
      <c r="AU664" s="181">
        <v>4</v>
      </c>
      <c r="AV664" s="325">
        <v>1.3243462354800025E-2</v>
      </c>
      <c r="AW664" s="325">
        <v>0.33294588881697046</v>
      </c>
      <c r="AX664" s="325">
        <v>0.16555547626617492</v>
      </c>
      <c r="AY664" s="326">
        <v>18.066208333333332</v>
      </c>
      <c r="AZ664" s="326">
        <v>7.6928367732908384E-2</v>
      </c>
      <c r="BA664" s="326">
        <v>10.421448450744059</v>
      </c>
      <c r="BB664" s="326">
        <v>2.8697378015370365</v>
      </c>
    </row>
    <row r="665" spans="45:54" ht="16.5">
      <c r="AS665" s="181" t="s">
        <v>63</v>
      </c>
      <c r="AT665" s="181" t="s">
        <v>96</v>
      </c>
      <c r="AU665" s="181">
        <v>4</v>
      </c>
      <c r="AV665" s="325">
        <v>1.488846168844429E-2</v>
      </c>
      <c r="AW665" s="325">
        <v>0.30523382759062889</v>
      </c>
      <c r="AX665" s="325">
        <v>0.14534895915487675</v>
      </c>
      <c r="AY665" s="326">
        <v>20.027923076923077</v>
      </c>
      <c r="AZ665" s="326">
        <v>0.16920717014537456</v>
      </c>
      <c r="BA665" s="326">
        <v>11.459555598095493</v>
      </c>
      <c r="BB665" s="326">
        <v>2.6361143302045322</v>
      </c>
    </row>
    <row r="666" spans="45:54" ht="16.5">
      <c r="AS666" s="181" t="s">
        <v>63</v>
      </c>
      <c r="AT666" s="181" t="s">
        <v>97</v>
      </c>
      <c r="AU666" s="181">
        <v>4</v>
      </c>
      <c r="AV666" s="325">
        <v>1.2036392609907532E-2</v>
      </c>
      <c r="AW666" s="325">
        <v>0.27958071104741677</v>
      </c>
      <c r="AX666" s="325">
        <v>0.13489091441034393</v>
      </c>
      <c r="AY666" s="326">
        <v>18.290624999999999</v>
      </c>
      <c r="AZ666" s="326">
        <v>7.1671819244763998E-2</v>
      </c>
      <c r="BA666" s="326">
        <v>7.0784453863638355</v>
      </c>
      <c r="BB666" s="326">
        <v>2.9683000085333773</v>
      </c>
    </row>
    <row r="667" spans="45:54" ht="16.5">
      <c r="AS667" s="181" t="s">
        <v>63</v>
      </c>
      <c r="AT667" s="181" t="s">
        <v>98</v>
      </c>
      <c r="AU667" s="181">
        <v>4</v>
      </c>
      <c r="AV667" s="325">
        <v>1.0265824860694666E-2</v>
      </c>
      <c r="AW667" s="325">
        <v>0.3183257078895711</v>
      </c>
      <c r="AX667" s="325">
        <v>0.18234476588550882</v>
      </c>
      <c r="AY667" s="326">
        <v>19.101400000000002</v>
      </c>
      <c r="AZ667" s="326">
        <v>0.25235059861767839</v>
      </c>
      <c r="BA667" s="326">
        <v>19.374345959177674</v>
      </c>
      <c r="BB667" s="326">
        <v>2.4582505860323511</v>
      </c>
    </row>
    <row r="668" spans="45:54" ht="16.5">
      <c r="AS668" s="181" t="s">
        <v>63</v>
      </c>
      <c r="AT668" s="181" t="s">
        <v>99</v>
      </c>
      <c r="AU668" s="181">
        <v>4</v>
      </c>
      <c r="AV668" s="325">
        <v>1.6288851603819154E-2</v>
      </c>
      <c r="AW668" s="325">
        <v>0.31407010823829135</v>
      </c>
      <c r="AX668" s="325">
        <v>0.15874270238950017</v>
      </c>
      <c r="AY668" s="326">
        <v>19.616199999999999</v>
      </c>
      <c r="AZ668" s="326">
        <v>0.20085245939334664</v>
      </c>
      <c r="BA668" s="326">
        <v>12.930742816806143</v>
      </c>
      <c r="BB668" s="326">
        <v>2.6906049848590725</v>
      </c>
    </row>
    <row r="669" spans="45:54" ht="16.5">
      <c r="AS669" s="181" t="s">
        <v>63</v>
      </c>
      <c r="AT669" s="181" t="s">
        <v>100</v>
      </c>
      <c r="AU669" s="181">
        <v>4</v>
      </c>
      <c r="AV669" s="325">
        <v>1.3233735166267769E-2</v>
      </c>
      <c r="AW669" s="325">
        <v>0.31550503359901183</v>
      </c>
      <c r="AX669" s="325">
        <v>0.15647536722784261</v>
      </c>
      <c r="AY669" s="326">
        <v>18.79754545454545</v>
      </c>
      <c r="AZ669" s="326">
        <v>0.12470552066472007</v>
      </c>
      <c r="BA669" s="326">
        <v>11.218842221417415</v>
      </c>
      <c r="BB669" s="326">
        <v>2.7607065228253944</v>
      </c>
    </row>
    <row r="670" spans="45:54" ht="16.5">
      <c r="AS670" s="181" t="s">
        <v>134</v>
      </c>
      <c r="AT670" s="181" t="s">
        <v>166</v>
      </c>
      <c r="AU670" s="181">
        <v>4</v>
      </c>
      <c r="AV670" s="325">
        <v>1.2338265906698245E-2</v>
      </c>
      <c r="AW670" s="325">
        <v>0.36946150446374471</v>
      </c>
      <c r="AX670" s="325">
        <v>0.21177499027418145</v>
      </c>
      <c r="AY670" s="326">
        <v>14.508142857142859</v>
      </c>
      <c r="AZ670" s="326">
        <v>0.31738525130621553</v>
      </c>
      <c r="BA670" s="326">
        <v>21.198530580215547</v>
      </c>
      <c r="BB670" s="326">
        <v>1.9839687910166828</v>
      </c>
    </row>
    <row r="671" spans="45:54" ht="16.5">
      <c r="AS671" s="181" t="s">
        <v>134</v>
      </c>
      <c r="AT671" s="181" t="s">
        <v>167</v>
      </c>
      <c r="AU671" s="181">
        <v>4</v>
      </c>
      <c r="AV671" s="325">
        <v>1.531442030759134E-2</v>
      </c>
      <c r="AW671" s="325">
        <v>0.35939130966737376</v>
      </c>
      <c r="AX671" s="325">
        <v>0.17967054646584496</v>
      </c>
      <c r="AY671" s="326">
        <v>15.399749999999999</v>
      </c>
      <c r="AZ671" s="326">
        <v>0.32974061525833448</v>
      </c>
      <c r="BA671" s="326">
        <v>22.758631969958905</v>
      </c>
      <c r="BB671" s="326">
        <v>2.0158065159026779</v>
      </c>
    </row>
    <row r="672" spans="45:54" ht="16.5">
      <c r="AS672" s="181" t="s">
        <v>134</v>
      </c>
      <c r="AT672" s="181" t="s">
        <v>168</v>
      </c>
      <c r="AU672" s="181">
        <v>4</v>
      </c>
      <c r="AV672" s="325">
        <v>8.3586375843019336E-3</v>
      </c>
      <c r="AW672" s="325">
        <v>0.28622833155993338</v>
      </c>
      <c r="AX672" s="325">
        <v>0.17843035741756719</v>
      </c>
      <c r="AY672" s="326">
        <v>14.871</v>
      </c>
      <c r="AZ672" s="326">
        <v>0.24852165799339734</v>
      </c>
      <c r="BA672" s="326">
        <v>37.422992082236526</v>
      </c>
      <c r="BB672" s="326">
        <v>2.3219613442374833</v>
      </c>
    </row>
    <row r="673" spans="45:54" ht="16.5">
      <c r="AS673" s="181" t="s">
        <v>134</v>
      </c>
      <c r="AT673" s="181" t="s">
        <v>169</v>
      </c>
      <c r="AU673" s="181">
        <v>4</v>
      </c>
      <c r="AV673" s="325">
        <v>1.6635683785544406E-2</v>
      </c>
      <c r="AW673" s="325">
        <v>0.30052090951970672</v>
      </c>
      <c r="AX673" s="325">
        <v>0.24382442253232797</v>
      </c>
      <c r="AY673" s="326">
        <v>15.133166666666668</v>
      </c>
      <c r="AZ673" s="326">
        <v>0.15353645637858679</v>
      </c>
      <c r="BA673" s="326">
        <v>13.711658534921016</v>
      </c>
      <c r="BB673" s="326">
        <v>2.8350825382617098</v>
      </c>
    </row>
    <row r="674" spans="45:54" ht="16.5">
      <c r="AS674" s="181" t="s">
        <v>134</v>
      </c>
      <c r="AT674" s="181" t="s">
        <v>99</v>
      </c>
      <c r="AU674" s="181">
        <v>4</v>
      </c>
      <c r="AV674" s="325">
        <v>1.5379731046572684E-2</v>
      </c>
      <c r="AW674" s="325">
        <v>0.31652141621840896</v>
      </c>
      <c r="AX674" s="325">
        <v>0.22189157434859902</v>
      </c>
      <c r="AY674" s="326">
        <v>15.587857142857144</v>
      </c>
      <c r="AZ674" s="326">
        <v>0.43085742591960974</v>
      </c>
      <c r="BA674" s="326">
        <v>28.734388625668089</v>
      </c>
      <c r="BB674" s="326">
        <v>2.4206529581308263</v>
      </c>
    </row>
    <row r="675" spans="45:54" ht="16.5">
      <c r="AS675" s="181" t="s">
        <v>134</v>
      </c>
      <c r="AT675" s="181" t="s">
        <v>100</v>
      </c>
      <c r="AU675" s="181">
        <v>4</v>
      </c>
      <c r="AV675" s="325">
        <v>1.2979885201975953E-2</v>
      </c>
      <c r="AW675" s="325">
        <v>0.34658488567278761</v>
      </c>
      <c r="AX675" s="325">
        <v>0.20208082896279148</v>
      </c>
      <c r="AY675" s="326">
        <v>14.946246153846154</v>
      </c>
      <c r="AZ675" s="326">
        <v>0.29191012699083485</v>
      </c>
      <c r="BA675" s="326">
        <v>24.056201792069281</v>
      </c>
      <c r="BB675" s="326">
        <v>2.1459378503693789</v>
      </c>
    </row>
    <row r="676" spans="45:54" ht="16.5">
      <c r="AS676" s="181" t="s">
        <v>152</v>
      </c>
      <c r="AT676" s="181" t="s">
        <v>170</v>
      </c>
      <c r="AU676" s="181">
        <v>4</v>
      </c>
      <c r="AV676" s="325">
        <v>8.6879734028893277E-3</v>
      </c>
      <c r="AW676" s="325">
        <v>0.36205304803291738</v>
      </c>
      <c r="AX676" s="325">
        <v>0.16207579207118436</v>
      </c>
      <c r="AY676" s="326">
        <v>10.290800000000001</v>
      </c>
      <c r="AZ676" s="326">
        <v>0.18596197597562647</v>
      </c>
      <c r="BA676" s="326">
        <v>5.8460667787289182</v>
      </c>
      <c r="BB676" s="326">
        <v>2.2846601440357603</v>
      </c>
    </row>
    <row r="677" spans="45:54" ht="16.5">
      <c r="AS677" s="181" t="s">
        <v>152</v>
      </c>
      <c r="AT677" s="181" t="s">
        <v>171</v>
      </c>
      <c r="AU677" s="181">
        <v>4</v>
      </c>
      <c r="AV677" s="325">
        <v>1.5850559328889884E-2</v>
      </c>
      <c r="AW677" s="325">
        <v>0.21468041830123974</v>
      </c>
      <c r="AX677" s="325">
        <v>0.18816830646650232</v>
      </c>
      <c r="AY677" s="326">
        <v>13.073</v>
      </c>
      <c r="AZ677" s="326">
        <v>8.0312113098254229E-2</v>
      </c>
      <c r="BA677" s="326">
        <v>15.113549876008507</v>
      </c>
      <c r="BB677" s="326">
        <v>3.3833699911286628</v>
      </c>
    </row>
    <row r="678" spans="45:54" ht="16.5">
      <c r="AS678" s="181" t="s">
        <v>152</v>
      </c>
      <c r="AT678" s="181" t="s">
        <v>172</v>
      </c>
      <c r="AU678" s="181">
        <v>4</v>
      </c>
      <c r="AV678" s="325">
        <v>1.055994334932695E-2</v>
      </c>
      <c r="AW678" s="325">
        <v>0.28972548811990706</v>
      </c>
      <c r="AX678" s="325">
        <v>0.22955678222397788</v>
      </c>
      <c r="AY678" s="326">
        <v>12.222818181818184</v>
      </c>
      <c r="AZ678" s="326">
        <v>0.50494224029200174</v>
      </c>
      <c r="BA678" s="326">
        <v>15.998696245041319</v>
      </c>
      <c r="BB678" s="326">
        <v>2.6484986318671813</v>
      </c>
    </row>
    <row r="679" spans="45:54" ht="16.5">
      <c r="AS679" s="181" t="s">
        <v>152</v>
      </c>
      <c r="AT679" s="181" t="s">
        <v>173</v>
      </c>
      <c r="AU679" s="181">
        <v>4</v>
      </c>
      <c r="AV679" s="325">
        <v>1.0416468151325093E-2</v>
      </c>
      <c r="AW679" s="325">
        <v>0.2642860462759174</v>
      </c>
      <c r="AX679" s="325">
        <v>0.22337261020319044</v>
      </c>
      <c r="AY679" s="326">
        <v>12.548444444444446</v>
      </c>
      <c r="AZ679" s="326">
        <v>1.1630744929222376</v>
      </c>
      <c r="BA679" s="326">
        <v>16.092225991916273</v>
      </c>
      <c r="BB679" s="326">
        <v>2.8187726696438533</v>
      </c>
    </row>
    <row r="680" spans="45:54" ht="16.5">
      <c r="AS680" s="181" t="s">
        <v>152</v>
      </c>
      <c r="AT680" s="181" t="s">
        <v>174</v>
      </c>
      <c r="AU680" s="181">
        <v>4</v>
      </c>
      <c r="AV680" s="325">
        <v>8.6167966104935337E-3</v>
      </c>
      <c r="AW680" s="325">
        <v>0.34703095341092177</v>
      </c>
      <c r="AX680" s="325">
        <v>0.25192982354425225</v>
      </c>
      <c r="AY680" s="326">
        <v>12.3264</v>
      </c>
      <c r="AZ680" s="326">
        <v>0.80145537475158091</v>
      </c>
      <c r="BA680" s="326">
        <v>24.050482139353822</v>
      </c>
      <c r="BB680" s="326">
        <v>2.4485369712149079</v>
      </c>
    </row>
    <row r="681" spans="45:54" ht="16.5">
      <c r="AS681" s="181" t="s">
        <v>152</v>
      </c>
      <c r="AT681" s="181" t="s">
        <v>325</v>
      </c>
      <c r="AU681" s="181">
        <v>4</v>
      </c>
      <c r="AV681" s="325">
        <v>2.0179983363482982E-2</v>
      </c>
      <c r="AW681" s="325">
        <v>0.28446654997099718</v>
      </c>
      <c r="AX681" s="325">
        <v>0.25025896671217257</v>
      </c>
      <c r="AY681" s="326">
        <v>10.542999999999999</v>
      </c>
      <c r="AZ681" s="326">
        <v>0.69880339745109266</v>
      </c>
      <c r="BA681" s="326">
        <v>11.672200498050282</v>
      </c>
      <c r="BB681" s="326">
        <v>2.9429111080477588</v>
      </c>
    </row>
    <row r="682" spans="45:54" ht="16.5">
      <c r="AS682" s="181" t="s">
        <v>152</v>
      </c>
      <c r="AT682" s="181" t="s">
        <v>100</v>
      </c>
      <c r="AU682" s="181">
        <v>4</v>
      </c>
      <c r="AV682" s="325">
        <v>1.0260421855725227E-2</v>
      </c>
      <c r="AW682" s="325">
        <v>0.30864820680969679</v>
      </c>
      <c r="AX682" s="325">
        <v>0.21594884535443426</v>
      </c>
      <c r="AY682" s="326">
        <v>11.919866666666669</v>
      </c>
      <c r="AZ682" s="326">
        <v>0.63068668539598305</v>
      </c>
      <c r="BA682" s="326">
        <v>15.493604298174189</v>
      </c>
      <c r="BB682" s="326">
        <v>2.6420339028428601</v>
      </c>
    </row>
    <row r="683" spans="45:54" ht="16.5">
      <c r="AS683" s="181" t="s">
        <v>149</v>
      </c>
      <c r="AT683" s="181" t="s">
        <v>175</v>
      </c>
      <c r="AU683" s="181">
        <v>4</v>
      </c>
      <c r="AV683" s="325">
        <v>1.639375378220995E-2</v>
      </c>
      <c r="AW683" s="325">
        <v>0.33993731203965921</v>
      </c>
      <c r="AX683" s="325">
        <v>0.17444531816981301</v>
      </c>
      <c r="AY683" s="326">
        <v>9.4659499999999994</v>
      </c>
      <c r="AZ683" s="326">
        <v>3.6280756231989689E-2</v>
      </c>
      <c r="BA683" s="326">
        <v>7.5482578478554965</v>
      </c>
      <c r="BB683" s="326">
        <v>2.1235756639401253</v>
      </c>
    </row>
    <row r="684" spans="45:54" ht="16.5">
      <c r="AS684" s="181" t="s">
        <v>149</v>
      </c>
      <c r="AT684" s="181" t="s">
        <v>176</v>
      </c>
      <c r="AU684" s="181">
        <v>4</v>
      </c>
      <c r="AV684" s="325">
        <v>0.11456044002917973</v>
      </c>
      <c r="AW684" s="325">
        <v>0.31951395356611501</v>
      </c>
      <c r="AX684" s="325">
        <v>0.47320261278308112</v>
      </c>
      <c r="AY684" s="326">
        <v>4.5984999999999996</v>
      </c>
      <c r="AZ684" s="326">
        <v>5.2326127473248926E-2</v>
      </c>
      <c r="BA684" s="326">
        <v>0.91570723078185623</v>
      </c>
      <c r="BB684" s="326">
        <v>4.6149546213752437</v>
      </c>
    </row>
    <row r="685" spans="45:54" ht="16.5">
      <c r="AS685" s="181" t="s">
        <v>149</v>
      </c>
      <c r="AT685" s="181" t="s">
        <v>177</v>
      </c>
      <c r="AU685" s="181">
        <v>4</v>
      </c>
      <c r="AV685" s="325">
        <v>0.11981339010286937</v>
      </c>
      <c r="AW685" s="325">
        <v>0.37445890465738663</v>
      </c>
      <c r="AX685" s="325">
        <v>0.47286479650921975</v>
      </c>
      <c r="AY685" s="326">
        <v>5.0460000000000003</v>
      </c>
      <c r="AZ685" s="326">
        <v>6.7624568682047873E-2</v>
      </c>
      <c r="BA685" s="326">
        <v>0.60016804705317484</v>
      </c>
      <c r="BB685" s="326">
        <v>4.6359874283833253</v>
      </c>
    </row>
    <row r="686" spans="45:54" ht="16.5">
      <c r="AS686" s="181" t="s">
        <v>149</v>
      </c>
      <c r="AT686" s="181" t="s">
        <v>178</v>
      </c>
      <c r="AU686" s="181">
        <v>4</v>
      </c>
      <c r="AV686" s="325">
        <v>0.12137027988221993</v>
      </c>
      <c r="AW686" s="325">
        <v>0.39317137847111905</v>
      </c>
      <c r="AX686" s="325">
        <v>0.46491822115706988</v>
      </c>
      <c r="AY686" s="326">
        <v>6.5305</v>
      </c>
      <c r="AZ686" s="326">
        <v>0</v>
      </c>
      <c r="BA686" s="326">
        <v>0.89074273345686616</v>
      </c>
      <c r="BB686" s="326">
        <v>4.5461138711310243</v>
      </c>
    </row>
    <row r="687" spans="45:54" ht="16.5">
      <c r="AS687" s="181" t="s">
        <v>149</v>
      </c>
      <c r="AT687" s="181" t="s">
        <v>179</v>
      </c>
      <c r="AU687" s="181">
        <v>4</v>
      </c>
      <c r="AV687" s="325">
        <v>0.10776106811005401</v>
      </c>
      <c r="AW687" s="325">
        <v>0.39783178301419814</v>
      </c>
      <c r="AX687" s="325">
        <v>0.47566712459930893</v>
      </c>
      <c r="AY687" s="326">
        <v>5.6094999999999997</v>
      </c>
      <c r="AZ687" s="326">
        <v>9.1586528454269178E-2</v>
      </c>
      <c r="BA687" s="326">
        <v>1.0241039090795554</v>
      </c>
      <c r="BB687" s="326">
        <v>4.691143443023142</v>
      </c>
    </row>
    <row r="688" spans="45:54" ht="16.5">
      <c r="AS688" s="181" t="s">
        <v>149</v>
      </c>
      <c r="AT688" s="181" t="s">
        <v>180</v>
      </c>
      <c r="AU688" s="181">
        <v>4</v>
      </c>
      <c r="AV688" s="325">
        <v>6.1258245958225474E-2</v>
      </c>
      <c r="AW688" s="325">
        <v>0.43108486642965871</v>
      </c>
      <c r="AX688" s="325">
        <v>0.46920765027692135</v>
      </c>
      <c r="AY688" s="326">
        <v>6.7392500000000002</v>
      </c>
      <c r="AZ688" s="326">
        <v>0.14434382627246187</v>
      </c>
      <c r="BA688" s="326">
        <v>2.5169954706260538</v>
      </c>
      <c r="BB688" s="326">
        <v>4.5829020230119921</v>
      </c>
    </row>
    <row r="689" spans="45:54" ht="16.5">
      <c r="AS689" s="181" t="s">
        <v>149</v>
      </c>
      <c r="AT689" s="181" t="s">
        <v>181</v>
      </c>
      <c r="AU689" s="181">
        <v>4</v>
      </c>
      <c r="AV689" s="325">
        <v>7.8122689285169021E-3</v>
      </c>
      <c r="AW689" s="325">
        <v>0.2938607306511879</v>
      </c>
      <c r="AX689" s="325">
        <v>0.16699941317839495</v>
      </c>
      <c r="AY689" s="326">
        <v>6.2479999999999993</v>
      </c>
      <c r="AZ689" s="326">
        <v>4.7776165018526509E-2</v>
      </c>
      <c r="BA689" s="326">
        <v>1.9067033130121036</v>
      </c>
      <c r="BB689" s="326">
        <v>2.8059357692194258</v>
      </c>
    </row>
    <row r="690" spans="45:54" ht="16.5">
      <c r="AS690" s="181" t="s">
        <v>149</v>
      </c>
      <c r="AT690" s="181" t="s">
        <v>182</v>
      </c>
      <c r="AU690" s="181">
        <v>4</v>
      </c>
      <c r="AV690" s="325">
        <v>1.3582260948313609E-2</v>
      </c>
      <c r="AW690" s="325">
        <v>0.26945094737707853</v>
      </c>
      <c r="AX690" s="325">
        <v>0.26882099462209219</v>
      </c>
      <c r="AY690" s="326">
        <v>4.1069999999999993</v>
      </c>
      <c r="AZ690" s="326">
        <v>7.0854242124958403E-3</v>
      </c>
      <c r="BA690" s="326">
        <v>0.52432139172469217</v>
      </c>
      <c r="BB690" s="326">
        <v>3.1033303648976984</v>
      </c>
    </row>
    <row r="691" spans="45:54" ht="16.5">
      <c r="AS691" s="181" t="s">
        <v>149</v>
      </c>
      <c r="AT691" s="181" t="s">
        <v>183</v>
      </c>
      <c r="AU691" s="181">
        <v>4</v>
      </c>
      <c r="AV691" s="325">
        <v>1.8027413703672498E-2</v>
      </c>
      <c r="AW691" s="325">
        <v>0.3331628147753935</v>
      </c>
      <c r="AX691" s="325">
        <v>0.24773048333142433</v>
      </c>
      <c r="AY691" s="326">
        <v>6.4210000000000003</v>
      </c>
      <c r="AZ691" s="326">
        <v>2.9369351906511479E-2</v>
      </c>
      <c r="BA691" s="326">
        <v>1.9677465777362693</v>
      </c>
      <c r="BB691" s="326">
        <v>2.8671707013722783</v>
      </c>
    </row>
    <row r="692" spans="45:54" ht="16.5">
      <c r="AS692" s="181" t="s">
        <v>149</v>
      </c>
      <c r="AT692" s="181" t="s">
        <v>184</v>
      </c>
      <c r="AU692" s="181">
        <v>4</v>
      </c>
      <c r="AV692" s="325">
        <v>1.4226334831011883E-2</v>
      </c>
      <c r="AW692" s="325">
        <v>0.30008254191189315</v>
      </c>
      <c r="AX692" s="325">
        <v>0.18483133987357017</v>
      </c>
      <c r="AY692" s="326">
        <v>5.0489999999999995</v>
      </c>
      <c r="AZ692" s="326">
        <v>0.14523554415210227</v>
      </c>
      <c r="BA692" s="326">
        <v>1.0090048330567105</v>
      </c>
      <c r="BB692" s="326">
        <v>2.7783706191200501</v>
      </c>
    </row>
    <row r="693" spans="45:54" ht="16.5">
      <c r="AS693" s="181" t="s">
        <v>149</v>
      </c>
      <c r="AT693" s="181" t="s">
        <v>185</v>
      </c>
      <c r="AU693" s="181">
        <v>4</v>
      </c>
      <c r="AV693" s="325">
        <v>2.4265900020457858E-2</v>
      </c>
      <c r="AW693" s="325">
        <v>0.29390375151891024</v>
      </c>
      <c r="AX693" s="325">
        <v>0.29247274092791836</v>
      </c>
      <c r="AY693" s="326">
        <v>7.2850000000000001</v>
      </c>
      <c r="AZ693" s="326">
        <v>0</v>
      </c>
      <c r="BA693" s="326">
        <v>2.7227873476609936</v>
      </c>
      <c r="BB693" s="326">
        <v>2.7015284710059224</v>
      </c>
    </row>
    <row r="694" spans="45:54" ht="16.5">
      <c r="AS694" s="181" t="s">
        <v>149</v>
      </c>
      <c r="AT694" s="181" t="s">
        <v>186</v>
      </c>
      <c r="AU694" s="181">
        <v>4</v>
      </c>
      <c r="AV694" s="325">
        <v>1.9984354438364299E-2</v>
      </c>
      <c r="AW694" s="325">
        <v>0.33834143241719922</v>
      </c>
      <c r="AX694" s="325">
        <v>0.26554390359888891</v>
      </c>
      <c r="AY694" s="326">
        <v>7.7345000000000006</v>
      </c>
      <c r="AZ694" s="326">
        <v>0</v>
      </c>
      <c r="BA694" s="326">
        <v>2.6678305988798612</v>
      </c>
      <c r="BB694" s="326">
        <v>2.6658383577253084</v>
      </c>
    </row>
    <row r="695" spans="45:54" ht="16.5">
      <c r="AS695" s="181" t="s">
        <v>149</v>
      </c>
      <c r="AT695" s="181" t="s">
        <v>99</v>
      </c>
      <c r="AU695" s="181">
        <v>4</v>
      </c>
      <c r="AV695" s="325">
        <v>4.2520289157072441E-2</v>
      </c>
      <c r="AW695" s="325">
        <v>0.39281831813366896</v>
      </c>
      <c r="AX695" s="325">
        <v>0.22371503859899275</v>
      </c>
      <c r="AY695" s="326">
        <v>8.5990000000000002</v>
      </c>
      <c r="AZ695" s="326">
        <v>0.38520470222343123</v>
      </c>
      <c r="BA695" s="326">
        <v>7.8522496991699438</v>
      </c>
      <c r="BB695" s="326">
        <v>2.8395796031286595</v>
      </c>
    </row>
    <row r="696" spans="45:54" ht="16.5">
      <c r="AS696" s="181" t="s">
        <v>149</v>
      </c>
      <c r="AT696" s="181" t="s">
        <v>100</v>
      </c>
      <c r="AU696" s="181">
        <v>4</v>
      </c>
      <c r="AV696" s="325">
        <v>4.3470537413778668E-2</v>
      </c>
      <c r="AW696" s="325">
        <v>0.34660265492150472</v>
      </c>
      <c r="AX696" s="325">
        <v>0.27050627124505933</v>
      </c>
      <c r="AY696" s="326">
        <v>7.5916382978723407</v>
      </c>
      <c r="AZ696" s="326">
        <v>5.3698140042775254E-2</v>
      </c>
      <c r="BA696" s="326">
        <v>4.1026135304511886</v>
      </c>
      <c r="BB696" s="326">
        <v>2.7322018806254862</v>
      </c>
    </row>
    <row r="697" spans="45:54" ht="16.5">
      <c r="AS697" s="181" t="s">
        <v>157</v>
      </c>
      <c r="AT697" s="181" t="s">
        <v>187</v>
      </c>
      <c r="AU697" s="181">
        <v>4</v>
      </c>
      <c r="AV697" s="325">
        <v>2.6620338440150864E-2</v>
      </c>
      <c r="AW697" s="325">
        <v>0.35375875659969691</v>
      </c>
      <c r="AX697" s="325">
        <v>0.17668309734652304</v>
      </c>
      <c r="AY697" s="326">
        <v>53.076000000000001</v>
      </c>
      <c r="AZ697" s="326">
        <v>1.3608028161316426</v>
      </c>
      <c r="BA697" s="326">
        <v>20.33459817926796</v>
      </c>
      <c r="BB697" s="326">
        <v>2.3195170032729098</v>
      </c>
    </row>
    <row r="698" spans="45:54" ht="16.5">
      <c r="AS698" s="181" t="s">
        <v>157</v>
      </c>
      <c r="AT698" s="181" t="s">
        <v>188</v>
      </c>
      <c r="AU698" s="181">
        <v>4</v>
      </c>
      <c r="AV698" s="325">
        <v>8.5303442775596684E-3</v>
      </c>
      <c r="AW698" s="325">
        <v>0.36499904109028902</v>
      </c>
      <c r="AX698" s="325">
        <v>0.14194790452817474</v>
      </c>
      <c r="AY698" s="326">
        <v>9.6853333333333325</v>
      </c>
      <c r="AZ698" s="326">
        <v>9.8477238027475045E-2</v>
      </c>
      <c r="BA698" s="326">
        <v>7.5124064438102387</v>
      </c>
      <c r="BB698" s="326">
        <v>2.0974071464152284</v>
      </c>
    </row>
    <row r="699" spans="45:54" ht="16.5">
      <c r="AS699" s="181" t="s">
        <v>157</v>
      </c>
      <c r="AT699" s="181" t="s">
        <v>189</v>
      </c>
      <c r="AU699" s="181">
        <v>4</v>
      </c>
      <c r="AV699" s="325">
        <v>1.4532484014641807E-2</v>
      </c>
      <c r="AW699" s="325">
        <v>0.3731353405061873</v>
      </c>
      <c r="AX699" s="325">
        <v>0.19731847677745423</v>
      </c>
      <c r="AY699" s="326">
        <v>6.7143333333333333</v>
      </c>
      <c r="AZ699" s="326">
        <v>0</v>
      </c>
      <c r="BA699" s="326">
        <v>2.145455317933755</v>
      </c>
      <c r="BB699" s="326">
        <v>2.0933547730937794</v>
      </c>
    </row>
    <row r="700" spans="45:54" ht="16.5">
      <c r="AS700" s="181" t="s">
        <v>157</v>
      </c>
      <c r="AT700" s="181" t="s">
        <v>190</v>
      </c>
      <c r="AU700" s="181">
        <v>4</v>
      </c>
      <c r="AV700" s="325">
        <v>1.633231444625009E-2</v>
      </c>
      <c r="AW700" s="325">
        <v>0.44079289297315039</v>
      </c>
      <c r="AX700" s="325">
        <v>0.16009955281283997</v>
      </c>
      <c r="AY700" s="326">
        <v>7.1899999999999995</v>
      </c>
      <c r="AZ700" s="326">
        <v>3.7803908574460442E-2</v>
      </c>
      <c r="BA700" s="326">
        <v>5.5902529804483381</v>
      </c>
      <c r="BB700" s="326">
        <v>2.1888022879070355</v>
      </c>
    </row>
    <row r="701" spans="45:54" ht="16.5">
      <c r="AS701" s="181" t="s">
        <v>157</v>
      </c>
      <c r="AT701" s="181" t="s">
        <v>326</v>
      </c>
      <c r="AU701" s="181">
        <v>4</v>
      </c>
      <c r="AV701" s="325">
        <v>1.9309212972778735E-2</v>
      </c>
      <c r="AW701" s="325">
        <v>0.4033518182932701</v>
      </c>
      <c r="AX701" s="325">
        <v>0.16594864271774409</v>
      </c>
      <c r="AY701" s="326">
        <v>9.9730000000000008</v>
      </c>
      <c r="AZ701" s="326">
        <v>6.7458797852741503E-2</v>
      </c>
      <c r="BA701" s="326">
        <v>3.2829948288334196</v>
      </c>
      <c r="BB701" s="326">
        <v>2.3496201750502186</v>
      </c>
    </row>
    <row r="702" spans="45:54" ht="16.5">
      <c r="AS702" s="181" t="s">
        <v>157</v>
      </c>
      <c r="AT702" s="181" t="s">
        <v>191</v>
      </c>
      <c r="AU702" s="181">
        <v>4</v>
      </c>
      <c r="AV702" s="325">
        <v>1.3770055674010646E-2</v>
      </c>
      <c r="AW702" s="325">
        <v>0.33816801754256393</v>
      </c>
      <c r="AX702" s="325">
        <v>0.12908659364251943</v>
      </c>
      <c r="AY702" s="326">
        <v>4.4045000000000005</v>
      </c>
      <c r="AZ702" s="326">
        <v>2.7967726114171278E-2</v>
      </c>
      <c r="BA702" s="326">
        <v>2.2964610664858416</v>
      </c>
      <c r="BB702" s="326">
        <v>2.5880889811816363</v>
      </c>
    </row>
    <row r="703" spans="45:54" ht="16.5">
      <c r="AS703" s="181" t="s">
        <v>157</v>
      </c>
      <c r="AT703" s="181" t="s">
        <v>192</v>
      </c>
      <c r="AU703" s="181">
        <v>4</v>
      </c>
      <c r="AV703" s="325">
        <v>1.4599391347753933E-2</v>
      </c>
      <c r="AW703" s="325">
        <v>0.35929738078260259</v>
      </c>
      <c r="AX703" s="325">
        <v>0.18727894953957192</v>
      </c>
      <c r="AY703" s="326">
        <v>11.505461538461539</v>
      </c>
      <c r="AZ703" s="326">
        <v>6.2807347756245191E-2</v>
      </c>
      <c r="BA703" s="326">
        <v>22.981208544010116</v>
      </c>
      <c r="BB703" s="326">
        <v>2.1640805907612179</v>
      </c>
    </row>
    <row r="704" spans="45:54" ht="16.5">
      <c r="AS704" s="181" t="s">
        <v>157</v>
      </c>
      <c r="AT704" s="181" t="s">
        <v>99</v>
      </c>
      <c r="AU704" s="181">
        <v>4</v>
      </c>
      <c r="AV704" s="325">
        <v>1.639430404940628E-2</v>
      </c>
      <c r="AW704" s="325">
        <v>0.38533939784703491</v>
      </c>
      <c r="AX704" s="325">
        <v>0.17310657590654008</v>
      </c>
      <c r="AY704" s="326">
        <v>6.8815000000000008</v>
      </c>
      <c r="AZ704" s="326">
        <v>0.10086326345610493</v>
      </c>
      <c r="BA704" s="326">
        <v>5.3709687790375877</v>
      </c>
      <c r="BB704" s="326">
        <v>2.2493851543126548</v>
      </c>
    </row>
    <row r="705" spans="45:54" ht="16.5">
      <c r="AS705" s="181" t="s">
        <v>157</v>
      </c>
      <c r="AT705" s="181" t="s">
        <v>100</v>
      </c>
      <c r="AU705" s="181">
        <v>4</v>
      </c>
      <c r="AV705" s="325">
        <v>1.4078379554971475E-2</v>
      </c>
      <c r="AW705" s="325">
        <v>0.37059373206069585</v>
      </c>
      <c r="AX705" s="325">
        <v>0.16587681362152243</v>
      </c>
      <c r="AY705" s="326">
        <v>9.6399999999999988</v>
      </c>
      <c r="AZ705" s="326">
        <v>0.11837237463239482</v>
      </c>
      <c r="BA705" s="326">
        <v>12.790235394601982</v>
      </c>
      <c r="BB705" s="326">
        <v>2.2234016152397515</v>
      </c>
    </row>
    <row r="706" spans="45:54" ht="16.5">
      <c r="AS706" s="181" t="s">
        <v>135</v>
      </c>
      <c r="AT706" s="181" t="s">
        <v>193</v>
      </c>
      <c r="AU706" s="181">
        <v>4</v>
      </c>
      <c r="AV706" s="325">
        <v>1.6245153200862894E-2</v>
      </c>
      <c r="AW706" s="325">
        <v>0.359371710116554</v>
      </c>
      <c r="AX706" s="325">
        <v>0.15084476274091427</v>
      </c>
      <c r="AY706" s="326">
        <v>11.209642857142857</v>
      </c>
      <c r="AZ706" s="326">
        <v>1.5602825163759961</v>
      </c>
      <c r="BA706" s="326">
        <v>18.723390196511954</v>
      </c>
      <c r="BB706" s="326">
        <v>2.3263169565330459</v>
      </c>
    </row>
    <row r="707" spans="45:54" ht="16.5">
      <c r="AS707" s="181" t="s">
        <v>135</v>
      </c>
      <c r="AT707" s="181" t="s">
        <v>194</v>
      </c>
      <c r="AU707" s="181">
        <v>4</v>
      </c>
      <c r="AV707" s="325">
        <v>8.3308323367120747E-3</v>
      </c>
      <c r="AW707" s="325">
        <v>0.33999882209906096</v>
      </c>
      <c r="AX707" s="325">
        <v>0.19694508082709711</v>
      </c>
      <c r="AY707" s="326">
        <v>13.341181818181816</v>
      </c>
      <c r="AZ707" s="326">
        <v>0.83594678067085182</v>
      </c>
      <c r="BA707" s="326">
        <v>42.317673254164241</v>
      </c>
      <c r="BB707" s="326">
        <v>2.1822764767224152</v>
      </c>
    </row>
    <row r="708" spans="45:54" ht="16.5">
      <c r="AS708" s="181" t="s">
        <v>135</v>
      </c>
      <c r="AT708" s="181" t="s">
        <v>195</v>
      </c>
      <c r="AU708" s="181">
        <v>4</v>
      </c>
      <c r="AV708" s="325">
        <v>6.6078260251126418E-3</v>
      </c>
      <c r="AW708" s="325">
        <v>0.35731103430609051</v>
      </c>
      <c r="AX708" s="325">
        <v>0.17004409096646336</v>
      </c>
      <c r="AY708" s="326">
        <v>10.544166666666667</v>
      </c>
      <c r="AZ708" s="326">
        <v>0.13205171277123834</v>
      </c>
      <c r="BA708" s="326">
        <v>9.5627448665171766</v>
      </c>
      <c r="BB708" s="326">
        <v>2.1703437039671258</v>
      </c>
    </row>
    <row r="709" spans="45:54" ht="16.5">
      <c r="AS709" s="181" t="s">
        <v>135</v>
      </c>
      <c r="AT709" s="181" t="s">
        <v>196</v>
      </c>
      <c r="AU709" s="181">
        <v>4</v>
      </c>
      <c r="AV709" s="325">
        <v>1.399597627350721E-2</v>
      </c>
      <c r="AW709" s="325">
        <v>0.35440504594231126</v>
      </c>
      <c r="AX709" s="325">
        <v>0.19369116330324862</v>
      </c>
      <c r="AY709" s="326">
        <v>12.671571428571426</v>
      </c>
      <c r="AZ709" s="326">
        <v>0.88173009159772908</v>
      </c>
      <c r="BA709" s="326">
        <v>32.895657508244568</v>
      </c>
      <c r="BB709" s="326">
        <v>2.3037219934118403</v>
      </c>
    </row>
    <row r="710" spans="45:54" ht="16.5">
      <c r="AS710" s="181" t="s">
        <v>135</v>
      </c>
      <c r="AT710" s="181" t="s">
        <v>197</v>
      </c>
      <c r="AU710" s="181">
        <v>4</v>
      </c>
      <c r="AV710" s="325">
        <v>1.647212811313092E-2</v>
      </c>
      <c r="AW710" s="325">
        <v>0.35693224490768649</v>
      </c>
      <c r="AX710" s="325">
        <v>0.19183359301603492</v>
      </c>
      <c r="AY710" s="326">
        <v>13.249777777777776</v>
      </c>
      <c r="AZ710" s="326">
        <v>0.70735100669629392</v>
      </c>
      <c r="BA710" s="326">
        <v>22.969101889442058</v>
      </c>
      <c r="BB710" s="326">
        <v>2.0156269675429552</v>
      </c>
    </row>
    <row r="711" spans="45:54" ht="16.5">
      <c r="AS711" s="181" t="s">
        <v>135</v>
      </c>
      <c r="AT711" s="181" t="s">
        <v>198</v>
      </c>
      <c r="AU711" s="181">
        <v>4</v>
      </c>
      <c r="AV711" s="325">
        <v>1.3592456335883728E-2</v>
      </c>
      <c r="AW711" s="325">
        <v>0.37020724937012472</v>
      </c>
      <c r="AX711" s="325">
        <v>0.16773986241192029</v>
      </c>
      <c r="AY711" s="326">
        <v>9.5751666666666662</v>
      </c>
      <c r="AZ711" s="326">
        <v>9.6805094725287338E-2</v>
      </c>
      <c r="BA711" s="326">
        <v>3.1611870587878315</v>
      </c>
      <c r="BB711" s="326">
        <v>2.3683979755353066</v>
      </c>
    </row>
    <row r="712" spans="45:54" ht="16.5">
      <c r="AS712" s="181" t="s">
        <v>135</v>
      </c>
      <c r="AT712" s="181" t="s">
        <v>99</v>
      </c>
      <c r="AU712" s="181">
        <v>4</v>
      </c>
      <c r="AV712" s="325">
        <v>1.8797688391944817E-2</v>
      </c>
      <c r="AW712" s="325">
        <v>0.37271516834633461</v>
      </c>
      <c r="AX712" s="325">
        <v>0.20089103343538084</v>
      </c>
      <c r="AY712" s="326">
        <v>11.292</v>
      </c>
      <c r="AZ712" s="326">
        <v>0.19224022338313956</v>
      </c>
      <c r="BA712" s="326">
        <v>23.645547476126168</v>
      </c>
      <c r="BB712" s="326">
        <v>2.4526209083300916</v>
      </c>
    </row>
    <row r="713" spans="45:54" ht="16.5">
      <c r="AS713" s="181" t="s">
        <v>135</v>
      </c>
      <c r="AT713" s="181" t="s">
        <v>100</v>
      </c>
      <c r="AU713" s="181">
        <v>4</v>
      </c>
      <c r="AV713" s="325">
        <v>1.2783546762153594E-2</v>
      </c>
      <c r="AW713" s="325">
        <v>0.35509506288335591</v>
      </c>
      <c r="AX713" s="325">
        <v>0.17839544354300704</v>
      </c>
      <c r="AY713" s="326">
        <v>11.907945454545455</v>
      </c>
      <c r="AZ713" s="326">
        <v>0.84292415967752743</v>
      </c>
      <c r="BA713" s="326">
        <v>24.258908610643367</v>
      </c>
      <c r="BB713" s="326">
        <v>2.2176999283533205</v>
      </c>
    </row>
    <row r="714" spans="45:54" ht="16.5">
      <c r="AS714" s="181" t="s">
        <v>142</v>
      </c>
      <c r="AT714" s="181" t="s">
        <v>199</v>
      </c>
      <c r="AU714" s="181">
        <v>4</v>
      </c>
      <c r="AV714" s="325">
        <v>1.2719879373983689E-2</v>
      </c>
      <c r="AW714" s="325">
        <v>0.3551857392435116</v>
      </c>
      <c r="AX714" s="325">
        <v>0.16848999247217608</v>
      </c>
      <c r="AY714" s="326">
        <v>10.924933333333334</v>
      </c>
      <c r="AZ714" s="326">
        <v>0.12513631448580398</v>
      </c>
      <c r="BA714" s="326">
        <v>12.84732828720921</v>
      </c>
      <c r="BB714" s="326">
        <v>2.227020885836394</v>
      </c>
    </row>
    <row r="715" spans="45:54" ht="16.5">
      <c r="AS715" s="181" t="s">
        <v>142</v>
      </c>
      <c r="AT715" s="181" t="s">
        <v>200</v>
      </c>
      <c r="AU715" s="181">
        <v>4</v>
      </c>
      <c r="AV715" s="325">
        <v>1.0004959671098636E-2</v>
      </c>
      <c r="AW715" s="325">
        <v>0.36105069292501341</v>
      </c>
      <c r="AX715" s="325">
        <v>0.19301637832270682</v>
      </c>
      <c r="AY715" s="326">
        <v>11.685774193548385</v>
      </c>
      <c r="AZ715" s="326">
        <v>0.21325865975693242</v>
      </c>
      <c r="BA715" s="326">
        <v>11.985713053095701</v>
      </c>
      <c r="BB715" s="326">
        <v>2.1430537164426173</v>
      </c>
    </row>
    <row r="716" spans="45:54" ht="16.5">
      <c r="AS716" s="181" t="s">
        <v>142</v>
      </c>
      <c r="AT716" s="181" t="s">
        <v>201</v>
      </c>
      <c r="AU716" s="181">
        <v>4</v>
      </c>
      <c r="AV716" s="325">
        <v>9.6183091341501929E-3</v>
      </c>
      <c r="AW716" s="325">
        <v>0.32746867174049743</v>
      </c>
      <c r="AX716" s="325">
        <v>0.17269994850741505</v>
      </c>
      <c r="AY716" s="326">
        <v>9.876333333333335</v>
      </c>
      <c r="AZ716" s="326">
        <v>0.22312248829090109</v>
      </c>
      <c r="BA716" s="326">
        <v>9.0945983255474321</v>
      </c>
      <c r="BB716" s="326">
        <v>2.6393183210295148</v>
      </c>
    </row>
    <row r="717" spans="45:54" ht="16.5">
      <c r="AS717" s="181" t="s">
        <v>142</v>
      </c>
      <c r="AT717" s="181" t="s">
        <v>202</v>
      </c>
      <c r="AU717" s="181">
        <v>4</v>
      </c>
      <c r="AV717" s="325">
        <v>8.2057599124904165E-3</v>
      </c>
      <c r="AW717" s="325">
        <v>0.33579786835263292</v>
      </c>
      <c r="AX717" s="325">
        <v>0.18511820423680309</v>
      </c>
      <c r="AY717" s="326">
        <v>10.851861111111113</v>
      </c>
      <c r="AZ717" s="326">
        <v>0.12931189332737464</v>
      </c>
      <c r="BA717" s="326">
        <v>11.583054066666254</v>
      </c>
      <c r="BB717" s="326">
        <v>2.2772282221301108</v>
      </c>
    </row>
    <row r="718" spans="45:54" ht="16.5">
      <c r="AS718" s="181" t="s">
        <v>142</v>
      </c>
      <c r="AT718" s="181" t="s">
        <v>203</v>
      </c>
      <c r="AU718" s="181">
        <v>4</v>
      </c>
      <c r="AV718" s="325">
        <v>8.6682764135750066E-3</v>
      </c>
      <c r="AW718" s="325">
        <v>0.37428133271365172</v>
      </c>
      <c r="AX718" s="325">
        <v>0.16861882533880929</v>
      </c>
      <c r="AY718" s="326">
        <v>11.109333333333334</v>
      </c>
      <c r="AZ718" s="326">
        <v>0.24092206651661258</v>
      </c>
      <c r="BA718" s="326">
        <v>8.2831934802921552</v>
      </c>
      <c r="BB718" s="326">
        <v>2.4035670664473363</v>
      </c>
    </row>
    <row r="719" spans="45:54" ht="16.5">
      <c r="AS719" s="181" t="s">
        <v>142</v>
      </c>
      <c r="AT719" s="181" t="s">
        <v>100</v>
      </c>
      <c r="AU719" s="181">
        <v>4</v>
      </c>
      <c r="AV719" s="325">
        <v>9.5267680215552503E-3</v>
      </c>
      <c r="AW719" s="325">
        <v>0.3497829572198104</v>
      </c>
      <c r="AX719" s="325">
        <v>0.18195532077644874</v>
      </c>
      <c r="AY719" s="326">
        <v>11.058242718446607</v>
      </c>
      <c r="AZ719" s="326">
        <v>0.17705420668563157</v>
      </c>
      <c r="BA719" s="326">
        <v>11.178444998350992</v>
      </c>
      <c r="BB719" s="326">
        <v>2.2777680811598144</v>
      </c>
    </row>
    <row r="720" spans="45:54" ht="16.5">
      <c r="AS720" s="181" t="s">
        <v>158</v>
      </c>
      <c r="AT720" s="181" t="s">
        <v>204</v>
      </c>
      <c r="AU720" s="181">
        <v>4</v>
      </c>
      <c r="AV720" s="325">
        <v>4.9542323541655262E-2</v>
      </c>
      <c r="AW720" s="325">
        <v>0.36266031773185931</v>
      </c>
      <c r="AX720" s="325">
        <v>0.20468306253516766</v>
      </c>
      <c r="AY720" s="326">
        <v>16.046500000000002</v>
      </c>
      <c r="AZ720" s="326">
        <v>1.2890345541336894</v>
      </c>
      <c r="BA720" s="326">
        <v>23.065906188361929</v>
      </c>
      <c r="BB720" s="326">
        <v>1.6827281559013842</v>
      </c>
    </row>
    <row r="721" spans="45:54" ht="16.5">
      <c r="AS721" s="181" t="s">
        <v>158</v>
      </c>
      <c r="AT721" s="181" t="s">
        <v>205</v>
      </c>
      <c r="AU721" s="181">
        <v>4</v>
      </c>
      <c r="AV721" s="325">
        <v>1.7665534236639368E-2</v>
      </c>
      <c r="AW721" s="325">
        <v>0.34695921174220801</v>
      </c>
      <c r="AX721" s="325">
        <v>0.24513673020110135</v>
      </c>
      <c r="AY721" s="326">
        <v>14.67625</v>
      </c>
      <c r="AZ721" s="326">
        <v>0.73320175159248335</v>
      </c>
      <c r="BA721" s="326">
        <v>10.830184909064874</v>
      </c>
      <c r="BB721" s="326">
        <v>1.8567675155122052</v>
      </c>
    </row>
    <row r="722" spans="45:54" ht="16.5">
      <c r="AS722" s="181" t="s">
        <v>158</v>
      </c>
      <c r="AT722" s="181" t="s">
        <v>206</v>
      </c>
      <c r="AU722" s="181">
        <v>4</v>
      </c>
      <c r="AV722" s="325">
        <v>2.859709100670486E-2</v>
      </c>
      <c r="AW722" s="325">
        <v>0.34444589116221314</v>
      </c>
      <c r="AX722" s="325">
        <v>0.15579837907261118</v>
      </c>
      <c r="AY722" s="326">
        <v>17.117333333333335</v>
      </c>
      <c r="AZ722" s="326">
        <v>0.21434968880373731</v>
      </c>
      <c r="BA722" s="326">
        <v>13.643169666315069</v>
      </c>
      <c r="BB722" s="326">
        <v>2.3870053743403257</v>
      </c>
    </row>
    <row r="723" spans="45:54" ht="16.5">
      <c r="AS723" s="181" t="s">
        <v>158</v>
      </c>
      <c r="AT723" s="181" t="s">
        <v>207</v>
      </c>
      <c r="AU723" s="181">
        <v>4</v>
      </c>
      <c r="AV723" s="325">
        <v>1.975937866025106E-2</v>
      </c>
      <c r="AW723" s="325">
        <v>0.36541768063588459</v>
      </c>
      <c r="AX723" s="325">
        <v>0.26479950034510941</v>
      </c>
      <c r="AY723" s="326">
        <v>17.241599999999998</v>
      </c>
      <c r="AZ723" s="326">
        <v>0.14659738856511051</v>
      </c>
      <c r="BA723" s="326">
        <v>13.598501239289707</v>
      </c>
      <c r="BB723" s="326">
        <v>1.8553963792685153</v>
      </c>
    </row>
    <row r="724" spans="45:54" ht="16.5">
      <c r="AS724" s="181" t="s">
        <v>158</v>
      </c>
      <c r="AT724" s="181" t="s">
        <v>99</v>
      </c>
      <c r="AU724" s="181">
        <v>4</v>
      </c>
      <c r="AV724" s="325">
        <v>4.7307732152272089E-2</v>
      </c>
      <c r="AW724" s="325">
        <v>0.38336528254782887</v>
      </c>
      <c r="AX724" s="325">
        <v>0.19275710085146874</v>
      </c>
      <c r="AY724" s="326">
        <v>22.516000000000002</v>
      </c>
      <c r="AZ724" s="326">
        <v>3.4056024885418505</v>
      </c>
      <c r="BA724" s="326">
        <v>32.591615815345513</v>
      </c>
      <c r="BB724" s="326">
        <v>2.0458835513453475</v>
      </c>
    </row>
    <row r="725" spans="45:54" ht="16.5">
      <c r="AS725" s="181" t="s">
        <v>158</v>
      </c>
      <c r="AT725" s="181" t="s">
        <v>100</v>
      </c>
      <c r="AU725" s="181">
        <v>4</v>
      </c>
      <c r="AV725" s="325">
        <v>2.4997853083789615E-2</v>
      </c>
      <c r="AW725" s="325">
        <v>0.35476311498254498</v>
      </c>
      <c r="AX725" s="325">
        <v>0.22123126794501249</v>
      </c>
      <c r="AY725" s="326">
        <v>17.091684210526314</v>
      </c>
      <c r="AZ725" s="326">
        <v>0.49059747938458625</v>
      </c>
      <c r="BA725" s="326">
        <v>14.080711563486343</v>
      </c>
      <c r="BB725" s="326">
        <v>1.9825554587390748</v>
      </c>
    </row>
    <row r="726" spans="45:54" ht="16.5">
      <c r="AS726" s="181" t="s">
        <v>147</v>
      </c>
      <c r="AT726" s="181" t="s">
        <v>208</v>
      </c>
      <c r="AU726" s="181">
        <v>4</v>
      </c>
      <c r="AV726" s="325">
        <v>1.4607340504181287E-2</v>
      </c>
      <c r="AW726" s="325">
        <v>0.44227479044570489</v>
      </c>
      <c r="AX726" s="325">
        <v>0.21731941989276241</v>
      </c>
      <c r="AY726" s="326">
        <v>10.028272727272729</v>
      </c>
      <c r="AZ726" s="326">
        <v>0.88961166037972916</v>
      </c>
      <c r="BA726" s="326">
        <v>12.179475372034229</v>
      </c>
      <c r="BB726" s="326">
        <v>2.098407525538514</v>
      </c>
    </row>
    <row r="727" spans="45:54" ht="16.5">
      <c r="AS727" s="181" t="s">
        <v>147</v>
      </c>
      <c r="AT727" s="181" t="s">
        <v>209</v>
      </c>
      <c r="AU727" s="181">
        <v>4</v>
      </c>
      <c r="AV727" s="325">
        <v>1.8856536632998817E-2</v>
      </c>
      <c r="AW727" s="325">
        <v>0.38049803128583359</v>
      </c>
      <c r="AX727" s="325">
        <v>0.16347117934683805</v>
      </c>
      <c r="AY727" s="326">
        <v>4.7860000000000005</v>
      </c>
      <c r="AZ727" s="326">
        <v>0.11404051481978118</v>
      </c>
      <c r="BA727" s="326">
        <v>3.8577153461450115</v>
      </c>
      <c r="BB727" s="326">
        <v>2.2052267468551778</v>
      </c>
    </row>
    <row r="728" spans="45:54" ht="16.5">
      <c r="AS728" s="181" t="s">
        <v>147</v>
      </c>
      <c r="AT728" s="181" t="s">
        <v>210</v>
      </c>
      <c r="AU728" s="181">
        <v>4</v>
      </c>
      <c r="AV728" s="325">
        <v>3.5092512614911163E-2</v>
      </c>
      <c r="AW728" s="325">
        <v>0.36176875307581663</v>
      </c>
      <c r="AX728" s="325">
        <v>0.19137520197474314</v>
      </c>
      <c r="AY728" s="326">
        <v>7.8070000000000004</v>
      </c>
      <c r="AZ728" s="326">
        <v>2.414321303297853E-2</v>
      </c>
      <c r="BA728" s="326">
        <v>4.4933202033598931</v>
      </c>
      <c r="BB728" s="326">
        <v>2.5957199288107793</v>
      </c>
    </row>
    <row r="729" spans="45:54" ht="16.5">
      <c r="AS729" s="181" t="s">
        <v>147</v>
      </c>
      <c r="AT729" s="181" t="s">
        <v>211</v>
      </c>
      <c r="AU729" s="181">
        <v>4</v>
      </c>
      <c r="AV729" s="325">
        <v>2.0092944752944184E-2</v>
      </c>
      <c r="AW729" s="325">
        <v>0.33638568151883419</v>
      </c>
      <c r="AX729" s="325">
        <v>0.22199093035875148</v>
      </c>
      <c r="AY729" s="326">
        <v>6.4355714285714294</v>
      </c>
      <c r="AZ729" s="326">
        <v>8.8852489505293411E-2</v>
      </c>
      <c r="BA729" s="326">
        <v>3.6897165378777106</v>
      </c>
      <c r="BB729" s="326">
        <v>2.6996403216022293</v>
      </c>
    </row>
    <row r="730" spans="45:54" ht="16.5">
      <c r="AS730" s="181" t="s">
        <v>147</v>
      </c>
      <c r="AT730" s="181" t="s">
        <v>212</v>
      </c>
      <c r="AU730" s="181">
        <v>4</v>
      </c>
      <c r="AV730" s="325">
        <v>2.7125919932352024E-2</v>
      </c>
      <c r="AW730" s="325">
        <v>0.36187196871222238</v>
      </c>
      <c r="AX730" s="325">
        <v>0.22222189402366546</v>
      </c>
      <c r="AY730" s="326">
        <v>9.2550000000000008</v>
      </c>
      <c r="AZ730" s="326">
        <v>1.0661957224187155</v>
      </c>
      <c r="BA730" s="326">
        <v>9.9214873296800388</v>
      </c>
      <c r="BB730" s="326">
        <v>2.8762656527788959</v>
      </c>
    </row>
    <row r="731" spans="45:54" ht="16.5">
      <c r="AS731" s="181" t="s">
        <v>147</v>
      </c>
      <c r="AT731" s="181" t="s">
        <v>213</v>
      </c>
      <c r="AU731" s="181">
        <v>4</v>
      </c>
      <c r="AV731" s="325">
        <v>2.9503613297436591E-2</v>
      </c>
      <c r="AW731" s="325">
        <v>0.37881741486495801</v>
      </c>
      <c r="AX731" s="325">
        <v>0.25926851509908799</v>
      </c>
      <c r="AY731" s="326">
        <v>9.1660000000000021</v>
      </c>
      <c r="AZ731" s="326">
        <v>0.17116964066785259</v>
      </c>
      <c r="BA731" s="326">
        <v>6.6114273707958064</v>
      </c>
      <c r="BB731" s="326">
        <v>2.5522948723252128</v>
      </c>
    </row>
    <row r="732" spans="45:54" ht="16.5">
      <c r="AS732" s="181" t="s">
        <v>147</v>
      </c>
      <c r="AT732" s="181" t="s">
        <v>214</v>
      </c>
      <c r="AU732" s="181">
        <v>4</v>
      </c>
      <c r="AV732" s="325">
        <v>2.6216072373387755E-2</v>
      </c>
      <c r="AW732" s="325">
        <v>0.38070898698312355</v>
      </c>
      <c r="AX732" s="325">
        <v>0.18606917264493797</v>
      </c>
      <c r="AY732" s="326">
        <v>10.698400000000001</v>
      </c>
      <c r="AZ732" s="326">
        <v>3.73858092515447E-3</v>
      </c>
      <c r="BA732" s="326">
        <v>16.131976692041537</v>
      </c>
      <c r="BB732" s="326">
        <v>2.1911372212933236</v>
      </c>
    </row>
    <row r="733" spans="45:54" ht="16.5">
      <c r="AS733" s="181" t="s">
        <v>147</v>
      </c>
      <c r="AT733" s="181" t="s">
        <v>99</v>
      </c>
      <c r="AU733" s="181">
        <v>4</v>
      </c>
      <c r="AV733" s="325">
        <v>2.4861892053514099E-2</v>
      </c>
      <c r="AW733" s="325">
        <v>0.41794101530548677</v>
      </c>
      <c r="AX733" s="325">
        <v>0.19692664940905819</v>
      </c>
      <c r="AY733" s="326">
        <v>11.106333333333334</v>
      </c>
      <c r="AZ733" s="326">
        <v>0.179841688958044</v>
      </c>
      <c r="BA733" s="326">
        <v>12.732791578229516</v>
      </c>
      <c r="BB733" s="326">
        <v>2.252718541749128</v>
      </c>
    </row>
    <row r="734" spans="45:54" ht="16.5">
      <c r="AS734" s="181" t="s">
        <v>147</v>
      </c>
      <c r="AT734" s="181" t="s">
        <v>100</v>
      </c>
      <c r="AU734" s="181">
        <v>4</v>
      </c>
      <c r="AV734" s="325">
        <v>2.3902741603883886E-2</v>
      </c>
      <c r="AW734" s="325">
        <v>0.38115616816291276</v>
      </c>
      <c r="AX734" s="325">
        <v>0.21104798863864033</v>
      </c>
      <c r="AY734" s="326">
        <v>8.4559444444444445</v>
      </c>
      <c r="AZ734" s="326">
        <v>0.4552786476504061</v>
      </c>
      <c r="BA734" s="326">
        <v>8.4399714435667601</v>
      </c>
      <c r="BB734" s="326">
        <v>2.4295536763719849</v>
      </c>
    </row>
    <row r="735" spans="45:54" ht="16.5">
      <c r="AS735" s="181" t="s">
        <v>150</v>
      </c>
      <c r="AT735" s="181" t="s">
        <v>215</v>
      </c>
      <c r="AU735" s="181">
        <v>4</v>
      </c>
      <c r="AV735" s="325">
        <v>2.1932540311645772E-2</v>
      </c>
      <c r="AW735" s="325">
        <v>0.28436844704338199</v>
      </c>
      <c r="AX735" s="325">
        <v>0.16772206188359629</v>
      </c>
      <c r="AY735" s="326">
        <v>20.262944444444443</v>
      </c>
      <c r="AZ735" s="326">
        <v>9.7696592496869503E-2</v>
      </c>
      <c r="BA735" s="326">
        <v>20.862819984787375</v>
      </c>
      <c r="BB735" s="326">
        <v>2.6590109264665269</v>
      </c>
    </row>
    <row r="736" spans="45:54" ht="16.5">
      <c r="AS736" s="181" t="s">
        <v>150</v>
      </c>
      <c r="AT736" s="181" t="s">
        <v>216</v>
      </c>
      <c r="AU736" s="181">
        <v>4</v>
      </c>
      <c r="AV736" s="325">
        <v>1.4289218898955019E-2</v>
      </c>
      <c r="AW736" s="325">
        <v>0.39976006612317466</v>
      </c>
      <c r="AX736" s="325">
        <v>0.2020328058822716</v>
      </c>
      <c r="AY736" s="326">
        <v>15.723916666666668</v>
      </c>
      <c r="AZ736" s="326">
        <v>0.33852024297903693</v>
      </c>
      <c r="BA736" s="326">
        <v>27.068536530381735</v>
      </c>
      <c r="BB736" s="326">
        <v>1.8395153510532039</v>
      </c>
    </row>
    <row r="737" spans="45:54" ht="16.5">
      <c r="AS737" s="181" t="s">
        <v>150</v>
      </c>
      <c r="AT737" s="181" t="s">
        <v>217</v>
      </c>
      <c r="AU737" s="181">
        <v>4</v>
      </c>
      <c r="AV737" s="325">
        <v>1.3998623809256776E-2</v>
      </c>
      <c r="AW737" s="325">
        <v>0.24472650344844574</v>
      </c>
      <c r="AX737" s="325">
        <v>0.10164202888619542</v>
      </c>
      <c r="AY737" s="326">
        <v>19.763500000000001</v>
      </c>
      <c r="AZ737" s="326">
        <v>3.2734952942413985E-2</v>
      </c>
      <c r="BA737" s="326">
        <v>3.0552622746253051</v>
      </c>
      <c r="BB737" s="326">
        <v>2.7517053066729602</v>
      </c>
    </row>
    <row r="738" spans="45:54" ht="16.5">
      <c r="AS738" s="181" t="s">
        <v>150</v>
      </c>
      <c r="AT738" s="181" t="s">
        <v>98</v>
      </c>
      <c r="AU738" s="181">
        <v>4</v>
      </c>
      <c r="AV738" s="325">
        <v>1.4639674844721043E-2</v>
      </c>
      <c r="AW738" s="325">
        <v>0.30698897339751074</v>
      </c>
      <c r="AX738" s="325">
        <v>0.19877298955199321</v>
      </c>
      <c r="AY738" s="326">
        <v>20.334600000000002</v>
      </c>
      <c r="AZ738" s="326">
        <v>0.26359287342639243</v>
      </c>
      <c r="BA738" s="326">
        <v>13.881759234173559</v>
      </c>
      <c r="BB738" s="326">
        <v>2.6416193939363253</v>
      </c>
    </row>
    <row r="739" spans="45:54" ht="16.5">
      <c r="AS739" s="181" t="s">
        <v>150</v>
      </c>
      <c r="AT739" s="181" t="s">
        <v>99</v>
      </c>
      <c r="AU739" s="181">
        <v>4</v>
      </c>
      <c r="AV739" s="325">
        <v>3.7364521622496018E-2</v>
      </c>
      <c r="AW739" s="325">
        <v>0.28564290229282729</v>
      </c>
      <c r="AX739" s="325">
        <v>0.20836492955133346</v>
      </c>
      <c r="AY739" s="326">
        <v>18.810666666666666</v>
      </c>
      <c r="AZ739" s="326">
        <v>0.16632904390890188</v>
      </c>
      <c r="BA739" s="326">
        <v>25.629793584144426</v>
      </c>
      <c r="BB739" s="326">
        <v>2.2396202390184596</v>
      </c>
    </row>
    <row r="740" spans="45:54" ht="16.5">
      <c r="AS740" s="181" t="s">
        <v>150</v>
      </c>
      <c r="AT740" s="181" t="s">
        <v>100</v>
      </c>
      <c r="AU740" s="181">
        <v>4</v>
      </c>
      <c r="AV740" s="325">
        <v>1.8464188394091072E-2</v>
      </c>
      <c r="AW740" s="325">
        <v>0.32412015109151915</v>
      </c>
      <c r="AX740" s="325">
        <v>0.17584398786108946</v>
      </c>
      <c r="AY740" s="326">
        <v>18.776299999999999</v>
      </c>
      <c r="AZ740" s="326">
        <v>0.16698138461043632</v>
      </c>
      <c r="BA740" s="326">
        <v>20.177911243907548</v>
      </c>
      <c r="BB740" s="326">
        <v>2.4322706225879216</v>
      </c>
    </row>
    <row r="741" spans="45:54" ht="16.5">
      <c r="AS741" s="181" t="s">
        <v>145</v>
      </c>
      <c r="AT741" s="181" t="s">
        <v>218</v>
      </c>
      <c r="AU741" s="181">
        <v>4</v>
      </c>
      <c r="AV741" s="325">
        <v>1.0980688490118816E-2</v>
      </c>
      <c r="AW741" s="325">
        <v>0.3528619300839308</v>
      </c>
      <c r="AX741" s="325">
        <v>0.18442733373892237</v>
      </c>
      <c r="AY741" s="326">
        <v>9.7439130434782619</v>
      </c>
      <c r="AZ741" s="326">
        <v>9.9103515629998931E-2</v>
      </c>
      <c r="BA741" s="326">
        <v>18.478927701339714</v>
      </c>
      <c r="BB741" s="326">
        <v>1.9611077155728123</v>
      </c>
    </row>
    <row r="742" spans="45:54" ht="16.5">
      <c r="AS742" s="181" t="s">
        <v>145</v>
      </c>
      <c r="AT742" s="181" t="s">
        <v>219</v>
      </c>
      <c r="AU742" s="181">
        <v>4</v>
      </c>
      <c r="AV742" s="325">
        <v>2.7269341161435666E-2</v>
      </c>
      <c r="AW742" s="325">
        <v>0.35069735028010335</v>
      </c>
      <c r="AX742" s="325">
        <v>0.23773988808030772</v>
      </c>
      <c r="AY742" s="326">
        <v>8.6829999999999998</v>
      </c>
      <c r="AZ742" s="326">
        <v>6.2667574399518769E-2</v>
      </c>
      <c r="BA742" s="326">
        <v>6.6678299161087979</v>
      </c>
      <c r="BB742" s="326">
        <v>2.4926627011765259</v>
      </c>
    </row>
    <row r="743" spans="45:54" ht="16.5">
      <c r="AS743" s="181" t="s">
        <v>145</v>
      </c>
      <c r="AT743" s="181" t="s">
        <v>220</v>
      </c>
      <c r="AU743" s="181">
        <v>4</v>
      </c>
      <c r="AV743" s="325">
        <v>1.9309649941562146E-2</v>
      </c>
      <c r="AW743" s="325">
        <v>0.29925592891932928</v>
      </c>
      <c r="AX743" s="325">
        <v>0.29871569415288951</v>
      </c>
      <c r="AY743" s="326">
        <v>7.0191250000000007</v>
      </c>
      <c r="AZ743" s="326">
        <v>0.55672243551146261</v>
      </c>
      <c r="BA743" s="326">
        <v>5.5694248390494536</v>
      </c>
      <c r="BB743" s="326">
        <v>2.832485241418083</v>
      </c>
    </row>
    <row r="744" spans="45:54" ht="16.5">
      <c r="AS744" s="181" t="s">
        <v>145</v>
      </c>
      <c r="AT744" s="181" t="s">
        <v>221</v>
      </c>
      <c r="AU744" s="181">
        <v>4</v>
      </c>
      <c r="AV744" s="325">
        <v>2.4846493000235337E-2</v>
      </c>
      <c r="AW744" s="325">
        <v>0.35733436882314645</v>
      </c>
      <c r="AX744" s="325">
        <v>0.23667757105246995</v>
      </c>
      <c r="AY744" s="326">
        <v>8.7439999999999998</v>
      </c>
      <c r="AZ744" s="326">
        <v>0.18583501653002471</v>
      </c>
      <c r="BA744" s="326">
        <v>11.397881013841516</v>
      </c>
      <c r="BB744" s="326">
        <v>2.1110739365266213</v>
      </c>
    </row>
    <row r="745" spans="45:54" ht="16.5">
      <c r="AS745" s="181" t="s">
        <v>145</v>
      </c>
      <c r="AT745" s="181" t="s">
        <v>100</v>
      </c>
      <c r="AU745" s="181">
        <v>4</v>
      </c>
      <c r="AV745" s="325">
        <v>1.7182506339500133E-2</v>
      </c>
      <c r="AW745" s="325">
        <v>0.34218675441542484</v>
      </c>
      <c r="AX745" s="325">
        <v>0.22281569894363901</v>
      </c>
      <c r="AY745" s="326">
        <v>8.9465813953488382</v>
      </c>
      <c r="AZ745" s="326">
        <v>0.18971720917771459</v>
      </c>
      <c r="BA745" s="326">
        <v>12.832176816647342</v>
      </c>
      <c r="BB745" s="326">
        <v>2.20717468589423</v>
      </c>
    </row>
    <row r="746" spans="45:54" ht="16.5">
      <c r="AS746" s="181" t="s">
        <v>137</v>
      </c>
      <c r="AT746" s="181" t="s">
        <v>222</v>
      </c>
      <c r="AU746" s="181">
        <v>4</v>
      </c>
      <c r="AV746" s="325">
        <v>2.5610550760768611E-2</v>
      </c>
      <c r="AW746" s="325">
        <v>0.32995228632585827</v>
      </c>
      <c r="AX746" s="325">
        <v>0.19748461333193693</v>
      </c>
      <c r="AY746" s="326">
        <v>13.167749999999998</v>
      </c>
      <c r="AZ746" s="326">
        <v>8.364811208194993E-2</v>
      </c>
      <c r="BA746" s="326">
        <v>7.86506735909001</v>
      </c>
      <c r="BB746" s="326">
        <v>1.9477859932562169</v>
      </c>
    </row>
    <row r="747" spans="45:54" ht="16.5">
      <c r="AS747" s="181" t="s">
        <v>137</v>
      </c>
      <c r="AT747" s="181" t="s">
        <v>223</v>
      </c>
      <c r="AU747" s="181">
        <v>4</v>
      </c>
      <c r="AV747" s="325">
        <v>2.6052385076571843E-2</v>
      </c>
      <c r="AW747" s="325">
        <v>0.35480890139350368</v>
      </c>
      <c r="AX747" s="325">
        <v>0.1983979781069268</v>
      </c>
      <c r="AY747" s="326">
        <v>13.667531250000003</v>
      </c>
      <c r="AZ747" s="326">
        <v>0.27830118523440195</v>
      </c>
      <c r="BA747" s="326">
        <v>12.935411119726638</v>
      </c>
      <c r="BB747" s="326">
        <v>1.8944369992812002</v>
      </c>
    </row>
    <row r="748" spans="45:54" ht="16.5">
      <c r="AS748" s="181" t="s">
        <v>137</v>
      </c>
      <c r="AT748" s="181" t="s">
        <v>224</v>
      </c>
      <c r="AU748" s="181">
        <v>4</v>
      </c>
      <c r="AV748" s="325">
        <v>1.9239010470632555E-2</v>
      </c>
      <c r="AW748" s="325">
        <v>0.2559753277985905</v>
      </c>
      <c r="AX748" s="325">
        <v>0.28011631506772056</v>
      </c>
      <c r="AY748" s="326">
        <v>8.2093333333333334</v>
      </c>
      <c r="AZ748" s="326">
        <v>0.24061273217355483</v>
      </c>
      <c r="BA748" s="326">
        <v>8.0425703537712838</v>
      </c>
      <c r="BB748" s="326">
        <v>2.3541791184273886</v>
      </c>
    </row>
    <row r="749" spans="45:54" ht="16.5">
      <c r="AS749" s="181" t="s">
        <v>137</v>
      </c>
      <c r="AT749" s="181" t="s">
        <v>99</v>
      </c>
      <c r="AU749" s="181">
        <v>4</v>
      </c>
      <c r="AV749" s="325">
        <v>2.7615560374222945E-2</v>
      </c>
      <c r="AW749" s="325">
        <v>0.35895213436375628</v>
      </c>
      <c r="AX749" s="325">
        <v>0.20544209193776666</v>
      </c>
      <c r="AY749" s="326">
        <v>12.714</v>
      </c>
      <c r="AZ749" s="326">
        <v>7.6752960873387302E-2</v>
      </c>
      <c r="BA749" s="326">
        <v>11.845540294792773</v>
      </c>
      <c r="BB749" s="326">
        <v>1.9179528196572493</v>
      </c>
    </row>
    <row r="750" spans="45:54" ht="16.5">
      <c r="AS750" s="181" t="s">
        <v>137</v>
      </c>
      <c r="AT750" s="181" t="s">
        <v>100</v>
      </c>
      <c r="AU750" s="181">
        <v>4</v>
      </c>
      <c r="AV750" s="325">
        <v>2.5131006960933545E-2</v>
      </c>
      <c r="AW750" s="325">
        <v>0.3351514360327803</v>
      </c>
      <c r="AX750" s="325">
        <v>0.21358550215235628</v>
      </c>
      <c r="AY750" s="326">
        <v>12.926881355932206</v>
      </c>
      <c r="AZ750" s="326">
        <v>0.2071939244819585</v>
      </c>
      <c r="BA750" s="326">
        <v>10.401946208698652</v>
      </c>
      <c r="BB750" s="326">
        <v>1.9848565859432556</v>
      </c>
    </row>
    <row r="751" spans="45:54" ht="16.5">
      <c r="AS751" s="181" t="s">
        <v>155</v>
      </c>
      <c r="AT751" s="181" t="s">
        <v>225</v>
      </c>
      <c r="AU751" s="181">
        <v>4</v>
      </c>
      <c r="AV751" s="325">
        <v>1.5370970519892894E-2</v>
      </c>
      <c r="AW751" s="325">
        <v>0.33913478037176675</v>
      </c>
      <c r="AX751" s="325">
        <v>0.18547243002242397</v>
      </c>
      <c r="AY751" s="326">
        <v>9.8055263157894732</v>
      </c>
      <c r="AZ751" s="326">
        <v>0.52640900284305481</v>
      </c>
      <c r="BA751" s="326">
        <v>10.786923465038191</v>
      </c>
      <c r="BB751" s="326">
        <v>1.9103727998366735</v>
      </c>
    </row>
    <row r="752" spans="45:54" ht="16.5">
      <c r="AS752" s="181" t="s">
        <v>155</v>
      </c>
      <c r="AT752" s="181" t="s">
        <v>226</v>
      </c>
      <c r="AU752" s="181">
        <v>4</v>
      </c>
      <c r="AV752" s="325">
        <v>1.7519168967458344E-2</v>
      </c>
      <c r="AW752" s="325">
        <v>0.3612260796673139</v>
      </c>
      <c r="AX752" s="325">
        <v>0.20385647525630876</v>
      </c>
      <c r="AY752" s="326">
        <v>11.04352380952381</v>
      </c>
      <c r="AZ752" s="326">
        <v>9.1609576534933818E-2</v>
      </c>
      <c r="BA752" s="326">
        <v>11.57099420541241</v>
      </c>
      <c r="BB752" s="326">
        <v>1.8281192261419152</v>
      </c>
    </row>
    <row r="753" spans="45:54" ht="16.5">
      <c r="AS753" s="181" t="s">
        <v>155</v>
      </c>
      <c r="AT753" s="181" t="s">
        <v>227</v>
      </c>
      <c r="AU753" s="181">
        <v>4</v>
      </c>
      <c r="AV753" s="325">
        <v>1.6989609907885794E-2</v>
      </c>
      <c r="AW753" s="325">
        <v>0.32198334189475508</v>
      </c>
      <c r="AX753" s="325">
        <v>0.23467010800193283</v>
      </c>
      <c r="AY753" s="326">
        <v>8.9304347826086978</v>
      </c>
      <c r="AZ753" s="326">
        <v>0.22184303022846638</v>
      </c>
      <c r="BA753" s="326">
        <v>13.361065323792024</v>
      </c>
      <c r="BB753" s="326">
        <v>2.6214076468692089</v>
      </c>
    </row>
    <row r="754" spans="45:54" ht="16.5">
      <c r="AS754" s="181" t="s">
        <v>155</v>
      </c>
      <c r="AT754" s="181" t="s">
        <v>228</v>
      </c>
      <c r="AU754" s="181">
        <v>4</v>
      </c>
      <c r="AV754" s="325">
        <v>1.5833431704923243E-2</v>
      </c>
      <c r="AW754" s="325">
        <v>0.37379870885175043</v>
      </c>
      <c r="AX754" s="325">
        <v>0.24356400505496084</v>
      </c>
      <c r="AY754" s="326">
        <v>10.759749999999999</v>
      </c>
      <c r="AZ754" s="326">
        <v>8.3113463591523926E-2</v>
      </c>
      <c r="BA754" s="326">
        <v>12.29386648957958</v>
      </c>
      <c r="BB754" s="326">
        <v>2.4705223835776047</v>
      </c>
    </row>
    <row r="755" spans="45:54" ht="16.5">
      <c r="AS755" s="181" t="s">
        <v>155</v>
      </c>
      <c r="AT755" s="181" t="s">
        <v>229</v>
      </c>
      <c r="AU755" s="181">
        <v>4</v>
      </c>
      <c r="AV755" s="325">
        <v>1.0362574592070278E-2</v>
      </c>
      <c r="AW755" s="325">
        <v>0.36060181422987175</v>
      </c>
      <c r="AX755" s="325">
        <v>0.19195913142099807</v>
      </c>
      <c r="AY755" s="326">
        <v>10.016380952380953</v>
      </c>
      <c r="AZ755" s="326">
        <v>8.4403524220081988E-2</v>
      </c>
      <c r="BA755" s="326">
        <v>7.0094182555793667</v>
      </c>
      <c r="BB755" s="326">
        <v>2.0701426638543694</v>
      </c>
    </row>
    <row r="756" spans="45:54" ht="16.5">
      <c r="AS756" s="181" t="s">
        <v>155</v>
      </c>
      <c r="AT756" s="181" t="s">
        <v>230</v>
      </c>
      <c r="AU756" s="181">
        <v>4</v>
      </c>
      <c r="AV756" s="325">
        <v>1.5490366186420275E-2</v>
      </c>
      <c r="AW756" s="325">
        <v>0.34785351306443113</v>
      </c>
      <c r="AX756" s="325">
        <v>0.21620057774416862</v>
      </c>
      <c r="AY756" s="326">
        <v>10.417133333333334</v>
      </c>
      <c r="AZ756" s="326">
        <v>0.13993564902535185</v>
      </c>
      <c r="BA756" s="326">
        <v>18.977989177147158</v>
      </c>
      <c r="BB756" s="326">
        <v>2.1247508959403203</v>
      </c>
    </row>
    <row r="757" spans="45:54" ht="16.5">
      <c r="AS757" s="181" t="s">
        <v>155</v>
      </c>
      <c r="AT757" s="181" t="s">
        <v>231</v>
      </c>
      <c r="AU757" s="181">
        <v>4</v>
      </c>
      <c r="AV757" s="325">
        <v>1.4040134945448989E-2</v>
      </c>
      <c r="AW757" s="325">
        <v>0.33344158311827188</v>
      </c>
      <c r="AX757" s="325">
        <v>0.21860239052027844</v>
      </c>
      <c r="AY757" s="326">
        <v>10.786777777777779</v>
      </c>
      <c r="AZ757" s="326">
        <v>0.37890661763080485</v>
      </c>
      <c r="BA757" s="326">
        <v>8.1975896445104421</v>
      </c>
      <c r="BB757" s="326">
        <v>2.7139768819779628</v>
      </c>
    </row>
    <row r="758" spans="45:54" ht="16.5">
      <c r="AS758" s="181" t="s">
        <v>155</v>
      </c>
      <c r="AT758" s="181" t="s">
        <v>99</v>
      </c>
      <c r="AU758" s="181">
        <v>4</v>
      </c>
      <c r="AV758" s="325">
        <v>1.6997528370472081E-2</v>
      </c>
      <c r="AW758" s="325">
        <v>0.36791401964695669</v>
      </c>
      <c r="AX758" s="325">
        <v>0.25283845528524773</v>
      </c>
      <c r="AY758" s="326">
        <v>10.046000000000001</v>
      </c>
      <c r="AZ758" s="326">
        <v>0.2541090002866811</v>
      </c>
      <c r="BA758" s="326">
        <v>21.345156024081213</v>
      </c>
      <c r="BB758" s="326">
        <v>2.3597419294348012</v>
      </c>
    </row>
    <row r="759" spans="45:54" ht="16.5">
      <c r="AS759" s="181" t="s">
        <v>155</v>
      </c>
      <c r="AT759" s="181" t="s">
        <v>100</v>
      </c>
      <c r="AU759" s="181">
        <v>4</v>
      </c>
      <c r="AV759" s="325">
        <v>1.5176041965153814E-2</v>
      </c>
      <c r="AW759" s="325">
        <v>0.34734857844106998</v>
      </c>
      <c r="AX759" s="325">
        <v>0.21363390024099696</v>
      </c>
      <c r="AY759" s="326">
        <v>10.133887096774194</v>
      </c>
      <c r="AZ759" s="326">
        <v>0.21626806578155908</v>
      </c>
      <c r="BA759" s="326">
        <v>12.067963064038278</v>
      </c>
      <c r="BB759" s="326">
        <v>2.1931355413503706</v>
      </c>
    </row>
    <row r="760" spans="45:54" ht="16.5">
      <c r="AS760" s="181" t="s">
        <v>141</v>
      </c>
      <c r="AT760" s="181" t="s">
        <v>232</v>
      </c>
      <c r="AU760" s="181">
        <v>4</v>
      </c>
      <c r="AV760" s="325">
        <v>1.4667268090314179E-2</v>
      </c>
      <c r="AW760" s="325">
        <v>0.35195643210096889</v>
      </c>
      <c r="AX760" s="325">
        <v>0.23676573195534828</v>
      </c>
      <c r="AY760" s="326">
        <v>10.622428571428571</v>
      </c>
      <c r="AZ760" s="326">
        <v>7.0803149508178315E-3</v>
      </c>
      <c r="BA760" s="326">
        <v>7.0059716438342443</v>
      </c>
      <c r="BB760" s="326">
        <v>3.1408038081925023</v>
      </c>
    </row>
    <row r="761" spans="45:54" ht="16.5">
      <c r="AS761" s="181" t="s">
        <v>141</v>
      </c>
      <c r="AT761" s="181" t="s">
        <v>233</v>
      </c>
      <c r="AU761" s="181">
        <v>4</v>
      </c>
      <c r="AV761" s="325">
        <v>1.8660236790732348E-2</v>
      </c>
      <c r="AW761" s="325">
        <v>0.3438560046607822</v>
      </c>
      <c r="AX761" s="325">
        <v>0.21785261898599184</v>
      </c>
      <c r="AY761" s="326">
        <v>9.0349374999999981</v>
      </c>
      <c r="AZ761" s="326">
        <v>6.4135894798807977E-2</v>
      </c>
      <c r="BA761" s="326">
        <v>2.2290495682116327</v>
      </c>
      <c r="BB761" s="326">
        <v>2.6826091847853912</v>
      </c>
    </row>
    <row r="762" spans="45:54" ht="16.5">
      <c r="AS762" s="181" t="s">
        <v>141</v>
      </c>
      <c r="AT762" s="181" t="s">
        <v>234</v>
      </c>
      <c r="AU762" s="181">
        <v>4</v>
      </c>
      <c r="AV762" s="325">
        <v>1.1694544477305412E-2</v>
      </c>
      <c r="AW762" s="325">
        <v>0.35554906069116105</v>
      </c>
      <c r="AX762" s="325">
        <v>0.21534768123644202</v>
      </c>
      <c r="AY762" s="326">
        <v>6.297625</v>
      </c>
      <c r="AZ762" s="326">
        <v>0</v>
      </c>
      <c r="BA762" s="326">
        <v>2.5567911981852478</v>
      </c>
      <c r="BB762" s="326">
        <v>1.8117564255830461</v>
      </c>
    </row>
    <row r="763" spans="45:54" ht="16.5">
      <c r="AS763" s="181" t="s">
        <v>141</v>
      </c>
      <c r="AT763" s="181" t="s">
        <v>235</v>
      </c>
      <c r="AU763" s="181">
        <v>4</v>
      </c>
      <c r="AV763" s="325">
        <v>1.2004661781745245E-2</v>
      </c>
      <c r="AW763" s="325">
        <v>0.35954899262202777</v>
      </c>
      <c r="AX763" s="325">
        <v>0.22371282070753368</v>
      </c>
      <c r="AY763" s="326">
        <v>7.5169999999999995</v>
      </c>
      <c r="AZ763" s="326">
        <v>1.1718848648901712E-2</v>
      </c>
      <c r="BA763" s="326">
        <v>1.7168113270641008</v>
      </c>
      <c r="BB763" s="326">
        <v>2.6733870020291808</v>
      </c>
    </row>
    <row r="764" spans="45:54" ht="16.5">
      <c r="AS764" s="181" t="s">
        <v>141</v>
      </c>
      <c r="AT764" s="181" t="s">
        <v>236</v>
      </c>
      <c r="AU764" s="181">
        <v>4</v>
      </c>
      <c r="AV764" s="325">
        <v>2.6670086524465602E-2</v>
      </c>
      <c r="AW764" s="325">
        <v>0.34298005824104472</v>
      </c>
      <c r="AX764" s="325">
        <v>0.1459970451490506</v>
      </c>
      <c r="AY764" s="326">
        <v>4.9545714285714286</v>
      </c>
      <c r="AZ764" s="326">
        <v>8.4289850458917834E-2</v>
      </c>
      <c r="BA764" s="326">
        <v>2.1669515722146793</v>
      </c>
      <c r="BB764" s="326">
        <v>2.5989661523138126</v>
      </c>
    </row>
    <row r="765" spans="45:54" ht="16.5">
      <c r="AS765" s="181" t="s">
        <v>141</v>
      </c>
      <c r="AT765" s="181" t="s">
        <v>237</v>
      </c>
      <c r="AU765" s="181">
        <v>4</v>
      </c>
      <c r="AV765" s="325">
        <v>1.2333020392914645E-2</v>
      </c>
      <c r="AW765" s="325">
        <v>0.34828637276401803</v>
      </c>
      <c r="AX765" s="325">
        <v>0.14430321819796993</v>
      </c>
      <c r="AY765" s="326">
        <v>9.8846000000000007</v>
      </c>
      <c r="AZ765" s="326">
        <v>6.561225440950437E-2</v>
      </c>
      <c r="BA765" s="326">
        <v>4.6322251613110081</v>
      </c>
      <c r="BB765" s="326">
        <v>3.0540540829381437</v>
      </c>
    </row>
    <row r="766" spans="45:54" ht="16.5">
      <c r="AS766" s="181" t="s">
        <v>141</v>
      </c>
      <c r="AT766" s="181" t="s">
        <v>100</v>
      </c>
      <c r="AU766" s="181">
        <v>4</v>
      </c>
      <c r="AV766" s="325">
        <v>1.6952546516547439E-2</v>
      </c>
      <c r="AW766" s="325">
        <v>0.34844836454730316</v>
      </c>
      <c r="AX766" s="325">
        <v>0.20205427611893895</v>
      </c>
      <c r="AY766" s="326">
        <v>8.1589361702127654</v>
      </c>
      <c r="AZ766" s="326">
        <v>4.5982767038397029E-2</v>
      </c>
      <c r="BA766" s="326">
        <v>3.1698120495381952</v>
      </c>
      <c r="BB766" s="326">
        <v>2.5911195452113063</v>
      </c>
    </row>
    <row r="767" spans="45:54" ht="16.5">
      <c r="AS767" s="181" t="s">
        <v>160</v>
      </c>
      <c r="AT767" s="181" t="s">
        <v>238</v>
      </c>
      <c r="AU767" s="181">
        <v>4</v>
      </c>
      <c r="AV767" s="325">
        <v>1.2312364528979096E-2</v>
      </c>
      <c r="AW767" s="325">
        <v>0.34556884805140503</v>
      </c>
      <c r="AX767" s="325">
        <v>0.20421152229479295</v>
      </c>
      <c r="AY767" s="326">
        <v>10.968249999999999</v>
      </c>
      <c r="AZ767" s="326">
        <v>9.1024515751554985E-2</v>
      </c>
      <c r="BA767" s="326">
        <v>15.553319430591788</v>
      </c>
      <c r="BB767" s="326">
        <v>2.6673130533982645</v>
      </c>
    </row>
    <row r="768" spans="45:54" ht="16.5">
      <c r="AS768" s="181" t="s">
        <v>160</v>
      </c>
      <c r="AT768" s="181" t="s">
        <v>239</v>
      </c>
      <c r="AU768" s="181">
        <v>4</v>
      </c>
      <c r="AV768" s="325">
        <v>1.2271483121535642E-2</v>
      </c>
      <c r="AW768" s="325">
        <v>0.28417339636349837</v>
      </c>
      <c r="AX768" s="325">
        <v>0.13943445643082703</v>
      </c>
      <c r="AY768" s="326">
        <v>5.950333333333333</v>
      </c>
      <c r="AZ768" s="326">
        <v>1.0775460311501315E-2</v>
      </c>
      <c r="BA768" s="326">
        <v>1.9611337766932393</v>
      </c>
      <c r="BB768" s="326">
        <v>2.7192308379753389</v>
      </c>
    </row>
    <row r="769" spans="45:54" ht="16.5">
      <c r="AS769" s="181" t="s">
        <v>160</v>
      </c>
      <c r="AT769" s="181" t="s">
        <v>240</v>
      </c>
      <c r="AU769" s="181">
        <v>4</v>
      </c>
      <c r="AV769" s="325">
        <v>1.2169069645904244E-2</v>
      </c>
      <c r="AW769" s="325">
        <v>0.31234550352792351</v>
      </c>
      <c r="AX769" s="325">
        <v>0.19951361928908337</v>
      </c>
      <c r="AY769" s="326">
        <v>10.425875000000001</v>
      </c>
      <c r="AZ769" s="326">
        <v>0.26979814345784875</v>
      </c>
      <c r="BA769" s="326">
        <v>15.174037771508226</v>
      </c>
      <c r="BB769" s="326">
        <v>1.9721872978802057</v>
      </c>
    </row>
    <row r="770" spans="45:54" ht="16.5">
      <c r="AS770" s="181" t="s">
        <v>160</v>
      </c>
      <c r="AT770" s="181" t="s">
        <v>241</v>
      </c>
      <c r="AU770" s="181">
        <v>4</v>
      </c>
      <c r="AV770" s="325">
        <v>9.3321712563387161E-3</v>
      </c>
      <c r="AW770" s="325">
        <v>0.35229500943882924</v>
      </c>
      <c r="AX770" s="325">
        <v>0.21185185376714188</v>
      </c>
      <c r="AY770" s="326">
        <v>9.7070000000000025</v>
      </c>
      <c r="AZ770" s="326">
        <v>0.38865932105428447</v>
      </c>
      <c r="BA770" s="326">
        <v>11.762229578182593</v>
      </c>
      <c r="BB770" s="326">
        <v>2.5911948049053133</v>
      </c>
    </row>
    <row r="771" spans="45:54" ht="16.5">
      <c r="AS771" s="181" t="s">
        <v>160</v>
      </c>
      <c r="AT771" s="181" t="s">
        <v>242</v>
      </c>
      <c r="AU771" s="181">
        <v>4</v>
      </c>
      <c r="AV771" s="325">
        <v>7.0147223619788012E-3</v>
      </c>
      <c r="AW771" s="325">
        <v>0.37648894893854978</v>
      </c>
      <c r="AX771" s="325">
        <v>0.21635011674956986</v>
      </c>
      <c r="AY771" s="326">
        <v>13.605285714285715</v>
      </c>
      <c r="AZ771" s="326">
        <v>7.9312954178196532E-2</v>
      </c>
      <c r="BA771" s="326">
        <v>18.931160964336652</v>
      </c>
      <c r="BB771" s="326">
        <v>1.9993902092758657</v>
      </c>
    </row>
    <row r="772" spans="45:54" ht="16.5">
      <c r="AS772" s="181" t="s">
        <v>160</v>
      </c>
      <c r="AT772" s="181" t="s">
        <v>99</v>
      </c>
      <c r="AU772" s="181">
        <v>4</v>
      </c>
      <c r="AV772" s="325">
        <v>8.6040009915677382E-3</v>
      </c>
      <c r="AW772" s="325">
        <v>0.34482728197118157</v>
      </c>
      <c r="AX772" s="325">
        <v>0.2303264884954013</v>
      </c>
      <c r="AY772" s="326">
        <v>12.046000000000001</v>
      </c>
      <c r="AZ772" s="326">
        <v>4.6530603736444708E-2</v>
      </c>
      <c r="BA772" s="326">
        <v>16.248486824766491</v>
      </c>
      <c r="BB772" s="326">
        <v>2.4782879137286971</v>
      </c>
    </row>
    <row r="773" spans="45:54" ht="16.5">
      <c r="AS773" s="181" t="s">
        <v>160</v>
      </c>
      <c r="AT773" s="181" t="s">
        <v>100</v>
      </c>
      <c r="AU773" s="181">
        <v>4</v>
      </c>
      <c r="AV773" s="325">
        <v>9.232628972557529E-3</v>
      </c>
      <c r="AW773" s="325">
        <v>0.3507335834990058</v>
      </c>
      <c r="AX773" s="325">
        <v>0.20783994577896581</v>
      </c>
      <c r="AY773" s="326">
        <v>11.326279999999999</v>
      </c>
      <c r="AZ773" s="326">
        <v>0.204157813780426</v>
      </c>
      <c r="BA773" s="326">
        <v>15.132058672959676</v>
      </c>
      <c r="BB773" s="326">
        <v>2.2004303982724496</v>
      </c>
    </row>
    <row r="774" spans="45:54" ht="16.5">
      <c r="AS774" s="181" t="s">
        <v>161</v>
      </c>
      <c r="AT774" s="181" t="s">
        <v>243</v>
      </c>
      <c r="AU774" s="181">
        <v>4</v>
      </c>
      <c r="AV774" s="325">
        <v>2.2061466729346647E-2</v>
      </c>
      <c r="AW774" s="325">
        <v>0.37797654543302073</v>
      </c>
      <c r="AX774" s="325">
        <v>0.14894964612511211</v>
      </c>
      <c r="AY774" s="326">
        <v>7.5830000000000011</v>
      </c>
      <c r="AZ774" s="326">
        <v>0.17036724229996483</v>
      </c>
      <c r="BA774" s="326">
        <v>4.6530170202185204</v>
      </c>
      <c r="BB774" s="326">
        <v>2.5109732795535811</v>
      </c>
    </row>
    <row r="775" spans="45:54" ht="16.5">
      <c r="AS775" s="181" t="s">
        <v>161</v>
      </c>
      <c r="AT775" s="181" t="s">
        <v>244</v>
      </c>
      <c r="AU775" s="181">
        <v>4</v>
      </c>
      <c r="AV775" s="325">
        <v>4.2657860853375043E-2</v>
      </c>
      <c r="AW775" s="325">
        <v>0.3820533048456759</v>
      </c>
      <c r="AX775" s="325">
        <v>0.16466793896931831</v>
      </c>
      <c r="AY775" s="326">
        <v>8.9394999999999989</v>
      </c>
      <c r="AZ775" s="326">
        <v>0.49468146274733482</v>
      </c>
      <c r="BA775" s="326">
        <v>7.7590448608999774</v>
      </c>
      <c r="BB775" s="326">
        <v>2.2755092458453796</v>
      </c>
    </row>
    <row r="776" spans="45:54" ht="16.5">
      <c r="AS776" s="181" t="s">
        <v>161</v>
      </c>
      <c r="AT776" s="181" t="s">
        <v>245</v>
      </c>
      <c r="AU776" s="181">
        <v>4</v>
      </c>
      <c r="AV776" s="325">
        <v>2.7871670926846125E-2</v>
      </c>
      <c r="AW776" s="325">
        <v>0.41938094064192266</v>
      </c>
      <c r="AX776" s="325">
        <v>0.20180558665240358</v>
      </c>
      <c r="AY776" s="326">
        <v>9.0458888888888893</v>
      </c>
      <c r="AZ776" s="326">
        <v>12.633094509540514</v>
      </c>
      <c r="BA776" s="326">
        <v>42.350019901982741</v>
      </c>
      <c r="BB776" s="326">
        <v>2.0580840217695751</v>
      </c>
    </row>
    <row r="777" spans="45:54" ht="16.5">
      <c r="AS777" s="181" t="s">
        <v>161</v>
      </c>
      <c r="AT777" s="181" t="s">
        <v>246</v>
      </c>
      <c r="AU777" s="181">
        <v>4</v>
      </c>
      <c r="AV777" s="325">
        <v>2.5352485834182526E-2</v>
      </c>
      <c r="AW777" s="325">
        <v>0.40860159656738421</v>
      </c>
      <c r="AX777" s="325">
        <v>0.22560070914421484</v>
      </c>
      <c r="AY777" s="326">
        <v>9.7480714285714303</v>
      </c>
      <c r="AZ777" s="326">
        <v>0.81438044007512278</v>
      </c>
      <c r="BA777" s="326">
        <v>14.458797020211898</v>
      </c>
      <c r="BB777" s="326">
        <v>2.2172944505087262</v>
      </c>
    </row>
    <row r="778" spans="45:54" ht="16.5">
      <c r="AS778" s="181" t="s">
        <v>161</v>
      </c>
      <c r="AT778" s="181" t="s">
        <v>100</v>
      </c>
      <c r="AU778" s="181">
        <v>4</v>
      </c>
      <c r="AV778" s="325">
        <v>2.6895990306016984E-2</v>
      </c>
      <c r="AW778" s="325">
        <v>0.40162293256017495</v>
      </c>
      <c r="AX778" s="325">
        <v>0.19340273343001213</v>
      </c>
      <c r="AY778" s="326">
        <v>8.8369230769230764</v>
      </c>
      <c r="AZ778" s="326">
        <v>3.8393055340198878</v>
      </c>
      <c r="BA778" s="326">
        <v>18.874278149290959</v>
      </c>
      <c r="BB778" s="326">
        <v>2.2448202437048965</v>
      </c>
    </row>
    <row r="779" spans="45:54" ht="16.5">
      <c r="AS779" s="181" t="s">
        <v>159</v>
      </c>
      <c r="AT779" s="181" t="s">
        <v>247</v>
      </c>
      <c r="AU779" s="181">
        <v>4</v>
      </c>
      <c r="AV779" s="325">
        <v>7.7537783585744958E-3</v>
      </c>
      <c r="AW779" s="325">
        <v>0.34039320403330453</v>
      </c>
      <c r="AX779" s="325">
        <v>0.18249952465085587</v>
      </c>
      <c r="AY779" s="326">
        <v>7.7622307692307695</v>
      </c>
      <c r="AZ779" s="326">
        <v>1.9930781723792052E-2</v>
      </c>
      <c r="BA779" s="326">
        <v>1.9714864921784303</v>
      </c>
      <c r="BB779" s="326">
        <v>2.8925951554234119</v>
      </c>
    </row>
    <row r="780" spans="45:54" ht="16.5">
      <c r="AS780" s="181" t="s">
        <v>159</v>
      </c>
      <c r="AT780" s="181" t="s">
        <v>248</v>
      </c>
      <c r="AU780" s="181">
        <v>4</v>
      </c>
      <c r="AV780" s="325">
        <v>1.207313309871625E-2</v>
      </c>
      <c r="AW780" s="325">
        <v>0.3687255217215239</v>
      </c>
      <c r="AX780" s="325">
        <v>0.12682731162017039</v>
      </c>
      <c r="AY780" s="326">
        <v>5.6925714285714282</v>
      </c>
      <c r="AZ780" s="326">
        <v>6.3740324975585065E-3</v>
      </c>
      <c r="BA780" s="326">
        <v>2.535271425903896</v>
      </c>
      <c r="BB780" s="326">
        <v>2.6818126282234025</v>
      </c>
    </row>
    <row r="781" spans="45:54" ht="16.5">
      <c r="AS781" s="181" t="s">
        <v>159</v>
      </c>
      <c r="AT781" s="181" t="s">
        <v>249</v>
      </c>
      <c r="AU781" s="181">
        <v>4</v>
      </c>
      <c r="AV781" s="325">
        <v>2.0430315918210307E-2</v>
      </c>
      <c r="AW781" s="325">
        <v>0.29238969471962378</v>
      </c>
      <c r="AX781" s="325">
        <v>0.13529660448024305</v>
      </c>
      <c r="AY781" s="326">
        <v>9.0591428571428576</v>
      </c>
      <c r="AZ781" s="326">
        <v>7.7275547537501973E-2</v>
      </c>
      <c r="BA781" s="326">
        <v>4.836161350055332</v>
      </c>
      <c r="BB781" s="326">
        <v>2.1701269933148692</v>
      </c>
    </row>
    <row r="782" spans="45:54" ht="16.5">
      <c r="AS782" s="181" t="s">
        <v>159</v>
      </c>
      <c r="AT782" s="181" t="s">
        <v>250</v>
      </c>
      <c r="AU782" s="181">
        <v>4</v>
      </c>
      <c r="AV782" s="325">
        <v>2.8038540130989428E-2</v>
      </c>
      <c r="AW782" s="325">
        <v>0.40569715306457277</v>
      </c>
      <c r="AX782" s="325">
        <v>0.21285037443157173</v>
      </c>
      <c r="AY782" s="326">
        <v>10.339857142857142</v>
      </c>
      <c r="AZ782" s="326">
        <v>0.14302199072477151</v>
      </c>
      <c r="BA782" s="326">
        <v>3.9793765654598192</v>
      </c>
      <c r="BB782" s="326">
        <v>2.7175804920518498</v>
      </c>
    </row>
    <row r="783" spans="45:54" ht="16.5">
      <c r="AS783" s="181" t="s">
        <v>159</v>
      </c>
      <c r="AT783" s="181" t="s">
        <v>251</v>
      </c>
      <c r="AU783" s="181">
        <v>4</v>
      </c>
      <c r="AV783" s="325">
        <v>3.0903700272325675E-2</v>
      </c>
      <c r="AW783" s="325">
        <v>0.37395577998317608</v>
      </c>
      <c r="AX783" s="325">
        <v>0.43655862387418048</v>
      </c>
      <c r="AY783" s="326">
        <v>8.3807999999999989</v>
      </c>
      <c r="AZ783" s="326">
        <v>0.29074088680145216</v>
      </c>
      <c r="BA783" s="326">
        <v>0.36528983213515787</v>
      </c>
      <c r="BB783" s="326">
        <v>3.7203802918114781</v>
      </c>
    </row>
    <row r="784" spans="45:54" ht="16.5">
      <c r="AS784" s="181" t="s">
        <v>159</v>
      </c>
      <c r="AT784" s="181" t="s">
        <v>252</v>
      </c>
      <c r="AU784" s="181">
        <v>4</v>
      </c>
      <c r="AV784" s="325">
        <v>3.7741227610706911E-2</v>
      </c>
      <c r="AW784" s="325">
        <v>0.28111637422629998</v>
      </c>
      <c r="AX784" s="325">
        <v>0.20188293650239128</v>
      </c>
      <c r="AY784" s="326">
        <v>5.9080000000000004</v>
      </c>
      <c r="AZ784" s="326">
        <v>1.6439978542540007E-2</v>
      </c>
      <c r="BA784" s="326">
        <v>5.6224726615486817</v>
      </c>
      <c r="BB784" s="326">
        <v>2.845737685667622</v>
      </c>
    </row>
    <row r="785" spans="45:54" ht="16.5">
      <c r="AS785" s="181" t="s">
        <v>159</v>
      </c>
      <c r="AT785" s="181" t="s">
        <v>100</v>
      </c>
      <c r="AU785" s="181">
        <v>4</v>
      </c>
      <c r="AV785" s="325">
        <v>1.5248971698042863E-2</v>
      </c>
      <c r="AW785" s="325">
        <v>0.34978858369790178</v>
      </c>
      <c r="AX785" s="325">
        <v>0.17671167326310963</v>
      </c>
      <c r="AY785" s="326">
        <v>7.710791666666668</v>
      </c>
      <c r="AZ785" s="326">
        <v>5.2318262389041401E-2</v>
      </c>
      <c r="BA785" s="326">
        <v>2.7744859972085458</v>
      </c>
      <c r="BB785" s="326">
        <v>2.7009818178321834</v>
      </c>
    </row>
    <row r="786" spans="45:54" ht="16.5">
      <c r="AS786" s="181" t="s">
        <v>143</v>
      </c>
      <c r="AT786" s="181" t="s">
        <v>253</v>
      </c>
      <c r="AU786" s="181">
        <v>4</v>
      </c>
      <c r="AV786" s="325">
        <v>2.4496932181282006E-2</v>
      </c>
      <c r="AW786" s="325">
        <v>0.37527389937836558</v>
      </c>
      <c r="AX786" s="325">
        <v>0.18167749080153825</v>
      </c>
      <c r="AY786" s="326">
        <v>16.247500000000002</v>
      </c>
      <c r="AZ786" s="326">
        <v>0.26469242069750443</v>
      </c>
      <c r="BA786" s="326">
        <v>18.64665769248559</v>
      </c>
      <c r="BB786" s="326">
        <v>1.8787414000006615</v>
      </c>
    </row>
    <row r="787" spans="45:54" ht="16.5">
      <c r="AS787" s="181" t="s">
        <v>143</v>
      </c>
      <c r="AT787" s="181" t="s">
        <v>254</v>
      </c>
      <c r="AU787" s="181">
        <v>4</v>
      </c>
      <c r="AV787" s="325">
        <v>2.2651287326264938E-2</v>
      </c>
      <c r="AW787" s="325">
        <v>0.33164119419187332</v>
      </c>
      <c r="AX787" s="325">
        <v>0.15229046778901748</v>
      </c>
      <c r="AY787" s="326">
        <v>11.82676923076923</v>
      </c>
      <c r="AZ787" s="326">
        <v>5.1619282632973551E-2</v>
      </c>
      <c r="BA787" s="326">
        <v>14.746814006935812</v>
      </c>
      <c r="BB787" s="326">
        <v>2.1708052661560755</v>
      </c>
    </row>
    <row r="788" spans="45:54" ht="16.5">
      <c r="AS788" s="181" t="s">
        <v>143</v>
      </c>
      <c r="AT788" s="181" t="s">
        <v>255</v>
      </c>
      <c r="AU788" s="181">
        <v>4</v>
      </c>
      <c r="AV788" s="325">
        <v>2.6568686644526246E-2</v>
      </c>
      <c r="AW788" s="325">
        <v>0.34398359547073143</v>
      </c>
      <c r="AX788" s="325">
        <v>0.14879323227535646</v>
      </c>
      <c r="AY788" s="326">
        <v>13.363</v>
      </c>
      <c r="AZ788" s="326">
        <v>0.29735772783699216</v>
      </c>
      <c r="BA788" s="326">
        <v>9.3610500090222324</v>
      </c>
      <c r="BB788" s="326">
        <v>1.9001910312301644</v>
      </c>
    </row>
    <row r="789" spans="45:54" ht="16.5">
      <c r="AS789" s="181" t="s">
        <v>143</v>
      </c>
      <c r="AT789" s="181" t="s">
        <v>256</v>
      </c>
      <c r="AU789" s="181">
        <v>4</v>
      </c>
      <c r="AV789" s="325">
        <v>2.5511627731221603E-2</v>
      </c>
      <c r="AW789" s="325">
        <v>0.36891537071249098</v>
      </c>
      <c r="AX789" s="325">
        <v>0.14388615924269457</v>
      </c>
      <c r="AY789" s="326">
        <v>14.413999999999998</v>
      </c>
      <c r="AZ789" s="326">
        <v>3.3378302465293178E-2</v>
      </c>
      <c r="BA789" s="326">
        <v>5.0555290426278665</v>
      </c>
      <c r="BB789" s="326">
        <v>2.0540022698338865</v>
      </c>
    </row>
    <row r="790" spans="45:54" ht="16.5">
      <c r="AS790" s="181" t="s">
        <v>143</v>
      </c>
      <c r="AT790" s="181" t="s">
        <v>257</v>
      </c>
      <c r="AU790" s="181">
        <v>4</v>
      </c>
      <c r="AV790" s="325">
        <v>2.8345159816224694E-2</v>
      </c>
      <c r="AW790" s="325">
        <v>0.36652827500609214</v>
      </c>
      <c r="AX790" s="325">
        <v>0.172931774480895</v>
      </c>
      <c r="AY790" s="326">
        <v>14.212571428571428</v>
      </c>
      <c r="AZ790" s="326">
        <v>0.23437026551137752</v>
      </c>
      <c r="BA790" s="326">
        <v>8.665003530620643</v>
      </c>
      <c r="BB790" s="326">
        <v>1.8273234978817137</v>
      </c>
    </row>
    <row r="791" spans="45:54" ht="16.5">
      <c r="AS791" s="181" t="s">
        <v>143</v>
      </c>
      <c r="AT791" s="181" t="s">
        <v>99</v>
      </c>
      <c r="AU791" s="181">
        <v>4</v>
      </c>
      <c r="AV791" s="325">
        <v>2.93103119814619E-2</v>
      </c>
      <c r="AW791" s="325">
        <v>0.3684661770847395</v>
      </c>
      <c r="AX791" s="325">
        <v>0.12811945119404519</v>
      </c>
      <c r="AY791" s="326">
        <v>11.6325</v>
      </c>
      <c r="AZ791" s="326">
        <v>0.80910509365759231</v>
      </c>
      <c r="BA791" s="326">
        <v>11.862416827674123</v>
      </c>
      <c r="BB791" s="326">
        <v>1.8952108230891691</v>
      </c>
    </row>
    <row r="792" spans="45:54" ht="16.5">
      <c r="AS792" s="181" t="s">
        <v>143</v>
      </c>
      <c r="AT792" s="181" t="s">
        <v>100</v>
      </c>
      <c r="AU792" s="181">
        <v>4</v>
      </c>
      <c r="AV792" s="325">
        <v>2.5228876281622448E-2</v>
      </c>
      <c r="AW792" s="325">
        <v>0.35860212284610615</v>
      </c>
      <c r="AX792" s="325">
        <v>0.16030397174152802</v>
      </c>
      <c r="AY792" s="326">
        <v>13.978793103448275</v>
      </c>
      <c r="AZ792" s="326">
        <v>0.20505398943611561</v>
      </c>
      <c r="BA792" s="326">
        <v>13.014897329504043</v>
      </c>
      <c r="BB792" s="326">
        <v>1.9718011869561092</v>
      </c>
    </row>
    <row r="793" spans="45:54" ht="16.5">
      <c r="AS793" s="181" t="s">
        <v>140</v>
      </c>
      <c r="AT793" s="181" t="s">
        <v>258</v>
      </c>
      <c r="AU793" s="181">
        <v>4</v>
      </c>
      <c r="AV793" s="325">
        <v>1.6178128314403788E-2</v>
      </c>
      <c r="AW793" s="325">
        <v>0.32399287039133379</v>
      </c>
      <c r="AX793" s="325">
        <v>0.18359436355432535</v>
      </c>
      <c r="AY793" s="326">
        <v>10.69</v>
      </c>
      <c r="AZ793" s="326">
        <v>6.0894715933457536E-2</v>
      </c>
      <c r="BA793" s="326">
        <v>15.598021237102692</v>
      </c>
      <c r="BB793" s="326">
        <v>2.3468614980163216</v>
      </c>
    </row>
    <row r="794" spans="45:54" ht="16.5">
      <c r="AS794" s="181" t="s">
        <v>140</v>
      </c>
      <c r="AT794" s="181" t="s">
        <v>259</v>
      </c>
      <c r="AU794" s="181">
        <v>4</v>
      </c>
      <c r="AV794" s="325">
        <v>1.7990079109725037E-2</v>
      </c>
      <c r="AW794" s="325">
        <v>0.36335272405362845</v>
      </c>
      <c r="AX794" s="325">
        <v>0.2120314140150141</v>
      </c>
      <c r="AY794" s="326">
        <v>12.926333333333332</v>
      </c>
      <c r="AZ794" s="326">
        <v>0.21665509876579497</v>
      </c>
      <c r="BA794" s="326">
        <v>24.066236395053338</v>
      </c>
      <c r="BB794" s="326">
        <v>1.9217669582198307</v>
      </c>
    </row>
    <row r="795" spans="45:54" ht="16.5">
      <c r="AS795" s="181" t="s">
        <v>140</v>
      </c>
      <c r="AT795" s="181" t="s">
        <v>100</v>
      </c>
      <c r="AU795" s="181">
        <v>4</v>
      </c>
      <c r="AV795" s="325">
        <v>1.7329068772259273E-2</v>
      </c>
      <c r="AW795" s="325">
        <v>0.34899401728350155</v>
      </c>
      <c r="AX795" s="325">
        <v>0.20065665338515842</v>
      </c>
      <c r="AY795" s="326">
        <v>12.143616666666665</v>
      </c>
      <c r="AZ795" s="326">
        <v>0.15435127183473724</v>
      </c>
      <c r="BA795" s="326">
        <v>20.678968066470478</v>
      </c>
      <c r="BB795" s="326">
        <v>2.0718807292445893</v>
      </c>
    </row>
    <row r="796" spans="45:54" ht="16.5">
      <c r="AS796" s="181" t="s">
        <v>153</v>
      </c>
      <c r="AT796" s="181" t="s">
        <v>260</v>
      </c>
      <c r="AU796" s="181">
        <v>4</v>
      </c>
      <c r="AV796" s="325">
        <v>2.3368096959383845E-2</v>
      </c>
      <c r="AW796" s="325">
        <v>0.34982528122670081</v>
      </c>
      <c r="AX796" s="325">
        <v>0.16597795145397615</v>
      </c>
      <c r="AY796" s="326">
        <v>12.135250000000003</v>
      </c>
      <c r="AZ796" s="326">
        <v>2.2010735736355405</v>
      </c>
      <c r="BA796" s="326">
        <v>8.2977167392365576</v>
      </c>
      <c r="BB796" s="326">
        <v>2.0055427290564216</v>
      </c>
    </row>
    <row r="797" spans="45:54" ht="16.5">
      <c r="AS797" s="181" t="s">
        <v>153</v>
      </c>
      <c r="AT797" s="181" t="s">
        <v>261</v>
      </c>
      <c r="AU797" s="181">
        <v>4</v>
      </c>
      <c r="AV797" s="325">
        <v>2.856021631220718E-2</v>
      </c>
      <c r="AW797" s="325">
        <v>0.3645378390463207</v>
      </c>
      <c r="AX797" s="325">
        <v>0.16369489001176293</v>
      </c>
      <c r="AY797" s="326">
        <v>12.374000000000001</v>
      </c>
      <c r="AZ797" s="326">
        <v>0.2557732656433796</v>
      </c>
      <c r="BA797" s="326">
        <v>8.7403898707789374</v>
      </c>
      <c r="BB797" s="326">
        <v>1.8642692847825877</v>
      </c>
    </row>
    <row r="798" spans="45:54" ht="16.5">
      <c r="AS798" s="181" t="s">
        <v>153</v>
      </c>
      <c r="AT798" s="181" t="s">
        <v>262</v>
      </c>
      <c r="AU798" s="181">
        <v>4</v>
      </c>
      <c r="AV798" s="325">
        <v>4.0742328274262135E-2</v>
      </c>
      <c r="AW798" s="325">
        <v>0.27761936834294249</v>
      </c>
      <c r="AX798" s="325">
        <v>0.14278466382269367</v>
      </c>
      <c r="AY798" s="326">
        <v>10.582333333333333</v>
      </c>
      <c r="AZ798" s="326">
        <v>0.51839735878799598</v>
      </c>
      <c r="BA798" s="326">
        <v>10.210174066563573</v>
      </c>
      <c r="BB798" s="326">
        <v>2.6506034389283002</v>
      </c>
    </row>
    <row r="799" spans="45:54" ht="16.5">
      <c r="AS799" s="181" t="s">
        <v>153</v>
      </c>
      <c r="AT799" s="181" t="s">
        <v>99</v>
      </c>
      <c r="AU799" s="181">
        <v>4</v>
      </c>
      <c r="AV799" s="325">
        <v>6.5585650985916691E-2</v>
      </c>
      <c r="AW799" s="325">
        <v>0.35832323724526088</v>
      </c>
      <c r="AX799" s="325">
        <v>0.17275978835283723</v>
      </c>
      <c r="AY799" s="326">
        <v>12.224</v>
      </c>
      <c r="AZ799" s="326">
        <v>2.167708370967159</v>
      </c>
      <c r="BA799" s="326">
        <v>16.093592451119818</v>
      </c>
      <c r="BB799" s="326">
        <v>1.9946162806085213</v>
      </c>
    </row>
    <row r="800" spans="45:54" ht="16.5">
      <c r="AS800" s="181" t="s">
        <v>153</v>
      </c>
      <c r="AT800" s="181" t="s">
        <v>100</v>
      </c>
      <c r="AU800" s="181">
        <v>4</v>
      </c>
      <c r="AV800" s="325">
        <v>2.7122684522449654E-2</v>
      </c>
      <c r="AW800" s="325">
        <v>0.34396949467456361</v>
      </c>
      <c r="AX800" s="325">
        <v>0.16240018390350022</v>
      </c>
      <c r="AY800" s="326">
        <v>12.022333333333334</v>
      </c>
      <c r="AZ800" s="326">
        <v>1.6164997639215413</v>
      </c>
      <c r="BA800" s="326">
        <v>8.7387329690062412</v>
      </c>
      <c r="BB800" s="326">
        <v>2.0474555376977013</v>
      </c>
    </row>
    <row r="801" spans="45:54" ht="16.5">
      <c r="AS801" s="181" t="s">
        <v>146</v>
      </c>
      <c r="AT801" s="181" t="s">
        <v>263</v>
      </c>
      <c r="AU801" s="181">
        <v>4</v>
      </c>
      <c r="AV801" s="325">
        <v>1.1612602897495909E-2</v>
      </c>
      <c r="AW801" s="325">
        <v>0.34009082350931397</v>
      </c>
      <c r="AX801" s="325">
        <v>0.18995039682807097</v>
      </c>
      <c r="AY801" s="326">
        <v>10.472476190476192</v>
      </c>
      <c r="AZ801" s="326">
        <v>0.17379134820702585</v>
      </c>
      <c r="BA801" s="326">
        <v>21.970063823134716</v>
      </c>
      <c r="BB801" s="326">
        <v>2.0211560257544563</v>
      </c>
    </row>
    <row r="802" spans="45:54" ht="16.5">
      <c r="AS802" s="181" t="s">
        <v>146</v>
      </c>
      <c r="AT802" s="181" t="s">
        <v>264</v>
      </c>
      <c r="AU802" s="181">
        <v>4</v>
      </c>
      <c r="AV802" s="325">
        <v>1.6150549612398594E-2</v>
      </c>
      <c r="AW802" s="325">
        <v>0.35522048496241893</v>
      </c>
      <c r="AX802" s="325">
        <v>0.20567852492479283</v>
      </c>
      <c r="AY802" s="326">
        <v>7.7985714285714289</v>
      </c>
      <c r="AZ802" s="326">
        <v>1.259657951692511</v>
      </c>
      <c r="BA802" s="326">
        <v>7.5546673509058673</v>
      </c>
      <c r="BB802" s="326">
        <v>2.1379940292218444</v>
      </c>
    </row>
    <row r="803" spans="45:54" ht="16.5">
      <c r="AS803" s="181" t="s">
        <v>146</v>
      </c>
      <c r="AT803" s="181" t="s">
        <v>265</v>
      </c>
      <c r="AU803" s="181">
        <v>4</v>
      </c>
      <c r="AV803" s="325">
        <v>1.2880297103908972E-2</v>
      </c>
      <c r="AW803" s="325">
        <v>0.36915614115070838</v>
      </c>
      <c r="AX803" s="325">
        <v>0.15887971434764431</v>
      </c>
      <c r="AY803" s="326">
        <v>8.6171111111111109</v>
      </c>
      <c r="AZ803" s="326">
        <v>0.1013663679568747</v>
      </c>
      <c r="BA803" s="326">
        <v>6.1205978366341487</v>
      </c>
      <c r="BB803" s="326">
        <v>2.0997821507985548</v>
      </c>
    </row>
    <row r="804" spans="45:54" ht="16.5">
      <c r="AS804" s="181" t="s">
        <v>146</v>
      </c>
      <c r="AT804" s="181" t="s">
        <v>266</v>
      </c>
      <c r="AU804" s="181">
        <v>4</v>
      </c>
      <c r="AV804" s="325">
        <v>1.1301838389518367E-2</v>
      </c>
      <c r="AW804" s="325">
        <v>0.31491712189242582</v>
      </c>
      <c r="AX804" s="325">
        <v>0.2537769918931802</v>
      </c>
      <c r="AY804" s="326">
        <v>5.0375000000000005</v>
      </c>
      <c r="AZ804" s="326">
        <v>0.13284766252260405</v>
      </c>
      <c r="BA804" s="326">
        <v>2.565857710436581</v>
      </c>
      <c r="BB804" s="326">
        <v>2.6281948430014164</v>
      </c>
    </row>
    <row r="805" spans="45:54" ht="16.5">
      <c r="AS805" s="181" t="s">
        <v>146</v>
      </c>
      <c r="AT805" s="181" t="s">
        <v>99</v>
      </c>
      <c r="AU805" s="181">
        <v>4</v>
      </c>
      <c r="AV805" s="325">
        <v>2.3875155773911926E-2</v>
      </c>
      <c r="AW805" s="325">
        <v>0.3627119282219865</v>
      </c>
      <c r="AX805" s="325">
        <v>0.20364794551894458</v>
      </c>
      <c r="AY805" s="326">
        <v>10.789750000000002</v>
      </c>
      <c r="AZ805" s="326">
        <v>0.54237246111576864</v>
      </c>
      <c r="BA805" s="326">
        <v>26.460027924433572</v>
      </c>
      <c r="BB805" s="326">
        <v>2.3757817255394764</v>
      </c>
    </row>
    <row r="806" spans="45:54" ht="16.5">
      <c r="AS806" s="181" t="s">
        <v>146</v>
      </c>
      <c r="AT806" s="181" t="s">
        <v>100</v>
      </c>
      <c r="AU806" s="181">
        <v>4</v>
      </c>
      <c r="AV806" s="325">
        <v>1.2844745255908572E-2</v>
      </c>
      <c r="AW806" s="325">
        <v>0.34547236747939647</v>
      </c>
      <c r="AX806" s="325">
        <v>0.19391720507870028</v>
      </c>
      <c r="AY806" s="326">
        <v>9.0521276595744684</v>
      </c>
      <c r="AZ806" s="326">
        <v>0.30285645258042304</v>
      </c>
      <c r="BA806" s="326">
        <v>15.60277574417003</v>
      </c>
      <c r="BB806" s="326">
        <v>2.1105265819972874</v>
      </c>
    </row>
    <row r="807" spans="45:54" ht="16.5">
      <c r="AS807" s="181" t="s">
        <v>139</v>
      </c>
      <c r="AT807" s="181" t="s">
        <v>267</v>
      </c>
      <c r="AU807" s="181">
        <v>4</v>
      </c>
      <c r="AV807" s="325">
        <v>9.0170172630871671E-3</v>
      </c>
      <c r="AW807" s="325">
        <v>0.3367317198587485</v>
      </c>
      <c r="AX807" s="325">
        <v>0.16256592627976071</v>
      </c>
      <c r="AY807" s="326">
        <v>9.9280909090909102</v>
      </c>
      <c r="AZ807" s="326">
        <v>0.17059890972462</v>
      </c>
      <c r="BA807" s="326">
        <v>12.663631242297553</v>
      </c>
      <c r="BB807" s="326">
        <v>2.4156338760367428</v>
      </c>
    </row>
    <row r="808" spans="45:54" ht="16.5">
      <c r="AS808" s="181" t="s">
        <v>139</v>
      </c>
      <c r="AT808" s="181" t="s">
        <v>268</v>
      </c>
      <c r="AU808" s="181">
        <v>4</v>
      </c>
      <c r="AV808" s="325">
        <v>1.8610108671326352E-2</v>
      </c>
      <c r="AW808" s="325">
        <v>0.33184749022624127</v>
      </c>
      <c r="AX808" s="325">
        <v>0.17461122596572576</v>
      </c>
      <c r="AY808" s="326">
        <v>8.939222222222222</v>
      </c>
      <c r="AZ808" s="326">
        <v>0.29930526054473461</v>
      </c>
      <c r="BA808" s="326">
        <v>7.6310473452934398</v>
      </c>
      <c r="BB808" s="326">
        <v>2.4479953446435241</v>
      </c>
    </row>
    <row r="809" spans="45:54" ht="16.5">
      <c r="AS809" s="181" t="s">
        <v>139</v>
      </c>
      <c r="AT809" s="181" t="s">
        <v>269</v>
      </c>
      <c r="AU809" s="181">
        <v>4</v>
      </c>
      <c r="AV809" s="325">
        <v>1.9230449402444675E-2</v>
      </c>
      <c r="AW809" s="325">
        <v>0.33626803694116447</v>
      </c>
      <c r="AX809" s="325">
        <v>0.19797305003701024</v>
      </c>
      <c r="AY809" s="326">
        <v>8.5295454545454543</v>
      </c>
      <c r="AZ809" s="326">
        <v>7.2956146191471227E-2</v>
      </c>
      <c r="BA809" s="326">
        <v>10.926585894984191</v>
      </c>
      <c r="BB809" s="326">
        <v>2.9082464102667198</v>
      </c>
    </row>
    <row r="810" spans="45:54" ht="16.5">
      <c r="AS810" s="181" t="s">
        <v>139</v>
      </c>
      <c r="AT810" s="181" t="s">
        <v>270</v>
      </c>
      <c r="AU810" s="181">
        <v>4</v>
      </c>
      <c r="AV810" s="325">
        <v>1.4832775191469649E-2</v>
      </c>
      <c r="AW810" s="325">
        <v>0.35376197039903307</v>
      </c>
      <c r="AX810" s="325">
        <v>0.16814995533156332</v>
      </c>
      <c r="AY810" s="326">
        <v>8.5052500000000002</v>
      </c>
      <c r="AZ810" s="326">
        <v>0.57676765681011166</v>
      </c>
      <c r="BA810" s="326">
        <v>6.8265628303473722</v>
      </c>
      <c r="BB810" s="326">
        <v>2.8038291979286112</v>
      </c>
    </row>
    <row r="811" spans="45:54" ht="16.5">
      <c r="AS811" s="181" t="s">
        <v>139</v>
      </c>
      <c r="AT811" s="181" t="s">
        <v>100</v>
      </c>
      <c r="AU811" s="181">
        <v>4</v>
      </c>
      <c r="AV811" s="325">
        <v>1.3476175856895185E-2</v>
      </c>
      <c r="AW811" s="325">
        <v>0.33828022605734925</v>
      </c>
      <c r="AX811" s="325">
        <v>0.17235022753227991</v>
      </c>
      <c r="AY811" s="326">
        <v>9.2147600000000018</v>
      </c>
      <c r="AZ811" s="326">
        <v>0.22284696999907999</v>
      </c>
      <c r="BA811" s="326">
        <v>10.783126803015312</v>
      </c>
      <c r="BB811" s="326">
        <v>2.5544959860141851</v>
      </c>
    </row>
    <row r="812" spans="45:54" ht="16.5">
      <c r="AS812" s="181" t="s">
        <v>148</v>
      </c>
      <c r="AT812" s="181" t="s">
        <v>271</v>
      </c>
      <c r="AU812" s="181">
        <v>4</v>
      </c>
      <c r="AV812" s="325">
        <v>2.5759652221635076E-2</v>
      </c>
      <c r="AW812" s="325">
        <v>0.36648648043060877</v>
      </c>
      <c r="AX812" s="325">
        <v>0.19684451552718615</v>
      </c>
      <c r="AY812" s="326">
        <v>13.441583333333332</v>
      </c>
      <c r="AZ812" s="326">
        <v>8.9583365682882055E-2</v>
      </c>
      <c r="BA812" s="326">
        <v>18.852819307962527</v>
      </c>
      <c r="BB812" s="326">
        <v>2.2092873515172724</v>
      </c>
    </row>
    <row r="813" spans="45:54" ht="16.5">
      <c r="AS813" s="181" t="s">
        <v>148</v>
      </c>
      <c r="AT813" s="181" t="s">
        <v>272</v>
      </c>
      <c r="AU813" s="181">
        <v>4</v>
      </c>
      <c r="AV813" s="325">
        <v>1.0789978062636395E-2</v>
      </c>
      <c r="AW813" s="325">
        <v>0.24097250148057134</v>
      </c>
      <c r="AX813" s="325">
        <v>0.10723346595436223</v>
      </c>
      <c r="AY813" s="326">
        <v>16.763333333333332</v>
      </c>
      <c r="AZ813" s="326">
        <v>5.4918840981087541E-2</v>
      </c>
      <c r="BA813" s="326">
        <v>2.712282114259517</v>
      </c>
      <c r="BB813" s="326">
        <v>3.2126172800685238</v>
      </c>
    </row>
    <row r="814" spans="45:54" ht="16.5">
      <c r="AS814" s="181" t="s">
        <v>148</v>
      </c>
      <c r="AT814" s="181" t="s">
        <v>273</v>
      </c>
      <c r="AU814" s="181">
        <v>4</v>
      </c>
      <c r="AV814" s="325">
        <v>1.8817860767988748E-2</v>
      </c>
      <c r="AW814" s="325">
        <v>0.39398820655141314</v>
      </c>
      <c r="AX814" s="325">
        <v>0.18568240413631495</v>
      </c>
      <c r="AY814" s="326">
        <v>14.886933333333333</v>
      </c>
      <c r="AZ814" s="326">
        <v>0.17805884755222701</v>
      </c>
      <c r="BA814" s="326">
        <v>15.032123596686899</v>
      </c>
      <c r="BB814" s="326">
        <v>2.0211923386685826</v>
      </c>
    </row>
    <row r="815" spans="45:54" ht="16.5">
      <c r="AS815" s="181" t="s">
        <v>148</v>
      </c>
      <c r="AT815" s="181" t="s">
        <v>274</v>
      </c>
      <c r="AU815" s="181">
        <v>4</v>
      </c>
      <c r="AV815" s="325">
        <v>3.2214175547998991E-2</v>
      </c>
      <c r="AW815" s="325">
        <v>0.40771451830356681</v>
      </c>
      <c r="AX815" s="325">
        <v>0.22457249272674271</v>
      </c>
      <c r="AY815" s="326">
        <v>10.570666666666668</v>
      </c>
      <c r="AZ815" s="326">
        <v>3.4371148685937283E-2</v>
      </c>
      <c r="BA815" s="326">
        <v>12.897773544397966</v>
      </c>
      <c r="BB815" s="326">
        <v>2.3303609269126233</v>
      </c>
    </row>
    <row r="816" spans="45:54" ht="16.5">
      <c r="AS816" s="181" t="s">
        <v>148</v>
      </c>
      <c r="AT816" s="181" t="s">
        <v>275</v>
      </c>
      <c r="AU816" s="181">
        <v>4</v>
      </c>
      <c r="AV816" s="325">
        <v>1.71671250459439E-2</v>
      </c>
      <c r="AW816" s="325">
        <v>0.37582748638361929</v>
      </c>
      <c r="AX816" s="325">
        <v>0.18980337986990789</v>
      </c>
      <c r="AY816" s="326">
        <v>11.82818181818182</v>
      </c>
      <c r="AZ816" s="326">
        <v>6.1849774079369126E-2</v>
      </c>
      <c r="BA816" s="326">
        <v>16.538026176393263</v>
      </c>
      <c r="BB816" s="326">
        <v>2.3216576351293963</v>
      </c>
    </row>
    <row r="817" spans="45:54" ht="16.5">
      <c r="AS817" s="181" t="s">
        <v>148</v>
      </c>
      <c r="AT817" s="181" t="s">
        <v>276</v>
      </c>
      <c r="AU817" s="181">
        <v>4</v>
      </c>
      <c r="AV817" s="325">
        <v>3.2126109175495361E-2</v>
      </c>
      <c r="AW817" s="325">
        <v>0.37345950777115983</v>
      </c>
      <c r="AX817" s="325">
        <v>0.18020499153259334</v>
      </c>
      <c r="AY817" s="326">
        <v>14.83825</v>
      </c>
      <c r="AZ817" s="326">
        <v>3.4275794870678715E-2</v>
      </c>
      <c r="BA817" s="326">
        <v>7.5192524997551429</v>
      </c>
      <c r="BB817" s="326">
        <v>2.0573280185007228</v>
      </c>
    </row>
    <row r="818" spans="45:54" ht="16.5">
      <c r="AS818" s="181" t="s">
        <v>148</v>
      </c>
      <c r="AT818" s="181" t="s">
        <v>100</v>
      </c>
      <c r="AU818" s="181">
        <v>4</v>
      </c>
      <c r="AV818" s="325">
        <v>2.081034083429362E-2</v>
      </c>
      <c r="AW818" s="325">
        <v>0.35862086103741492</v>
      </c>
      <c r="AX818" s="325">
        <v>0.16653314777560313</v>
      </c>
      <c r="AY818" s="326">
        <v>13.830877192982458</v>
      </c>
      <c r="AZ818" s="326">
        <v>8.5188746723912787E-2</v>
      </c>
      <c r="BA818" s="326">
        <v>11.613342332050353</v>
      </c>
      <c r="BB818" s="326">
        <v>2.4114147134200561</v>
      </c>
    </row>
    <row r="819" spans="45:54" ht="16.5">
      <c r="AS819" s="181" t="s">
        <v>151</v>
      </c>
      <c r="AT819" s="181" t="s">
        <v>277</v>
      </c>
      <c r="AU819" s="181">
        <v>4</v>
      </c>
      <c r="AV819" s="325">
        <v>1.5113083303497527E-2</v>
      </c>
      <c r="AW819" s="325">
        <v>0.28731716913665961</v>
      </c>
      <c r="AX819" s="325">
        <v>0.1636844450834633</v>
      </c>
      <c r="AY819" s="326">
        <v>14.360000000000001</v>
      </c>
      <c r="AZ819" s="326">
        <v>0.15112127314834153</v>
      </c>
      <c r="BA819" s="326">
        <v>7.9050046228840625</v>
      </c>
      <c r="BB819" s="326">
        <v>2.6182508243634484</v>
      </c>
    </row>
    <row r="820" spans="45:54" ht="16.5">
      <c r="AS820" s="181" t="s">
        <v>151</v>
      </c>
      <c r="AT820" s="181" t="s">
        <v>278</v>
      </c>
      <c r="AU820" s="181">
        <v>4</v>
      </c>
      <c r="AV820" s="325">
        <v>1.5181132666437691E-2</v>
      </c>
      <c r="AW820" s="325">
        <v>0.26296669655602611</v>
      </c>
      <c r="AX820" s="325">
        <v>0.15230644428068404</v>
      </c>
      <c r="AY820" s="326">
        <v>12.123285714285714</v>
      </c>
      <c r="AZ820" s="326">
        <v>0.22185559295628096</v>
      </c>
      <c r="BA820" s="326">
        <v>7.6858344567567416</v>
      </c>
      <c r="BB820" s="326">
        <v>2.5007344029054073</v>
      </c>
    </row>
    <row r="821" spans="45:54" ht="16.5">
      <c r="AS821" s="181" t="s">
        <v>151</v>
      </c>
      <c r="AT821" s="181" t="s">
        <v>279</v>
      </c>
      <c r="AU821" s="181">
        <v>4</v>
      </c>
      <c r="AV821" s="325">
        <v>1.4001114637323437E-2</v>
      </c>
      <c r="AW821" s="325">
        <v>0.21043810743481361</v>
      </c>
      <c r="AX821" s="325">
        <v>0.1317668258245665</v>
      </c>
      <c r="AY821" s="326">
        <v>16.992000000000001</v>
      </c>
      <c r="AZ821" s="326">
        <v>4.994320625062533E-2</v>
      </c>
      <c r="BA821" s="326">
        <v>13.363969605896495</v>
      </c>
      <c r="BB821" s="326">
        <v>2.7940102135315574</v>
      </c>
    </row>
    <row r="822" spans="45:54" ht="16.5">
      <c r="AS822" s="181" t="s">
        <v>151</v>
      </c>
      <c r="AT822" s="181" t="s">
        <v>280</v>
      </c>
      <c r="AU822" s="181">
        <v>4</v>
      </c>
      <c r="AV822" s="325">
        <v>1.8004704211804626E-2</v>
      </c>
      <c r="AW822" s="325">
        <v>8.5955356213440096E-2</v>
      </c>
      <c r="AX822" s="325">
        <v>0.16139628287161786</v>
      </c>
      <c r="AY822" s="326">
        <v>8.8849999999999998</v>
      </c>
      <c r="AZ822" s="326">
        <v>9.7168141403743431E-3</v>
      </c>
      <c r="BA822" s="326">
        <v>0.64130973326470675</v>
      </c>
      <c r="BB822" s="326">
        <v>2.4031891862734271</v>
      </c>
    </row>
    <row r="823" spans="45:54" ht="16.5">
      <c r="AS823" s="181" t="s">
        <v>151</v>
      </c>
      <c r="AT823" s="181" t="s">
        <v>281</v>
      </c>
      <c r="AU823" s="181">
        <v>4</v>
      </c>
      <c r="AV823" s="325">
        <v>1.4268011628214835E-2</v>
      </c>
      <c r="AW823" s="325">
        <v>0.28881921585907327</v>
      </c>
      <c r="AX823" s="325">
        <v>0.21680347816023662</v>
      </c>
      <c r="AY823" s="326">
        <v>6.5803333333333329</v>
      </c>
      <c r="AZ823" s="326">
        <v>1.3948601019473033</v>
      </c>
      <c r="BA823" s="326">
        <v>6.0802655482510044</v>
      </c>
      <c r="BB823" s="326">
        <v>2.9398110962431336</v>
      </c>
    </row>
    <row r="824" spans="45:54" ht="16.5">
      <c r="AS824" s="181" t="s">
        <v>151</v>
      </c>
      <c r="AT824" s="181" t="s">
        <v>333</v>
      </c>
      <c r="AU824" s="181">
        <v>4</v>
      </c>
      <c r="AV824" s="325">
        <v>2.4359925857354317E-2</v>
      </c>
      <c r="AW824" s="325">
        <v>0.18442055533869992</v>
      </c>
      <c r="AX824" s="325">
        <v>0.14386895065179342</v>
      </c>
      <c r="AY824" s="326">
        <v>4.0999999999999996</v>
      </c>
      <c r="AZ824" s="326">
        <v>1.1565028187443201E-2</v>
      </c>
      <c r="BA824" s="326">
        <v>1.0524175650573313</v>
      </c>
      <c r="BB824" s="326">
        <v>3.433077337521802</v>
      </c>
    </row>
    <row r="825" spans="45:54" ht="16.5">
      <c r="AS825" s="181" t="s">
        <v>151</v>
      </c>
      <c r="AT825" s="181" t="s">
        <v>99</v>
      </c>
      <c r="AU825" s="181">
        <v>4</v>
      </c>
      <c r="AV825" s="325">
        <v>2.9870462645964848E-2</v>
      </c>
      <c r="AW825" s="325">
        <v>0.25394723521708756</v>
      </c>
      <c r="AX825" s="325">
        <v>0.22134937401993657</v>
      </c>
      <c r="AY825" s="326">
        <v>13.374000000000001</v>
      </c>
      <c r="AZ825" s="326">
        <v>0</v>
      </c>
      <c r="BA825" s="326">
        <v>6.1009736347180699</v>
      </c>
      <c r="BB825" s="326">
        <v>1.673056758354992</v>
      </c>
    </row>
    <row r="826" spans="45:54" ht="16.5">
      <c r="AS826" s="181" t="s">
        <v>151</v>
      </c>
      <c r="AT826" s="181" t="s">
        <v>100</v>
      </c>
      <c r="AU826" s="181">
        <v>4</v>
      </c>
      <c r="AV826" s="325">
        <v>1.5480738195406078E-2</v>
      </c>
      <c r="AW826" s="325">
        <v>0.26656044678386187</v>
      </c>
      <c r="AX826" s="325">
        <v>0.16288270689462447</v>
      </c>
      <c r="AY826" s="326">
        <v>12.678233333333333</v>
      </c>
      <c r="AZ826" s="326">
        <v>0.2533438843303315</v>
      </c>
      <c r="BA826" s="326">
        <v>7.6802637584854345</v>
      </c>
      <c r="BB826" s="326">
        <v>2.6316459497239939</v>
      </c>
    </row>
    <row r="827" spans="45:54" ht="16.5">
      <c r="AS827" s="181" t="s">
        <v>162</v>
      </c>
      <c r="AT827" s="181" t="s">
        <v>282</v>
      </c>
      <c r="AU827" s="181">
        <v>4</v>
      </c>
      <c r="AV827" s="325">
        <v>5.0692214298607048E-3</v>
      </c>
      <c r="AW827" s="325">
        <v>0.36189034839560363</v>
      </c>
      <c r="AX827" s="325">
        <v>0.1831537463798536</v>
      </c>
      <c r="AY827" s="326">
        <v>9.2281000000000013</v>
      </c>
      <c r="AZ827" s="326">
        <v>0.22470345864135507</v>
      </c>
      <c r="BA827" s="326">
        <v>1.7812855994114694</v>
      </c>
      <c r="BB827" s="326">
        <v>2.2111768360320769</v>
      </c>
    </row>
    <row r="828" spans="45:54" ht="16.5">
      <c r="AS828" s="181" t="s">
        <v>162</v>
      </c>
      <c r="AT828" s="181" t="s">
        <v>187</v>
      </c>
      <c r="AU828" s="181">
        <v>4</v>
      </c>
      <c r="AV828" s="325">
        <v>5.6710027471047328E-3</v>
      </c>
      <c r="AW828" s="325">
        <v>0.24306761730915286</v>
      </c>
      <c r="AX828" s="325">
        <v>0.12587610955508305</v>
      </c>
      <c r="AY828" s="326">
        <v>14.72625</v>
      </c>
      <c r="AZ828" s="326">
        <v>3.1553545815061104E-2</v>
      </c>
      <c r="BA828" s="326">
        <v>1.2621418326024443</v>
      </c>
      <c r="BB828" s="326">
        <v>2.7817124553808075</v>
      </c>
    </row>
    <row r="829" spans="45:54" ht="16.5">
      <c r="AS829" s="181" t="s">
        <v>162</v>
      </c>
      <c r="AT829" s="181" t="s">
        <v>283</v>
      </c>
      <c r="AU829" s="181">
        <v>4</v>
      </c>
      <c r="AV829" s="325">
        <v>3.9063774219340961E-3</v>
      </c>
      <c r="AW829" s="325">
        <v>0.34887499264124278</v>
      </c>
      <c r="AX829" s="325">
        <v>0.15467580718918225</v>
      </c>
      <c r="AY829" s="326">
        <v>8.4455263157894738</v>
      </c>
      <c r="AZ829" s="326">
        <v>2.3439826233716491E-2</v>
      </c>
      <c r="BA829" s="326">
        <v>1.3892604702368121</v>
      </c>
      <c r="BB829" s="326">
        <v>2.520418987928009</v>
      </c>
    </row>
    <row r="830" spans="45:54" ht="16.5">
      <c r="AS830" s="181" t="s">
        <v>162</v>
      </c>
      <c r="AT830" s="181" t="s">
        <v>99</v>
      </c>
      <c r="AU830" s="181">
        <v>4</v>
      </c>
      <c r="AV830" s="325">
        <v>2.0094028986695135E-2</v>
      </c>
      <c r="AW830" s="325">
        <v>0.32596487709023603</v>
      </c>
      <c r="AX830" s="325">
        <v>0.15582170915055105</v>
      </c>
      <c r="AY830" s="326">
        <v>8.7330000000000005</v>
      </c>
      <c r="AZ830" s="326">
        <v>7.0032228831708343E-2</v>
      </c>
      <c r="BA830" s="326">
        <v>2.1009668649512503</v>
      </c>
      <c r="BB830" s="326">
        <v>2.6812466670171777</v>
      </c>
    </row>
    <row r="831" spans="45:54" ht="16.5">
      <c r="AS831" s="181" t="s">
        <v>162</v>
      </c>
      <c r="AT831" s="181" t="s">
        <v>100</v>
      </c>
      <c r="AU831" s="181">
        <v>4</v>
      </c>
      <c r="AV831" s="325">
        <v>4.7850504111230799E-3</v>
      </c>
      <c r="AW831" s="325">
        <v>0.34598683482436654</v>
      </c>
      <c r="AX831" s="325">
        <v>0.16255618716716966</v>
      </c>
      <c r="AY831" s="326">
        <v>9.3644000000000034</v>
      </c>
      <c r="AZ831" s="326">
        <v>0.11300011256522254</v>
      </c>
      <c r="BA831" s="326">
        <v>1.5474242544026215</v>
      </c>
      <c r="BB831" s="326">
        <v>2.4106264081394464</v>
      </c>
    </row>
    <row r="832" spans="45:54" ht="16.5">
      <c r="AS832" s="181" t="s">
        <v>164</v>
      </c>
      <c r="AT832" s="181" t="s">
        <v>284</v>
      </c>
      <c r="AU832" s="181">
        <v>4</v>
      </c>
      <c r="AV832" s="325">
        <v>5.2538223064200447E-3</v>
      </c>
      <c r="AW832" s="325">
        <v>0.32897061693154361</v>
      </c>
      <c r="AX832" s="325">
        <v>0.18477837571419398</v>
      </c>
      <c r="AY832" s="326">
        <v>7.7841428571428564</v>
      </c>
      <c r="AZ832" s="326">
        <v>0.22978389973149749</v>
      </c>
      <c r="BA832" s="326">
        <v>5.5444631290051651</v>
      </c>
      <c r="BB832" s="326">
        <v>3.0124517939758495</v>
      </c>
    </row>
    <row r="833" spans="45:54" ht="16.5">
      <c r="AS833" s="181" t="s">
        <v>164</v>
      </c>
      <c r="AT833" s="181" t="s">
        <v>285</v>
      </c>
      <c r="AU833" s="181">
        <v>4</v>
      </c>
      <c r="AV833" s="325">
        <v>5.5785484619481742E-3</v>
      </c>
      <c r="AW833" s="325">
        <v>0.32376866768612295</v>
      </c>
      <c r="AX833" s="325">
        <v>0.13195093605126332</v>
      </c>
      <c r="AY833" s="326">
        <v>5.8937777777777773</v>
      </c>
      <c r="AZ833" s="326">
        <v>4.9155677505329703E-2</v>
      </c>
      <c r="BA833" s="326">
        <v>13.547732161142827</v>
      </c>
      <c r="BB833" s="326">
        <v>2.7187843932759561</v>
      </c>
    </row>
    <row r="834" spans="45:54" ht="16.5">
      <c r="AS834" s="181" t="s">
        <v>164</v>
      </c>
      <c r="AT834" s="181" t="s">
        <v>286</v>
      </c>
      <c r="AU834" s="181">
        <v>4</v>
      </c>
      <c r="AV834" s="325">
        <v>6.8856448771750451E-3</v>
      </c>
      <c r="AW834" s="325">
        <v>0.33983042340315983</v>
      </c>
      <c r="AX834" s="325">
        <v>0.13046756559077002</v>
      </c>
      <c r="AY834" s="326">
        <v>4.5005555555555548</v>
      </c>
      <c r="AZ834" s="326">
        <v>11.71492906284432</v>
      </c>
      <c r="BA834" s="326">
        <v>23.176176697834794</v>
      </c>
      <c r="BB834" s="326">
        <v>2.9249932653310031</v>
      </c>
    </row>
    <row r="835" spans="45:54" ht="16.5">
      <c r="AS835" s="181" t="s">
        <v>164</v>
      </c>
      <c r="AT835" s="181" t="s">
        <v>287</v>
      </c>
      <c r="AU835" s="181">
        <v>4</v>
      </c>
      <c r="AV835" s="325">
        <v>6.118105741876931E-3</v>
      </c>
      <c r="AW835" s="325">
        <v>0.27746201171444057</v>
      </c>
      <c r="AX835" s="325">
        <v>9.8144681082528509E-2</v>
      </c>
      <c r="AY835" s="326">
        <v>3.7698</v>
      </c>
      <c r="AZ835" s="326">
        <v>6.0367398529234118E-2</v>
      </c>
      <c r="BA835" s="326">
        <v>3.8476273483632903</v>
      </c>
      <c r="BB835" s="326">
        <v>3.4617543848071453</v>
      </c>
    </row>
    <row r="836" spans="45:54" ht="16.5">
      <c r="AS836" s="181" t="s">
        <v>164</v>
      </c>
      <c r="AT836" s="181" t="s">
        <v>288</v>
      </c>
      <c r="AU836" s="181">
        <v>4</v>
      </c>
      <c r="AV836" s="325">
        <v>6.1460563852466839E-3</v>
      </c>
      <c r="AW836" s="325">
        <v>0.2831041208742367</v>
      </c>
      <c r="AX836" s="325">
        <v>7.464218884990334E-2</v>
      </c>
      <c r="AY836" s="326">
        <v>2.6263333333333332</v>
      </c>
      <c r="AZ836" s="326">
        <v>2.1178752545647317</v>
      </c>
      <c r="BA836" s="326">
        <v>1.1170500580478615</v>
      </c>
      <c r="BB836" s="326">
        <v>3.3929807680510931</v>
      </c>
    </row>
    <row r="837" spans="45:54" ht="16.5">
      <c r="AS837" s="181" t="s">
        <v>164</v>
      </c>
      <c r="AT837" s="181" t="s">
        <v>99</v>
      </c>
      <c r="AU837" s="181">
        <v>4</v>
      </c>
      <c r="AV837" s="325">
        <v>5.3930372534661142E-3</v>
      </c>
      <c r="AW837" s="325">
        <v>0.32005234816089312</v>
      </c>
      <c r="AX837" s="325">
        <v>0.16976194167063943</v>
      </c>
      <c r="AY837" s="326">
        <v>5.2130000000000001</v>
      </c>
      <c r="AZ837" s="326">
        <v>0.1914968321157805</v>
      </c>
      <c r="BA837" s="326">
        <v>7.0853827882838791</v>
      </c>
      <c r="BB837" s="326">
        <v>2.9361397489615029</v>
      </c>
    </row>
    <row r="838" spans="45:54" ht="16.5">
      <c r="AS838" s="181" t="s">
        <v>164</v>
      </c>
      <c r="AT838" s="181" t="s">
        <v>100</v>
      </c>
      <c r="AU838" s="181">
        <v>4</v>
      </c>
      <c r="AV838" s="325">
        <v>5.8640510963020222E-3</v>
      </c>
      <c r="AW838" s="325">
        <v>0.32058882369260816</v>
      </c>
      <c r="AX838" s="325">
        <v>0.14317613548391148</v>
      </c>
      <c r="AY838" s="326">
        <v>5.7066904761904755</v>
      </c>
      <c r="AZ838" s="326">
        <v>2.7534198709952973</v>
      </c>
      <c r="BA838" s="326">
        <v>10.46061857880054</v>
      </c>
      <c r="BB838" s="326">
        <v>2.9995648300926314</v>
      </c>
    </row>
    <row r="839" spans="45:54" ht="16.5">
      <c r="AS839" s="181" t="s">
        <v>136</v>
      </c>
      <c r="AT839" s="181" t="s">
        <v>289</v>
      </c>
      <c r="AU839" s="181">
        <v>4</v>
      </c>
      <c r="AV839" s="325">
        <v>2.653588216029398E-2</v>
      </c>
      <c r="AW839" s="325">
        <v>0.3761948980623776</v>
      </c>
      <c r="AX839" s="325">
        <v>0.18161776046703856</v>
      </c>
      <c r="AY839" s="326">
        <v>12.078384615384614</v>
      </c>
      <c r="AZ839" s="326">
        <v>0.57032298488771616</v>
      </c>
      <c r="BA839" s="326">
        <v>23.958878933466263</v>
      </c>
      <c r="BB839" s="326">
        <v>1.9085672368332094</v>
      </c>
    </row>
    <row r="840" spans="45:54" ht="16.5">
      <c r="AS840" s="181" t="s">
        <v>136</v>
      </c>
      <c r="AT840" s="181" t="s">
        <v>290</v>
      </c>
      <c r="AU840" s="181">
        <v>4</v>
      </c>
      <c r="AV840" s="325">
        <v>2.7677677104457638E-2</v>
      </c>
      <c r="AW840" s="325">
        <v>0.37645202509287679</v>
      </c>
      <c r="AX840" s="325">
        <v>0.17373060423032349</v>
      </c>
      <c r="AY840" s="326">
        <v>11.639250000000002</v>
      </c>
      <c r="AZ840" s="326">
        <v>0.314535377458598</v>
      </c>
      <c r="BA840" s="326">
        <v>10.946834971870247</v>
      </c>
      <c r="BB840" s="326">
        <v>2.062007605293112</v>
      </c>
    </row>
    <row r="841" spans="45:54" ht="16.5">
      <c r="AS841" s="181" t="s">
        <v>136</v>
      </c>
      <c r="AT841" s="181" t="s">
        <v>291</v>
      </c>
      <c r="AU841" s="181">
        <v>4</v>
      </c>
      <c r="AV841" s="325">
        <v>3.0249170238371554E-2</v>
      </c>
      <c r="AW841" s="325">
        <v>0.35913031042034343</v>
      </c>
      <c r="AX841" s="325">
        <v>0.16320847440456959</v>
      </c>
      <c r="AY841" s="326">
        <v>11.912000000000003</v>
      </c>
      <c r="AZ841" s="326">
        <v>0.22842440997821592</v>
      </c>
      <c r="BA841" s="326">
        <v>16.96166222818108</v>
      </c>
      <c r="BB841" s="326">
        <v>1.8406354751740424</v>
      </c>
    </row>
    <row r="842" spans="45:54" ht="16.5">
      <c r="AS842" s="181" t="s">
        <v>136</v>
      </c>
      <c r="AT842" s="181" t="s">
        <v>292</v>
      </c>
      <c r="AU842" s="181">
        <v>4</v>
      </c>
      <c r="AV842" s="325">
        <v>1.5373230356713667E-2</v>
      </c>
      <c r="AW842" s="325">
        <v>0.36856362381117824</v>
      </c>
      <c r="AX842" s="325">
        <v>0.17860794708558056</v>
      </c>
      <c r="AY842" s="326">
        <v>10.67246153846154</v>
      </c>
      <c r="AZ842" s="326">
        <v>0.11294088794932826</v>
      </c>
      <c r="BA842" s="326">
        <v>9.3404803402855165</v>
      </c>
      <c r="BB842" s="326">
        <v>2.0987708528753681</v>
      </c>
    </row>
    <row r="843" spans="45:54" ht="16.5">
      <c r="AS843" s="181" t="s">
        <v>136</v>
      </c>
      <c r="AT843" s="181" t="s">
        <v>293</v>
      </c>
      <c r="AU843" s="181">
        <v>4</v>
      </c>
      <c r="AV843" s="325">
        <v>3.1174946671189429E-2</v>
      </c>
      <c r="AW843" s="325">
        <v>0.34831263421058895</v>
      </c>
      <c r="AX843" s="325">
        <v>0.18717277666143228</v>
      </c>
      <c r="AY843" s="326">
        <v>10.31725</v>
      </c>
      <c r="AZ843" s="326">
        <v>5.9337817345113467E-2</v>
      </c>
      <c r="BA843" s="326">
        <v>9.2901721207503289</v>
      </c>
      <c r="BB843" s="326">
        <v>1.9677312454412734</v>
      </c>
    </row>
    <row r="844" spans="45:54" ht="16.5">
      <c r="AS844" s="181" t="s">
        <v>136</v>
      </c>
      <c r="AT844" s="181" t="s">
        <v>328</v>
      </c>
      <c r="AU844" s="181">
        <v>4</v>
      </c>
      <c r="AV844" s="325">
        <v>3.7554593034027445E-2</v>
      </c>
      <c r="AW844" s="325">
        <v>0.36384994333306819</v>
      </c>
      <c r="AX844" s="325">
        <v>0.14245126715461881</v>
      </c>
      <c r="AY844" s="326">
        <v>11.234833333333333</v>
      </c>
      <c r="AZ844" s="326">
        <v>0.13900396873011203</v>
      </c>
      <c r="BA844" s="326">
        <v>18.259561332387516</v>
      </c>
      <c r="BB844" s="326">
        <v>1.7809856139529483</v>
      </c>
    </row>
    <row r="845" spans="45:54" ht="16.5">
      <c r="AS845" s="181" t="s">
        <v>136</v>
      </c>
      <c r="AT845" s="181" t="s">
        <v>99</v>
      </c>
      <c r="AU845" s="181">
        <v>4</v>
      </c>
      <c r="AV845" s="325">
        <v>3.2787982659783048E-2</v>
      </c>
      <c r="AW845" s="325">
        <v>0.37186285344528541</v>
      </c>
      <c r="AX845" s="325">
        <v>0.20998254158697124</v>
      </c>
      <c r="AY845" s="326">
        <v>11.38</v>
      </c>
      <c r="AZ845" s="326">
        <v>0.20856053791933937</v>
      </c>
      <c r="BA845" s="326">
        <v>16.466802471176933</v>
      </c>
      <c r="BB845" s="326">
        <v>1.8968045165848411</v>
      </c>
    </row>
    <row r="846" spans="45:54" ht="16.5">
      <c r="AS846" s="181" t="s">
        <v>136</v>
      </c>
      <c r="AT846" s="181" t="s">
        <v>100</v>
      </c>
      <c r="AU846" s="181">
        <v>4</v>
      </c>
      <c r="AV846" s="325">
        <v>2.6640293058640539E-2</v>
      </c>
      <c r="AW846" s="325">
        <v>0.36568859001096155</v>
      </c>
      <c r="AX846" s="325">
        <v>0.1760872216247962</v>
      </c>
      <c r="AY846" s="326">
        <v>11.329095890410962</v>
      </c>
      <c r="AZ846" s="326">
        <v>0.23679385327259406</v>
      </c>
      <c r="BA846" s="326">
        <v>14.055671811625825</v>
      </c>
      <c r="BB846" s="326">
        <v>1.9612436380461677</v>
      </c>
    </row>
    <row r="847" spans="45:54" ht="16.5">
      <c r="AS847" s="181" t="s">
        <v>156</v>
      </c>
      <c r="AT847" s="181" t="s">
        <v>294</v>
      </c>
      <c r="AU847" s="181">
        <v>4</v>
      </c>
      <c r="AV847" s="325">
        <v>1.9211746303372461E-2</v>
      </c>
      <c r="AW847" s="325">
        <v>0.35221392302349003</v>
      </c>
      <c r="AX847" s="325">
        <v>0.23457273727291114</v>
      </c>
      <c r="AY847" s="326">
        <v>12.748571428571427</v>
      </c>
      <c r="AZ847" s="326">
        <v>0.27157984314209799</v>
      </c>
      <c r="BA847" s="326">
        <v>29.287535872694232</v>
      </c>
      <c r="BB847" s="326">
        <v>1.9658494249347571</v>
      </c>
    </row>
    <row r="848" spans="45:54" ht="16.5">
      <c r="AS848" s="181" t="s">
        <v>156</v>
      </c>
      <c r="AT848" s="181" t="s">
        <v>295</v>
      </c>
      <c r="AU848" s="181">
        <v>4</v>
      </c>
      <c r="AV848" s="325">
        <v>1.6912199062385547E-2</v>
      </c>
      <c r="AW848" s="325">
        <v>0.31418109629613761</v>
      </c>
      <c r="AX848" s="325">
        <v>0.19586983634257035</v>
      </c>
      <c r="AY848" s="326">
        <v>9.011444444444443</v>
      </c>
      <c r="AZ848" s="326">
        <v>0.69285029963964084</v>
      </c>
      <c r="BA848" s="326">
        <v>7.5836163516112318</v>
      </c>
      <c r="BB848" s="326">
        <v>2.464440880253155</v>
      </c>
    </row>
    <row r="849" spans="45:54" ht="16.5">
      <c r="AS849" s="181" t="s">
        <v>156</v>
      </c>
      <c r="AT849" s="181" t="s">
        <v>296</v>
      </c>
      <c r="AU849" s="181">
        <v>4</v>
      </c>
      <c r="AV849" s="325">
        <v>2.1912642685146849E-2</v>
      </c>
      <c r="AW849" s="325">
        <v>0.3520892175984468</v>
      </c>
      <c r="AX849" s="325">
        <v>0.22538175941208644</v>
      </c>
      <c r="AY849" s="326">
        <v>11.566300000000002</v>
      </c>
      <c r="AZ849" s="326">
        <v>0.21121599493945531</v>
      </c>
      <c r="BA849" s="326">
        <v>22.992369734837848</v>
      </c>
      <c r="BB849" s="326">
        <v>2.186056769965655</v>
      </c>
    </row>
    <row r="850" spans="45:54" ht="16.5">
      <c r="AS850" s="181" t="s">
        <v>156</v>
      </c>
      <c r="AT850" s="181" t="s">
        <v>100</v>
      </c>
      <c r="AU850" s="181">
        <v>4</v>
      </c>
      <c r="AV850" s="325">
        <v>1.9303207426957587E-2</v>
      </c>
      <c r="AW850" s="325">
        <v>0.34568062156525098</v>
      </c>
      <c r="AX850" s="325">
        <v>0.22581819274094334</v>
      </c>
      <c r="AY850" s="326">
        <v>11.90677777777778</v>
      </c>
      <c r="AZ850" s="326">
        <v>0.33873425322023942</v>
      </c>
      <c r="BA850" s="326">
        <v>24.17799301665352</v>
      </c>
      <c r="BB850" s="326">
        <v>2.0802752526703294</v>
      </c>
    </row>
    <row r="851" spans="45:54" ht="16.5">
      <c r="AS851" s="181" t="s">
        <v>138</v>
      </c>
      <c r="AT851" s="181" t="s">
        <v>297</v>
      </c>
      <c r="AU851" s="181">
        <v>4</v>
      </c>
      <c r="AV851" s="325">
        <v>1.4231406696348984E-2</v>
      </c>
      <c r="AW851" s="325">
        <v>0.36556322746597542</v>
      </c>
      <c r="AX851" s="325">
        <v>0.21313295580337432</v>
      </c>
      <c r="AY851" s="326">
        <v>13.822749999999996</v>
      </c>
      <c r="AZ851" s="326">
        <v>0.17565902950827555</v>
      </c>
      <c r="BA851" s="326">
        <v>22.507181526656389</v>
      </c>
      <c r="BB851" s="326">
        <v>1.929328747751387</v>
      </c>
    </row>
    <row r="852" spans="45:54" ht="16.5">
      <c r="AS852" s="181" t="s">
        <v>138</v>
      </c>
      <c r="AT852" s="181" t="s">
        <v>298</v>
      </c>
      <c r="AU852" s="181">
        <v>4</v>
      </c>
      <c r="AV852" s="325">
        <v>1.3896699930858188E-2</v>
      </c>
      <c r="AW852" s="325">
        <v>0.25186871110334508</v>
      </c>
      <c r="AX852" s="325">
        <v>0.15681411871731593</v>
      </c>
      <c r="AY852" s="326">
        <v>17.504642857142859</v>
      </c>
      <c r="AZ852" s="326">
        <v>1.9367124675328775E-2</v>
      </c>
      <c r="BA852" s="326">
        <v>11.968883049353183</v>
      </c>
      <c r="BB852" s="326">
        <v>2.9412584003956974</v>
      </c>
    </row>
    <row r="853" spans="45:54" ht="16.5">
      <c r="AS853" s="181" t="s">
        <v>138</v>
      </c>
      <c r="AT853" s="181" t="s">
        <v>299</v>
      </c>
      <c r="AU853" s="181">
        <v>4</v>
      </c>
      <c r="AV853" s="325">
        <v>1.3811019085825129E-2</v>
      </c>
      <c r="AW853" s="325">
        <v>0.29682182520614264</v>
      </c>
      <c r="AX853" s="325">
        <v>0.1997507525140336</v>
      </c>
      <c r="AY853" s="326">
        <v>18.9208</v>
      </c>
      <c r="AZ853" s="326">
        <v>0.23906492169405613</v>
      </c>
      <c r="BA853" s="326">
        <v>27.876800031606898</v>
      </c>
      <c r="BB853" s="326">
        <v>2.5098089995926265</v>
      </c>
    </row>
    <row r="854" spans="45:54" ht="16.5">
      <c r="AS854" s="181" t="s">
        <v>138</v>
      </c>
      <c r="AT854" s="181" t="s">
        <v>300</v>
      </c>
      <c r="AU854" s="181">
        <v>4</v>
      </c>
      <c r="AV854" s="325">
        <v>1.7377819053151004E-2</v>
      </c>
      <c r="AW854" s="325">
        <v>0.28638606405485295</v>
      </c>
      <c r="AX854" s="325">
        <v>0.13643305725312591</v>
      </c>
      <c r="AY854" s="326">
        <v>20.504999999999999</v>
      </c>
      <c r="AZ854" s="326">
        <v>0.12056353189240472</v>
      </c>
      <c r="BA854" s="326">
        <v>13.447039510604025</v>
      </c>
      <c r="BB854" s="326">
        <v>2.6071664644664914</v>
      </c>
    </row>
    <row r="855" spans="45:54" ht="16.5">
      <c r="AS855" s="181" t="s">
        <v>138</v>
      </c>
      <c r="AT855" s="181" t="s">
        <v>99</v>
      </c>
      <c r="AU855" s="181">
        <v>4</v>
      </c>
      <c r="AV855" s="325">
        <v>2.0197494282851114E-2</v>
      </c>
      <c r="AW855" s="325">
        <v>0.33695413532571328</v>
      </c>
      <c r="AX855" s="325">
        <v>0.18378835491392478</v>
      </c>
      <c r="AY855" s="326">
        <v>17.989999999999998</v>
      </c>
      <c r="AZ855" s="326">
        <v>0.23264348723281619</v>
      </c>
      <c r="BA855" s="326">
        <v>36.722774459700034</v>
      </c>
      <c r="BB855" s="326">
        <v>2.1462676439263553</v>
      </c>
    </row>
    <row r="856" spans="45:54" ht="16.5">
      <c r="AS856" s="181" t="s">
        <v>138</v>
      </c>
      <c r="AT856" s="181" t="s">
        <v>100</v>
      </c>
      <c r="AU856" s="181">
        <v>4</v>
      </c>
      <c r="AV856" s="325">
        <v>1.4602118689830733E-2</v>
      </c>
      <c r="AW856" s="325">
        <v>0.31064984912568833</v>
      </c>
      <c r="AX856" s="325">
        <v>0.17721019131354079</v>
      </c>
      <c r="AY856" s="326">
        <v>16.794690909090903</v>
      </c>
      <c r="AZ856" s="326">
        <v>0.128739154173617</v>
      </c>
      <c r="BA856" s="326">
        <v>18.855315462721624</v>
      </c>
      <c r="BB856" s="326">
        <v>2.4524144645134589</v>
      </c>
    </row>
    <row r="857" spans="45:54" ht="16.5">
      <c r="AS857" s="181" t="s">
        <v>144</v>
      </c>
      <c r="AT857" s="181" t="s">
        <v>301</v>
      </c>
      <c r="AU857" s="181">
        <v>4</v>
      </c>
      <c r="AV857" s="325">
        <v>2.5022228306604187E-2</v>
      </c>
      <c r="AW857" s="325">
        <v>0.25976423835976914</v>
      </c>
      <c r="AX857" s="325">
        <v>0.13597252516330374</v>
      </c>
      <c r="AY857" s="326">
        <v>17.821375</v>
      </c>
      <c r="AZ857" s="326">
        <v>6.1076422539161651E-2</v>
      </c>
      <c r="BA857" s="326">
        <v>5.9900473508183758</v>
      </c>
      <c r="BB857" s="326">
        <v>3.1475475349445978</v>
      </c>
    </row>
    <row r="858" spans="45:54" ht="16.5">
      <c r="AS858" s="181" t="s">
        <v>144</v>
      </c>
      <c r="AT858" s="181" t="s">
        <v>302</v>
      </c>
      <c r="AU858" s="181">
        <v>4</v>
      </c>
      <c r="AV858" s="325">
        <v>1.3666191700375002E-2</v>
      </c>
      <c r="AW858" s="325">
        <v>0.35836177505110706</v>
      </c>
      <c r="AX858" s="325">
        <v>0.16447384005672105</v>
      </c>
      <c r="AY858" s="326">
        <v>12.329800000000001</v>
      </c>
      <c r="AZ858" s="326">
        <v>7.3143814053928904E-2</v>
      </c>
      <c r="BA858" s="326">
        <v>13.972130843710737</v>
      </c>
      <c r="BB858" s="326">
        <v>2.0323907995756789</v>
      </c>
    </row>
    <row r="859" spans="45:54" ht="16.5">
      <c r="AS859" s="181" t="s">
        <v>144</v>
      </c>
      <c r="AT859" s="181" t="s">
        <v>303</v>
      </c>
      <c r="AU859" s="181">
        <v>4</v>
      </c>
      <c r="AV859" s="325">
        <v>2.5868072835438474E-2</v>
      </c>
      <c r="AW859" s="325">
        <v>0.36845876838861841</v>
      </c>
      <c r="AX859" s="325">
        <v>0.15057605021038259</v>
      </c>
      <c r="AY859" s="326">
        <v>11.001875</v>
      </c>
      <c r="AZ859" s="326">
        <v>0.22608387908690836</v>
      </c>
      <c r="BA859" s="326">
        <v>8.7795906378749411</v>
      </c>
      <c r="BB859" s="326">
        <v>2.0994247772734171</v>
      </c>
    </row>
    <row r="860" spans="45:54" ht="16.5">
      <c r="AS860" s="181" t="s">
        <v>144</v>
      </c>
      <c r="AT860" s="181" t="s">
        <v>304</v>
      </c>
      <c r="AU860" s="181">
        <v>4</v>
      </c>
      <c r="AV860" s="325">
        <v>3.4851312709720729E-2</v>
      </c>
      <c r="AW860" s="325">
        <v>0.28412172383462114</v>
      </c>
      <c r="AX860" s="325">
        <v>0.17106221968765686</v>
      </c>
      <c r="AY860" s="326">
        <v>10.143000000000001</v>
      </c>
      <c r="AZ860" s="326">
        <v>1.3088157588956149E-2</v>
      </c>
      <c r="BA860" s="326">
        <v>9.6197958278827702</v>
      </c>
      <c r="BB860" s="326">
        <v>2.4945439629023958</v>
      </c>
    </row>
    <row r="861" spans="45:54" ht="16.5">
      <c r="AS861" s="181" t="s">
        <v>144</v>
      </c>
      <c r="AT861" s="181" t="s">
        <v>99</v>
      </c>
      <c r="AU861" s="181">
        <v>4</v>
      </c>
      <c r="AV861" s="325">
        <v>4.0990973257195494E-2</v>
      </c>
      <c r="AW861" s="325">
        <v>0.3042828535610721</v>
      </c>
      <c r="AX861" s="325">
        <v>0.15834329596624061</v>
      </c>
      <c r="AY861" s="326">
        <v>12.815</v>
      </c>
      <c r="AZ861" s="326">
        <v>9.625732277583017E-2</v>
      </c>
      <c r="BA861" s="326">
        <v>15.401171644132827</v>
      </c>
      <c r="BB861" s="326">
        <v>2.6207921291624623</v>
      </c>
    </row>
    <row r="862" spans="45:54" ht="16.5">
      <c r="AS862" s="181" t="s">
        <v>144</v>
      </c>
      <c r="AT862" s="181" t="s">
        <v>100</v>
      </c>
      <c r="AU862" s="181">
        <v>4</v>
      </c>
      <c r="AV862" s="325">
        <v>2.3440939920053062E-2</v>
      </c>
      <c r="AW862" s="325">
        <v>0.3231313683002518</v>
      </c>
      <c r="AX862" s="325">
        <v>0.15070323744302991</v>
      </c>
      <c r="AY862" s="326">
        <v>13.037242424242425</v>
      </c>
      <c r="AZ862" s="326">
        <v>8.7629432840519619E-2</v>
      </c>
      <c r="BA862" s="326">
        <v>8.9820168661532609</v>
      </c>
      <c r="BB862" s="326">
        <v>2.4963752236706949</v>
      </c>
    </row>
    <row r="863" spans="45:54" ht="16.5">
      <c r="AS863" s="181" t="s">
        <v>154</v>
      </c>
      <c r="AT863" s="181" t="s">
        <v>305</v>
      </c>
      <c r="AU863" s="181">
        <v>4</v>
      </c>
      <c r="AV863" s="325">
        <v>2.2111507885537757E-2</v>
      </c>
      <c r="AW863" s="325">
        <v>0.35384669617092196</v>
      </c>
      <c r="AX863" s="325">
        <v>0.17212287187365155</v>
      </c>
      <c r="AY863" s="326">
        <v>6.8938000000000006</v>
      </c>
      <c r="AZ863" s="326">
        <v>4.4179381897754506E-2</v>
      </c>
      <c r="BA863" s="326">
        <v>4.744865615818834</v>
      </c>
      <c r="BB863" s="326">
        <v>2.200151867388588</v>
      </c>
    </row>
    <row r="864" spans="45:54" ht="16.5">
      <c r="AS864" s="181" t="s">
        <v>154</v>
      </c>
      <c r="AT864" s="181" t="s">
        <v>306</v>
      </c>
      <c r="AU864" s="181">
        <v>4</v>
      </c>
      <c r="AV864" s="325">
        <v>1.1152652870651441E-2</v>
      </c>
      <c r="AW864" s="325">
        <v>0.36130730209300294</v>
      </c>
      <c r="AX864" s="325">
        <v>0.14768285152935559</v>
      </c>
      <c r="AY864" s="326">
        <v>5.1783333333333337</v>
      </c>
      <c r="AZ864" s="326">
        <v>8.3052728365179518E-2</v>
      </c>
      <c r="BA864" s="326">
        <v>6.2742561155876535</v>
      </c>
      <c r="BB864" s="326">
        <v>2.2495599467324725</v>
      </c>
    </row>
    <row r="865" spans="45:54" ht="16.5">
      <c r="AS865" s="181" t="s">
        <v>154</v>
      </c>
      <c r="AT865" s="181" t="s">
        <v>307</v>
      </c>
      <c r="AU865" s="181">
        <v>4</v>
      </c>
      <c r="AV865" s="325">
        <v>3.7906320639659818E-2</v>
      </c>
      <c r="AW865" s="325">
        <v>0.36150804036773015</v>
      </c>
      <c r="AX865" s="325">
        <v>0.1114812264704042</v>
      </c>
      <c r="AY865" s="326">
        <v>5.8368333333333338</v>
      </c>
      <c r="AZ865" s="326">
        <v>0.53767686045624741</v>
      </c>
      <c r="BA865" s="326">
        <v>2.5106040500336069</v>
      </c>
      <c r="BB865" s="326">
        <v>2.3872354181749373</v>
      </c>
    </row>
    <row r="866" spans="45:54" ht="16.5">
      <c r="AS866" s="181" t="s">
        <v>154</v>
      </c>
      <c r="AT866" s="181" t="s">
        <v>308</v>
      </c>
      <c r="AU866" s="181">
        <v>4</v>
      </c>
      <c r="AV866" s="325">
        <v>2.2633073842395404E-2</v>
      </c>
      <c r="AW866" s="325">
        <v>0.35681888893407893</v>
      </c>
      <c r="AX866" s="325">
        <v>0.12918505546687697</v>
      </c>
      <c r="AY866" s="326">
        <v>5.7781111111111114</v>
      </c>
      <c r="AZ866" s="326">
        <v>2.9191012278411881</v>
      </c>
      <c r="BA866" s="326">
        <v>4.9090980016742325</v>
      </c>
      <c r="BB866" s="326">
        <v>2.139894213034331</v>
      </c>
    </row>
    <row r="867" spans="45:54" ht="16.5">
      <c r="AS867" s="181" t="s">
        <v>154</v>
      </c>
      <c r="AT867" s="181" t="s">
        <v>309</v>
      </c>
      <c r="AU867" s="181">
        <v>4</v>
      </c>
      <c r="AV867" s="325">
        <v>2.7433462846986625E-2</v>
      </c>
      <c r="AW867" s="325">
        <v>0.33013884073622135</v>
      </c>
      <c r="AX867" s="325">
        <v>0.25230719309775018</v>
      </c>
      <c r="AY867" s="326">
        <v>9.3618749999999995</v>
      </c>
      <c r="AZ867" s="326">
        <v>7.1440232374875567E-2</v>
      </c>
      <c r="BA867" s="326">
        <v>8.1614306847573364</v>
      </c>
      <c r="BB867" s="326">
        <v>2.4543468651392537</v>
      </c>
    </row>
    <row r="868" spans="45:54" ht="16.5">
      <c r="AS868" s="181" t="s">
        <v>154</v>
      </c>
      <c r="AT868" s="181" t="s">
        <v>310</v>
      </c>
      <c r="AU868" s="181">
        <v>4</v>
      </c>
      <c r="AV868" s="325">
        <v>1.9886882299665471E-2</v>
      </c>
      <c r="AW868" s="325">
        <v>0.31401086050234672</v>
      </c>
      <c r="AX868" s="325">
        <v>0.15325200636485958</v>
      </c>
      <c r="AY868" s="326">
        <v>5.0355999999999996</v>
      </c>
      <c r="AZ868" s="326">
        <v>0.16942838292508824</v>
      </c>
      <c r="BA868" s="326">
        <v>3.1263570658796045</v>
      </c>
      <c r="BB868" s="326">
        <v>2.6018808431949481</v>
      </c>
    </row>
    <row r="869" spans="45:54" ht="16.5">
      <c r="AS869" s="181" t="s">
        <v>154</v>
      </c>
      <c r="AT869" s="181" t="s">
        <v>311</v>
      </c>
      <c r="AU869" s="181">
        <v>4</v>
      </c>
      <c r="AV869" s="325">
        <v>3.2265812159104949E-2</v>
      </c>
      <c r="AW869" s="325">
        <v>0.28531957246868322</v>
      </c>
      <c r="AX869" s="325">
        <v>0.19201882563698072</v>
      </c>
      <c r="AY869" s="326">
        <v>5.4744999999999999</v>
      </c>
      <c r="AZ869" s="326">
        <v>9.2762717699024499E-3</v>
      </c>
      <c r="BA869" s="326">
        <v>2.281962855396003</v>
      </c>
      <c r="BB869" s="326">
        <v>3.6545987963092594</v>
      </c>
    </row>
    <row r="870" spans="45:54" ht="16.5">
      <c r="AS870" s="181" t="s">
        <v>154</v>
      </c>
      <c r="AT870" s="181" t="s">
        <v>312</v>
      </c>
      <c r="AU870" s="181">
        <v>4</v>
      </c>
      <c r="AV870" s="325">
        <v>5.0052195063858447E-2</v>
      </c>
      <c r="AW870" s="325">
        <v>0.41031147407893465</v>
      </c>
      <c r="AX870" s="325">
        <v>0.41962310215915161</v>
      </c>
      <c r="AY870" s="326">
        <v>3.758</v>
      </c>
      <c r="AZ870" s="326">
        <v>0</v>
      </c>
      <c r="BA870" s="326">
        <v>0</v>
      </c>
      <c r="BB870" s="326">
        <v>4.7679156056747907</v>
      </c>
    </row>
    <row r="871" spans="45:54" ht="16.5">
      <c r="AS871" s="181" t="s">
        <v>154</v>
      </c>
      <c r="AT871" s="181" t="s">
        <v>313</v>
      </c>
      <c r="AU871" s="181">
        <v>4</v>
      </c>
      <c r="AV871" s="325">
        <v>7.2129140870487163E-2</v>
      </c>
      <c r="AW871" s="325">
        <v>0.35157388018347491</v>
      </c>
      <c r="AX871" s="325">
        <v>0.46001651731486276</v>
      </c>
      <c r="AY871" s="326">
        <v>4.3470000000000004</v>
      </c>
      <c r="AZ871" s="326">
        <v>0.18596772107546825</v>
      </c>
      <c r="BA871" s="326">
        <v>2.6204542515179616</v>
      </c>
      <c r="BB871" s="326">
        <v>4.4700687022150811</v>
      </c>
    </row>
    <row r="872" spans="45:54" ht="16.5">
      <c r="AS872" s="181" t="s">
        <v>154</v>
      </c>
      <c r="AT872" s="181" t="s">
        <v>314</v>
      </c>
      <c r="AU872" s="181">
        <v>4</v>
      </c>
      <c r="AV872" s="325">
        <v>1.9487227587062637E-2</v>
      </c>
      <c r="AW872" s="325">
        <v>0.31832673508420417</v>
      </c>
      <c r="AX872" s="325">
        <v>0.19016024753094429</v>
      </c>
      <c r="AY872" s="326">
        <v>7.5342500000000001</v>
      </c>
      <c r="AZ872" s="326">
        <v>6.5459637704283757E-2</v>
      </c>
      <c r="BA872" s="326">
        <v>15.654204788138715</v>
      </c>
      <c r="BB872" s="326">
        <v>2.5184619915482211</v>
      </c>
    </row>
    <row r="873" spans="45:54" ht="16.5">
      <c r="AS873" s="181" t="s">
        <v>154</v>
      </c>
      <c r="AT873" s="181" t="s">
        <v>100</v>
      </c>
      <c r="AU873" s="181">
        <v>4</v>
      </c>
      <c r="AV873" s="325">
        <v>2.5262751651879915E-2</v>
      </c>
      <c r="AW873" s="325">
        <v>0.34192456417811634</v>
      </c>
      <c r="AX873" s="325">
        <v>0.18084831650257183</v>
      </c>
      <c r="AY873" s="326">
        <v>6.4218510638297888</v>
      </c>
      <c r="AZ873" s="326">
        <v>0.55227152259217471</v>
      </c>
      <c r="BA873" s="326">
        <v>6.1297775141442248</v>
      </c>
      <c r="BB873" s="326">
        <v>2.4323782442382202</v>
      </c>
    </row>
    <row r="874" spans="45:54" ht="16.5">
      <c r="AS874" s="181" t="s">
        <v>163</v>
      </c>
      <c r="AT874" s="181" t="s">
        <v>315</v>
      </c>
      <c r="AU874" s="181">
        <v>4</v>
      </c>
      <c r="AV874" s="325">
        <v>1.6226102183705179E-2</v>
      </c>
      <c r="AW874" s="325">
        <v>0.38702482138039479</v>
      </c>
      <c r="AX874" s="325">
        <v>0.20179119029952305</v>
      </c>
      <c r="AY874" s="326">
        <v>12.605238095238091</v>
      </c>
      <c r="AZ874" s="326">
        <v>0.47433620990218078</v>
      </c>
      <c r="BA874" s="326">
        <v>14.736150681543</v>
      </c>
      <c r="BB874" s="326">
        <v>2.3154404670635813</v>
      </c>
    </row>
    <row r="875" spans="45:54" ht="16.5">
      <c r="AS875" s="181" t="s">
        <v>163</v>
      </c>
      <c r="AT875" s="181" t="s">
        <v>316</v>
      </c>
      <c r="AU875" s="181">
        <v>4</v>
      </c>
      <c r="AV875" s="325">
        <v>1.174137212530948E-2</v>
      </c>
      <c r="AW875" s="325">
        <v>0.36851378507241578</v>
      </c>
      <c r="AX875" s="325">
        <v>0.14808280749647698</v>
      </c>
      <c r="AY875" s="326">
        <v>7.8204000000000011</v>
      </c>
      <c r="AZ875" s="326">
        <v>1.5995118545741736E-2</v>
      </c>
      <c r="BA875" s="326">
        <v>3.0934559267464516</v>
      </c>
      <c r="BB875" s="326">
        <v>2.5206256921038337</v>
      </c>
    </row>
    <row r="876" spans="45:54" ht="16.5">
      <c r="AS876" s="181" t="s">
        <v>163</v>
      </c>
      <c r="AT876" s="181" t="s">
        <v>317</v>
      </c>
      <c r="AU876" s="181">
        <v>4</v>
      </c>
      <c r="AV876" s="325">
        <v>4.3178680369344233E-2</v>
      </c>
      <c r="AW876" s="325">
        <v>0.45215067836378142</v>
      </c>
      <c r="AX876" s="325">
        <v>0.26479793158709763</v>
      </c>
      <c r="AY876" s="326">
        <v>9.0649999999999995</v>
      </c>
      <c r="AZ876" s="326">
        <v>0.42153071598524955</v>
      </c>
      <c r="BA876" s="326">
        <v>2.6824681926334062</v>
      </c>
      <c r="BB876" s="326">
        <v>2.4195671080764831</v>
      </c>
    </row>
    <row r="877" spans="45:54" ht="16.5">
      <c r="AS877" s="181" t="s">
        <v>163</v>
      </c>
      <c r="AT877" s="181" t="s">
        <v>318</v>
      </c>
      <c r="AU877" s="181">
        <v>4</v>
      </c>
      <c r="AV877" s="325">
        <v>1.1943155183649299E-2</v>
      </c>
      <c r="AW877" s="325">
        <v>0.569743643437567</v>
      </c>
      <c r="AX877" s="325">
        <v>0.35128227029528819</v>
      </c>
      <c r="AY877" s="326">
        <v>11.407799999999998</v>
      </c>
      <c r="AZ877" s="326">
        <v>5.4191451134084918</v>
      </c>
      <c r="BA877" s="326">
        <v>3.3458410264916121</v>
      </c>
      <c r="BB877" s="326">
        <v>3.4645471908751913</v>
      </c>
    </row>
    <row r="878" spans="45:54" ht="16.5">
      <c r="AS878" s="181" t="s">
        <v>163</v>
      </c>
      <c r="AT878" s="181" t="s">
        <v>319</v>
      </c>
      <c r="AU878" s="181">
        <v>4</v>
      </c>
      <c r="AV878" s="325">
        <v>2.5114934695087538E-2</v>
      </c>
      <c r="AW878" s="325">
        <v>0.48307301631295224</v>
      </c>
      <c r="AX878" s="325">
        <v>0.17838874978351313</v>
      </c>
      <c r="AY878" s="326">
        <v>7.7585999999999995</v>
      </c>
      <c r="AZ878" s="326">
        <v>7.769024278678964E-2</v>
      </c>
      <c r="BA878" s="326">
        <v>4.9901040559207193</v>
      </c>
      <c r="BB878" s="326">
        <v>2.0415802034123298</v>
      </c>
    </row>
    <row r="879" spans="45:54" ht="16.5">
      <c r="AS879" s="181" t="s">
        <v>163</v>
      </c>
      <c r="AT879" s="181" t="s">
        <v>320</v>
      </c>
      <c r="AU879" s="181">
        <v>4</v>
      </c>
      <c r="AV879" s="325">
        <v>4.3562279044072033E-2</v>
      </c>
      <c r="AW879" s="325">
        <v>0.43173770810844653</v>
      </c>
      <c r="AX879" s="325">
        <v>0.36641981997931844</v>
      </c>
      <c r="AY879" s="326">
        <v>4.4891999999999994</v>
      </c>
      <c r="AZ879" s="326">
        <v>1.0651146366575459</v>
      </c>
      <c r="BA879" s="326">
        <v>1.426947838584272</v>
      </c>
      <c r="BB879" s="326">
        <v>4.1193023786496523</v>
      </c>
    </row>
    <row r="880" spans="45:54" ht="16.5">
      <c r="AS880" s="181" t="s">
        <v>163</v>
      </c>
      <c r="AT880" s="181" t="s">
        <v>321</v>
      </c>
      <c r="AU880" s="181">
        <v>4</v>
      </c>
      <c r="AV880" s="325">
        <v>6.6658144647279122E-2</v>
      </c>
      <c r="AW880" s="325">
        <v>0.40022206168186109</v>
      </c>
      <c r="AX880" s="325">
        <v>0.4742033091117116</v>
      </c>
      <c r="AY880" s="326">
        <v>4.1929999999999996</v>
      </c>
      <c r="AZ880" s="326">
        <v>0.12349044508117489</v>
      </c>
      <c r="BA880" s="326">
        <v>0.30872611270293721</v>
      </c>
      <c r="BB880" s="326">
        <v>3.6044816811256175</v>
      </c>
    </row>
    <row r="881" spans="45:54" ht="16.5">
      <c r="AS881" s="181" t="s">
        <v>163</v>
      </c>
      <c r="AT881" s="181" t="s">
        <v>322</v>
      </c>
      <c r="AU881" s="181">
        <v>4</v>
      </c>
      <c r="AV881" s="325">
        <v>5.0852702730536763E-2</v>
      </c>
      <c r="AW881" s="325">
        <v>0.32777636381053166</v>
      </c>
      <c r="AX881" s="325">
        <v>0.44418503020436789</v>
      </c>
      <c r="AY881" s="326">
        <v>2.8839999999999999</v>
      </c>
      <c r="AZ881" s="326">
        <v>0.65305584098497083</v>
      </c>
      <c r="BA881" s="326">
        <v>0.65305584098497083</v>
      </c>
      <c r="BB881" s="326">
        <v>5.3313839666396889</v>
      </c>
    </row>
    <row r="882" spans="45:54" ht="16.5">
      <c r="AS882" s="181" t="s">
        <v>163</v>
      </c>
      <c r="AT882" s="181" t="s">
        <v>323</v>
      </c>
      <c r="AU882" s="181">
        <v>4</v>
      </c>
      <c r="AV882" s="325">
        <v>2.22695651301003E-2</v>
      </c>
      <c r="AW882" s="325">
        <v>0.41225755321612606</v>
      </c>
      <c r="AX882" s="325">
        <v>0.52845038850961479</v>
      </c>
      <c r="AY882" s="326">
        <v>2.3792499999999999</v>
      </c>
      <c r="AZ882" s="326">
        <v>0.17896383874570687</v>
      </c>
      <c r="BA882" s="326">
        <v>1.1930922583047125</v>
      </c>
      <c r="BB882" s="326">
        <v>5.5762441601443964</v>
      </c>
    </row>
    <row r="883" spans="45:54" ht="16.5">
      <c r="AS883" s="181" t="s">
        <v>163</v>
      </c>
      <c r="AT883" s="181" t="s">
        <v>324</v>
      </c>
      <c r="AU883" s="181">
        <v>4</v>
      </c>
      <c r="AV883" s="325">
        <v>1.5879314350563171E-2</v>
      </c>
      <c r="AW883" s="325">
        <v>0.44216917217086366</v>
      </c>
      <c r="AX883" s="325">
        <v>0.19848674356366719</v>
      </c>
      <c r="AY883" s="326">
        <v>8.4128888888888884</v>
      </c>
      <c r="AZ883" s="326">
        <v>0.19908925050598794</v>
      </c>
      <c r="BA883" s="326">
        <v>3.924153911289078</v>
      </c>
      <c r="BB883" s="326">
        <v>2.0854537140784313</v>
      </c>
    </row>
    <row r="884" spans="45:54" ht="16.5">
      <c r="AS884" s="181" t="s">
        <v>163</v>
      </c>
      <c r="AT884" s="181" t="s">
        <v>329</v>
      </c>
      <c r="AU884" s="181">
        <v>4</v>
      </c>
      <c r="AV884" s="325">
        <v>1.980824059687324E-2</v>
      </c>
      <c r="AW884" s="325">
        <v>0.33462652399127912</v>
      </c>
      <c r="AX884" s="325">
        <v>0.17822945952480418</v>
      </c>
      <c r="AY884" s="326">
        <v>6.0549999999999997</v>
      </c>
      <c r="AZ884" s="326">
        <v>0</v>
      </c>
      <c r="BA884" s="326">
        <v>1.729652982730167</v>
      </c>
      <c r="BB884" s="326">
        <v>2.5767459570802806</v>
      </c>
    </row>
    <row r="885" spans="45:54" ht="16.5">
      <c r="AS885" s="181" t="s">
        <v>163</v>
      </c>
      <c r="AT885" s="181" t="s">
        <v>99</v>
      </c>
      <c r="AU885" s="181">
        <v>4</v>
      </c>
      <c r="AV885" s="325">
        <v>4.2419265271973705E-2</v>
      </c>
      <c r="AW885" s="325">
        <v>0.41213578067364032</v>
      </c>
      <c r="AX885" s="325">
        <v>0.48121359721835066</v>
      </c>
      <c r="AY885" s="326">
        <v>3.2519999999999998</v>
      </c>
      <c r="AZ885" s="326">
        <v>0.47681225334135358</v>
      </c>
      <c r="BA885" s="326">
        <v>1.833893282082129</v>
      </c>
      <c r="BB885" s="326">
        <v>4.172977672203209</v>
      </c>
    </row>
    <row r="886" spans="45:54" ht="16.5">
      <c r="AS886" s="181" t="s">
        <v>163</v>
      </c>
      <c r="AT886" s="181" t="s">
        <v>100</v>
      </c>
      <c r="AU886" s="181">
        <v>4</v>
      </c>
      <c r="AV886" s="325">
        <v>2.1563308994636033E-2</v>
      </c>
      <c r="AW886" s="325">
        <v>0.42076466730414747</v>
      </c>
      <c r="AX886" s="325">
        <v>0.26271649257198149</v>
      </c>
      <c r="AY886" s="326">
        <v>8.4677536231884023</v>
      </c>
      <c r="AZ886" s="326">
        <v>0.63660557115881056</v>
      </c>
      <c r="BA886" s="326">
        <v>7.7246772737491858</v>
      </c>
      <c r="BB886" s="326">
        <v>2.6453191970751262</v>
      </c>
    </row>
  </sheetData>
  <sheetProtection algorithmName="SHA-512" hashValue="IPnbNePjVrZdxt6pmYi80161MfIquqpeXAB9Ol1mbfbFcUZhO3U9TY5neAVsKLp2i0uGS5dwsLruUM4dD1OibQ==" saltValue="vsH6EQ5JFzL45MVmf+o7H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641</v>
      </c>
      <c r="C4" s="138" t="s">
        <v>1</v>
      </c>
      <c r="D4" s="138" t="s">
        <v>11</v>
      </c>
      <c r="E4" s="139" t="s">
        <v>640</v>
      </c>
      <c r="F4" s="125" t="s">
        <v>46</v>
      </c>
      <c r="G4" s="149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5" t="s">
        <v>7</v>
      </c>
      <c r="O4" s="275" t="s">
        <v>8</v>
      </c>
      <c r="P4" s="275" t="s">
        <v>27</v>
      </c>
      <c r="Q4" s="275" t="s">
        <v>15</v>
      </c>
      <c r="R4" s="275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3" t="str">
        <f>W5</f>
        <v>명진교통</v>
      </c>
      <c r="B5" s="143" t="str">
        <f>V5</f>
        <v>522</v>
      </c>
      <c r="C5" s="144" t="str">
        <f>Y5</f>
        <v>71바3013</v>
      </c>
      <c r="D5" s="132" t="str">
        <f>Z5</f>
        <v>중형</v>
      </c>
      <c r="E5" s="128" t="str">
        <f>AZ5</f>
        <v>C</v>
      </c>
      <c r="F5" s="151">
        <f>G5/H5</f>
        <v>0.86541666666666672</v>
      </c>
      <c r="G5" s="152">
        <f>AE5</f>
        <v>2.077</v>
      </c>
      <c r="H5" s="153">
        <f>AF5</f>
        <v>2.4</v>
      </c>
      <c r="I5" s="154">
        <f>AC5</f>
        <v>5779.6850000000004</v>
      </c>
      <c r="J5" s="155">
        <f>AI5/AH5</f>
        <v>1.3857571509036283E-2</v>
      </c>
      <c r="K5" s="155">
        <f>AJ5/AH5</f>
        <v>0.46035684033249591</v>
      </c>
      <c r="L5" s="155">
        <f>AK5/AC5</f>
        <v>0.2536470413179957</v>
      </c>
      <c r="M5" s="156">
        <f>AG5</f>
        <v>12.079000000000001</v>
      </c>
      <c r="N5" s="157">
        <f>IF(AW5=0,AT5,"속도계이상")</f>
        <v>0</v>
      </c>
      <c r="O5" s="157">
        <f>IF(AW5=0,AU5,"속도계이상")</f>
        <v>10.156000000000001</v>
      </c>
      <c r="P5" s="158">
        <f>AQ5/60</f>
        <v>0.53999999999999992</v>
      </c>
      <c r="Q5" s="159">
        <f>AN5</f>
        <v>88</v>
      </c>
      <c r="R5" s="160">
        <f>AC5/(AH5-AI5-AJ5)</f>
        <v>24.455441878426196</v>
      </c>
      <c r="S5" s="145">
        <f>IF(AW5=0,AL5,"속도계이상")</f>
        <v>0</v>
      </c>
      <c r="T5" s="145">
        <f>IF(AW5=0,AM5,"속도계이상")</f>
        <v>587</v>
      </c>
      <c r="U5" t="s">
        <v>147</v>
      </c>
      <c r="V5" s="5" t="s">
        <v>208</v>
      </c>
      <c r="W5" t="s">
        <v>147</v>
      </c>
      <c r="X5" s="5" t="s">
        <v>208</v>
      </c>
      <c r="Y5" t="s">
        <v>902</v>
      </c>
      <c r="Z5" t="s">
        <v>692</v>
      </c>
      <c r="AA5" t="s">
        <v>49</v>
      </c>
      <c r="AB5">
        <v>509</v>
      </c>
      <c r="AC5" s="1">
        <v>5779.6850000000004</v>
      </c>
      <c r="AD5" s="1">
        <v>2783.183</v>
      </c>
      <c r="AE5" s="28">
        <v>2.077</v>
      </c>
      <c r="AF5">
        <v>2.4</v>
      </c>
      <c r="AG5">
        <v>12.079000000000001</v>
      </c>
      <c r="AH5">
        <v>449.48994099999999</v>
      </c>
      <c r="AI5">
        <v>6.2288389999999998</v>
      </c>
      <c r="AJ5">
        <v>206.925769</v>
      </c>
      <c r="AK5">
        <v>1466</v>
      </c>
      <c r="AL5">
        <v>0</v>
      </c>
      <c r="AM5">
        <v>587</v>
      </c>
      <c r="AN5">
        <v>88</v>
      </c>
      <c r="AO5">
        <v>12.858318000000001</v>
      </c>
      <c r="AP5">
        <v>5934.5</v>
      </c>
      <c r="AQ5">
        <v>32.4</v>
      </c>
      <c r="AR5">
        <v>304</v>
      </c>
      <c r="AS5">
        <v>165768</v>
      </c>
      <c r="AT5">
        <v>0</v>
      </c>
      <c r="AU5">
        <v>10.156000000000001</v>
      </c>
      <c r="AV5">
        <v>49883</v>
      </c>
      <c r="AW5">
        <v>0</v>
      </c>
      <c r="AX5" s="29">
        <v>0.54</v>
      </c>
      <c r="AY5">
        <v>0.86541666666666672</v>
      </c>
      <c r="AZ5" t="s">
        <v>72</v>
      </c>
      <c r="BA5" t="s">
        <v>903</v>
      </c>
      <c r="BB5">
        <v>2</v>
      </c>
      <c r="BC5" t="s">
        <v>911</v>
      </c>
      <c r="BD5">
        <v>8</v>
      </c>
      <c r="BE5">
        <v>62161.954999999994</v>
      </c>
      <c r="BF5">
        <v>9.2977851163143124E-2</v>
      </c>
      <c r="BG5">
        <v>8.0464582027436782E-2</v>
      </c>
      <c r="BH5">
        <v>277192.88100000011</v>
      </c>
      <c r="BI5">
        <v>2.085076997341789E-2</v>
      </c>
      <c r="BJ5">
        <v>1.8044603847828734E-2</v>
      </c>
      <c r="BK5">
        <v>1</v>
      </c>
      <c r="BL5" t="s">
        <v>71</v>
      </c>
      <c r="BM5">
        <v>-1</v>
      </c>
      <c r="BN5" t="s">
        <v>894</v>
      </c>
    </row>
    <row r="6" spans="1:66">
      <c r="A6" s="140" t="str">
        <f t="shared" ref="A6:A7" si="0">W6</f>
        <v>명진교통</v>
      </c>
      <c r="B6" s="140" t="str">
        <f t="shared" ref="B6:B7" si="1">V6</f>
        <v>522</v>
      </c>
      <c r="C6" s="141" t="str">
        <f t="shared" ref="C6:C7" si="2">Y6</f>
        <v>71바5702</v>
      </c>
      <c r="D6" s="115" t="str">
        <f t="shared" ref="D6:D7" si="3">Z6</f>
        <v>중형</v>
      </c>
      <c r="E6" s="111" t="str">
        <f>AZ6</f>
        <v>C</v>
      </c>
      <c r="F6" s="161">
        <f>G6/H6</f>
        <v>0.85791666666666677</v>
      </c>
      <c r="G6" s="162">
        <f>AE6</f>
        <v>2.0590000000000002</v>
      </c>
      <c r="H6" s="163">
        <f>AF6</f>
        <v>2.4</v>
      </c>
      <c r="I6" s="164">
        <f t="shared" ref="I6:I7" si="4">AC6</f>
        <v>5917.4219999999996</v>
      </c>
      <c r="J6" s="165">
        <f t="shared" ref="J6:J7" si="5">AI6/AH6</f>
        <v>1.862796558727494E-2</v>
      </c>
      <c r="K6" s="165">
        <f t="shared" ref="K6:K7" si="6">AJ6/AH6</f>
        <v>0.42262356925439798</v>
      </c>
      <c r="L6" s="165">
        <f t="shared" ref="L6:L7" si="7">AK6/AC6</f>
        <v>0.23101276197641474</v>
      </c>
      <c r="M6" s="166">
        <f t="shared" ref="M6:M7" si="8">AG6</f>
        <v>11.147</v>
      </c>
      <c r="N6" s="167">
        <f t="shared" ref="N6:N7" si="9">IF(AW6=0,AT6,"속도계이상")</f>
        <v>3.4000000000000002E-2</v>
      </c>
      <c r="O6" s="167">
        <f t="shared" ref="O6:O7" si="10">IF(AW6=0,AU6,"속도계이상")</f>
        <v>8.1620000000000008</v>
      </c>
      <c r="P6" s="168">
        <f t="shared" ref="P6:P7" si="11">AQ6/60</f>
        <v>4.1500000000000004</v>
      </c>
      <c r="Q6" s="169">
        <f t="shared" ref="Q6:Q7" si="12">AN6</f>
        <v>97</v>
      </c>
      <c r="R6" s="170">
        <f t="shared" ref="R6:R7" si="13">AC6/(AH6-AI6-AJ6)</f>
        <v>23.067766917170125</v>
      </c>
      <c r="S6" s="142">
        <f t="shared" ref="S6:S7" si="14">IF(AW6=0,AL6,"속도계이상")</f>
        <v>2</v>
      </c>
      <c r="T6" s="142">
        <f t="shared" ref="T6:T7" si="15">IF(AW6=0,AM6,"속도계이상")</f>
        <v>483</v>
      </c>
      <c r="U6" t="s">
        <v>147</v>
      </c>
      <c r="V6" s="5" t="s">
        <v>208</v>
      </c>
      <c r="W6" t="s">
        <v>147</v>
      </c>
      <c r="X6" s="5" t="s">
        <v>208</v>
      </c>
      <c r="Y6" t="s">
        <v>904</v>
      </c>
      <c r="Z6" t="s">
        <v>692</v>
      </c>
      <c r="AA6" t="s">
        <v>49</v>
      </c>
      <c r="AB6">
        <v>509</v>
      </c>
      <c r="AC6" s="1">
        <v>5917.4219999999996</v>
      </c>
      <c r="AD6" s="1">
        <v>2873.55</v>
      </c>
      <c r="AE6" s="28">
        <v>2.0590000000000002</v>
      </c>
      <c r="AF6">
        <v>2.4</v>
      </c>
      <c r="AG6">
        <v>11.147</v>
      </c>
      <c r="AH6">
        <v>459.103543</v>
      </c>
      <c r="AI6">
        <v>8.5521650000000005</v>
      </c>
      <c r="AJ6">
        <v>194.02797799999999</v>
      </c>
      <c r="AK6">
        <v>1367</v>
      </c>
      <c r="AL6">
        <v>2</v>
      </c>
      <c r="AM6">
        <v>483</v>
      </c>
      <c r="AN6">
        <v>97</v>
      </c>
      <c r="AO6">
        <v>12.889079000000001</v>
      </c>
      <c r="AP6">
        <v>4351.3999999999996</v>
      </c>
      <c r="AQ6">
        <v>249</v>
      </c>
      <c r="AR6">
        <v>218</v>
      </c>
      <c r="AS6">
        <v>152151</v>
      </c>
      <c r="AT6">
        <v>3.4000000000000002E-2</v>
      </c>
      <c r="AU6">
        <v>8.1620000000000008</v>
      </c>
      <c r="AV6">
        <v>47841</v>
      </c>
      <c r="AW6">
        <v>0</v>
      </c>
      <c r="AX6" s="29">
        <v>0.54</v>
      </c>
      <c r="AY6">
        <v>0.85791666666666677</v>
      </c>
      <c r="AZ6" t="s">
        <v>72</v>
      </c>
      <c r="BA6" t="s">
        <v>903</v>
      </c>
      <c r="BB6">
        <v>3</v>
      </c>
      <c r="BC6" t="s">
        <v>905</v>
      </c>
      <c r="BD6">
        <v>12</v>
      </c>
      <c r="BE6">
        <v>62161.954999999994</v>
      </c>
      <c r="BF6">
        <v>9.519362767789398E-2</v>
      </c>
      <c r="BG6">
        <v>8.1668199745326547E-2</v>
      </c>
      <c r="BH6">
        <v>277192.88100000011</v>
      </c>
      <c r="BI6">
        <v>2.1347669459086855E-2</v>
      </c>
      <c r="BJ6">
        <v>1.8314521423441601E-2</v>
      </c>
      <c r="BK6">
        <v>1</v>
      </c>
      <c r="BL6" t="s">
        <v>72</v>
      </c>
      <c r="BM6">
        <v>0</v>
      </c>
      <c r="BN6" t="s">
        <v>893</v>
      </c>
    </row>
    <row r="7" spans="1:66">
      <c r="A7" s="143" t="str">
        <f t="shared" si="0"/>
        <v>명진교통</v>
      </c>
      <c r="B7" s="143" t="str">
        <f t="shared" si="1"/>
        <v>522</v>
      </c>
      <c r="C7" s="144" t="str">
        <f t="shared" si="2"/>
        <v>71바5706</v>
      </c>
      <c r="D7" s="132" t="str">
        <f t="shared" si="3"/>
        <v>중형</v>
      </c>
      <c r="E7" s="128" t="str">
        <f t="shared" ref="E7:E47" si="16">AZ7</f>
        <v>A</v>
      </c>
      <c r="F7" s="151">
        <f t="shared" ref="F7:F47" si="17">G7/H7</f>
        <v>0.98409090909090902</v>
      </c>
      <c r="G7" s="152">
        <f t="shared" ref="G7:G47" si="18">AE7</f>
        <v>2.165</v>
      </c>
      <c r="H7" s="153">
        <f t="shared" ref="H7:H47" si="19">AF7</f>
        <v>2.2000000000000002</v>
      </c>
      <c r="I7" s="154">
        <f t="shared" si="4"/>
        <v>4896.2250000000004</v>
      </c>
      <c r="J7" s="155">
        <f t="shared" si="5"/>
        <v>5.1597138877289041E-3</v>
      </c>
      <c r="K7" s="155">
        <f t="shared" si="6"/>
        <v>0.43264287798888496</v>
      </c>
      <c r="L7" s="155">
        <f t="shared" si="7"/>
        <v>0.27470142814106785</v>
      </c>
      <c r="M7" s="156">
        <f t="shared" si="8"/>
        <v>12.488</v>
      </c>
      <c r="N7" s="157">
        <f t="shared" si="9"/>
        <v>0</v>
      </c>
      <c r="O7" s="157">
        <f t="shared" si="10"/>
        <v>9.5380000000000003</v>
      </c>
      <c r="P7" s="158">
        <f t="shared" si="11"/>
        <v>1.05</v>
      </c>
      <c r="Q7" s="159">
        <f t="shared" si="12"/>
        <v>98</v>
      </c>
      <c r="R7" s="160">
        <f t="shared" si="13"/>
        <v>23.43204717565543</v>
      </c>
      <c r="S7" s="145">
        <f t="shared" si="14"/>
        <v>0</v>
      </c>
      <c r="T7" s="145">
        <f t="shared" si="15"/>
        <v>467</v>
      </c>
      <c r="U7" t="s">
        <v>147</v>
      </c>
      <c r="V7" t="s">
        <v>208</v>
      </c>
      <c r="W7" s="4" t="s">
        <v>147</v>
      </c>
      <c r="X7" s="4" t="s">
        <v>208</v>
      </c>
      <c r="Y7" s="4" t="s">
        <v>906</v>
      </c>
      <c r="Z7" s="4" t="s">
        <v>692</v>
      </c>
      <c r="AA7" s="4" t="s">
        <v>49</v>
      </c>
      <c r="AB7" s="4">
        <v>509</v>
      </c>
      <c r="AC7" s="4">
        <v>4896.2250000000004</v>
      </c>
      <c r="AD7" s="4">
        <v>2261.922</v>
      </c>
      <c r="AE7" s="4">
        <v>2.165</v>
      </c>
      <c r="AF7" s="4">
        <v>2.2000000000000002</v>
      </c>
      <c r="AG7" s="4">
        <v>12.488</v>
      </c>
      <c r="AH7" s="4">
        <v>371.67409700000002</v>
      </c>
      <c r="AI7" s="4">
        <v>1.917732</v>
      </c>
      <c r="AJ7" s="4">
        <v>160.80215100000001</v>
      </c>
      <c r="AK7" s="4">
        <v>1345</v>
      </c>
      <c r="AL7" s="4">
        <v>0</v>
      </c>
      <c r="AM7" s="4">
        <v>467</v>
      </c>
      <c r="AN7" s="4">
        <v>98</v>
      </c>
      <c r="AO7" s="4">
        <v>13.173436000000001</v>
      </c>
      <c r="AP7" s="4">
        <v>2796.3</v>
      </c>
      <c r="AQ7" s="4">
        <v>63</v>
      </c>
      <c r="AR7" s="4">
        <v>173</v>
      </c>
      <c r="AS7" s="4">
        <v>103257</v>
      </c>
      <c r="AT7" s="4">
        <v>0</v>
      </c>
      <c r="AU7" s="4">
        <v>9.5380000000000003</v>
      </c>
      <c r="AV7" s="4">
        <v>41141</v>
      </c>
      <c r="AW7" s="4">
        <v>0</v>
      </c>
      <c r="AX7" s="30">
        <v>0.6</v>
      </c>
      <c r="AY7">
        <v>0.98409090909090902</v>
      </c>
      <c r="AZ7" t="s">
        <v>69</v>
      </c>
      <c r="BA7" t="s">
        <v>903</v>
      </c>
      <c r="BB7">
        <v>2</v>
      </c>
      <c r="BC7" t="s">
        <v>1284</v>
      </c>
      <c r="BD7">
        <v>10</v>
      </c>
      <c r="BE7">
        <v>62161.954999999994</v>
      </c>
      <c r="BF7">
        <v>7.8765621190646284E-2</v>
      </c>
      <c r="BG7">
        <v>7.7512531762613274E-2</v>
      </c>
      <c r="BH7">
        <v>277192.88100000011</v>
      </c>
      <c r="BI7">
        <v>1.7663602984089619E-2</v>
      </c>
      <c r="BJ7">
        <v>1.7382591118433648E-2</v>
      </c>
      <c r="BK7">
        <v>1</v>
      </c>
      <c r="BL7" t="s">
        <v>69</v>
      </c>
      <c r="BM7">
        <v>0</v>
      </c>
      <c r="BN7" t="s">
        <v>893</v>
      </c>
    </row>
    <row r="8" spans="1:66">
      <c r="A8" s="140" t="str">
        <f t="shared" ref="A8:A47" si="20">W8</f>
        <v>명진교통</v>
      </c>
      <c r="B8" s="140" t="str">
        <f t="shared" ref="B8:B47" si="21">V8</f>
        <v>522</v>
      </c>
      <c r="C8" s="141" t="str">
        <f t="shared" ref="C8:C47" si="22">Y8</f>
        <v>71바5708</v>
      </c>
      <c r="D8" s="115" t="str">
        <f t="shared" ref="D8:D47" si="23">Z8</f>
        <v>중형</v>
      </c>
      <c r="E8" s="111" t="str">
        <f t="shared" si="16"/>
        <v>D</v>
      </c>
      <c r="F8" s="161">
        <f t="shared" si="17"/>
        <v>0.82791666666666675</v>
      </c>
      <c r="G8" s="162">
        <f t="shared" si="18"/>
        <v>1.9870000000000001</v>
      </c>
      <c r="H8" s="163">
        <f t="shared" si="19"/>
        <v>2.4</v>
      </c>
      <c r="I8" s="164">
        <f t="shared" ref="I8:I47" si="24">AC8</f>
        <v>6231.2269999999999</v>
      </c>
      <c r="J8" s="165">
        <f t="shared" ref="J8:J47" si="25">AI8/AH8</f>
        <v>1.0914242214362402E-2</v>
      </c>
      <c r="K8" s="165">
        <f t="shared" ref="K8:K47" si="26">AJ8/AH8</f>
        <v>0.45448848896625604</v>
      </c>
      <c r="L8" s="165">
        <f t="shared" ref="L8:L47" si="27">AK8/AC8</f>
        <v>0.26383246830840862</v>
      </c>
      <c r="M8" s="166">
        <f t="shared" ref="M8:M47" si="28">AG8</f>
        <v>12.224</v>
      </c>
      <c r="N8" s="167">
        <f t="shared" ref="N8:N47" si="29">IF(AW8=0,AT8,"속도계이상")</f>
        <v>0</v>
      </c>
      <c r="O8" s="167">
        <f t="shared" ref="O8:O47" si="30">IF(AW8=0,AU8,"속도계이상")</f>
        <v>16.931000000000001</v>
      </c>
      <c r="P8" s="168">
        <f t="shared" ref="P8:P47" si="31">AQ8/60</f>
        <v>6.3166666666666664</v>
      </c>
      <c r="Q8" s="169">
        <f t="shared" ref="Q8:Q47" si="32">AN8</f>
        <v>99</v>
      </c>
      <c r="R8" s="170">
        <f t="shared" ref="R8:R47" si="33">AC8/(AH8-AI8-AJ8)</f>
        <v>24.014536794169498</v>
      </c>
      <c r="S8" s="142">
        <f t="shared" ref="S8:S47" si="34">IF(AW8=0,AL8,"속도계이상")</f>
        <v>0</v>
      </c>
      <c r="T8" s="142">
        <f t="shared" ref="T8:T47" si="35">IF(AW8=0,AM8,"속도계이상")</f>
        <v>1055</v>
      </c>
      <c r="U8" t="s">
        <v>147</v>
      </c>
      <c r="V8" s="5" t="s">
        <v>208</v>
      </c>
      <c r="W8" t="s">
        <v>147</v>
      </c>
      <c r="X8" s="5" t="s">
        <v>208</v>
      </c>
      <c r="Y8" t="s">
        <v>908</v>
      </c>
      <c r="Z8" t="s">
        <v>692</v>
      </c>
      <c r="AA8" t="s">
        <v>49</v>
      </c>
      <c r="AB8">
        <v>509</v>
      </c>
      <c r="AC8" s="1">
        <v>6231.2269999999999</v>
      </c>
      <c r="AD8" s="1">
        <v>3136.7420000000002</v>
      </c>
      <c r="AE8" s="28">
        <v>1.9870000000000001</v>
      </c>
      <c r="AF8">
        <v>2.4</v>
      </c>
      <c r="AG8">
        <v>12.224</v>
      </c>
      <c r="AH8">
        <v>485.36965700000002</v>
      </c>
      <c r="AI8">
        <v>5.2974420000000002</v>
      </c>
      <c r="AJ8">
        <v>220.594922</v>
      </c>
      <c r="AK8">
        <v>1644</v>
      </c>
      <c r="AL8">
        <v>0</v>
      </c>
      <c r="AM8">
        <v>1055</v>
      </c>
      <c r="AN8">
        <v>99</v>
      </c>
      <c r="AO8">
        <v>12.838105000000001</v>
      </c>
      <c r="AP8">
        <v>7457.7</v>
      </c>
      <c r="AQ8">
        <v>379</v>
      </c>
      <c r="AR8">
        <v>306</v>
      </c>
      <c r="AS8">
        <v>172574</v>
      </c>
      <c r="AT8">
        <v>0</v>
      </c>
      <c r="AU8">
        <v>16.931000000000001</v>
      </c>
      <c r="AV8">
        <v>56271</v>
      </c>
      <c r="AW8">
        <v>0</v>
      </c>
      <c r="AX8" s="29">
        <v>0.53</v>
      </c>
      <c r="AY8">
        <v>0.82791666666666675</v>
      </c>
      <c r="AZ8" t="s">
        <v>70</v>
      </c>
      <c r="BA8" t="s">
        <v>903</v>
      </c>
      <c r="BB8">
        <v>1</v>
      </c>
      <c r="BC8" t="s">
        <v>922</v>
      </c>
      <c r="BD8">
        <v>13</v>
      </c>
      <c r="BE8">
        <v>62161.954999999994</v>
      </c>
      <c r="BF8">
        <v>0.10024181189282094</v>
      </c>
      <c r="BG8">
        <v>8.2991866762931341E-2</v>
      </c>
      <c r="BH8">
        <v>277192.88100000011</v>
      </c>
      <c r="BI8">
        <v>2.2479751202557029E-2</v>
      </c>
      <c r="BJ8">
        <v>1.8611360683117008E-2</v>
      </c>
      <c r="BK8">
        <v>1</v>
      </c>
      <c r="BL8" t="s">
        <v>72</v>
      </c>
      <c r="BM8">
        <v>-1</v>
      </c>
      <c r="BN8" t="s">
        <v>894</v>
      </c>
    </row>
    <row r="9" spans="1:66">
      <c r="A9" s="143" t="str">
        <f t="shared" si="20"/>
        <v>명진교통</v>
      </c>
      <c r="B9" s="143" t="str">
        <f t="shared" si="21"/>
        <v>522</v>
      </c>
      <c r="C9" s="144" t="str">
        <f t="shared" si="22"/>
        <v>71바5710</v>
      </c>
      <c r="D9" s="132" t="str">
        <f t="shared" si="23"/>
        <v>중형</v>
      </c>
      <c r="E9" s="128" t="str">
        <f t="shared" si="16"/>
        <v>B</v>
      </c>
      <c r="F9" s="151">
        <f t="shared" si="17"/>
        <v>0.90304347826086961</v>
      </c>
      <c r="G9" s="152">
        <f t="shared" si="18"/>
        <v>2.077</v>
      </c>
      <c r="H9" s="153">
        <f t="shared" si="19"/>
        <v>2.2999999999999998</v>
      </c>
      <c r="I9" s="154">
        <f t="shared" si="24"/>
        <v>5634.5020000000004</v>
      </c>
      <c r="J9" s="155">
        <f t="shared" si="25"/>
        <v>1.047151041330506E-2</v>
      </c>
      <c r="K9" s="155">
        <f t="shared" si="26"/>
        <v>0.43127675333729437</v>
      </c>
      <c r="L9" s="155">
        <f t="shared" si="27"/>
        <v>0.17286354676952814</v>
      </c>
      <c r="M9" s="156">
        <f t="shared" si="28"/>
        <v>7.7160000000000002</v>
      </c>
      <c r="N9" s="157">
        <f t="shared" si="29"/>
        <v>0</v>
      </c>
      <c r="O9" s="157">
        <f t="shared" si="30"/>
        <v>12.743</v>
      </c>
      <c r="P9" s="158">
        <f t="shared" si="31"/>
        <v>1.0233333333333332</v>
      </c>
      <c r="Q9" s="159">
        <f t="shared" si="32"/>
        <v>92</v>
      </c>
      <c r="R9" s="160">
        <f t="shared" si="33"/>
        <v>24.25672546264656</v>
      </c>
      <c r="S9" s="145">
        <f t="shared" si="34"/>
        <v>0</v>
      </c>
      <c r="T9" s="145">
        <f t="shared" si="35"/>
        <v>718</v>
      </c>
      <c r="U9" t="s">
        <v>147</v>
      </c>
      <c r="V9" s="5" t="s">
        <v>208</v>
      </c>
      <c r="W9" t="s">
        <v>147</v>
      </c>
      <c r="X9" s="5" t="s">
        <v>208</v>
      </c>
      <c r="Y9" t="s">
        <v>910</v>
      </c>
      <c r="Z9" t="s">
        <v>692</v>
      </c>
      <c r="AA9" t="s">
        <v>693</v>
      </c>
      <c r="AB9">
        <v>509</v>
      </c>
      <c r="AC9" s="1">
        <v>5634.5020000000004</v>
      </c>
      <c r="AD9" s="1">
        <v>2712.5929999999998</v>
      </c>
      <c r="AE9" s="28">
        <v>2.077</v>
      </c>
      <c r="AF9">
        <v>2.2999999999999998</v>
      </c>
      <c r="AG9">
        <v>7.7160000000000002</v>
      </c>
      <c r="AH9">
        <v>416.095752</v>
      </c>
      <c r="AI9">
        <v>4.357151</v>
      </c>
      <c r="AJ9">
        <v>179.45242500000001</v>
      </c>
      <c r="AK9">
        <v>974</v>
      </c>
      <c r="AL9">
        <v>0</v>
      </c>
      <c r="AM9">
        <v>718</v>
      </c>
      <c r="AN9">
        <v>92</v>
      </c>
      <c r="AO9">
        <v>13.541359</v>
      </c>
      <c r="AP9">
        <v>6776.9</v>
      </c>
      <c r="AQ9">
        <v>61.4</v>
      </c>
      <c r="AR9">
        <v>245</v>
      </c>
      <c r="AS9">
        <v>128237</v>
      </c>
      <c r="AT9">
        <v>0</v>
      </c>
      <c r="AU9">
        <v>12.743</v>
      </c>
      <c r="AV9">
        <v>43854</v>
      </c>
      <c r="AW9">
        <v>0</v>
      </c>
      <c r="AX9" s="29">
        <v>0.42</v>
      </c>
      <c r="AY9">
        <v>0.90304347826086961</v>
      </c>
      <c r="AZ9" t="s">
        <v>71</v>
      </c>
      <c r="BA9" t="s">
        <v>903</v>
      </c>
      <c r="BB9">
        <v>2</v>
      </c>
      <c r="BC9" t="s">
        <v>915</v>
      </c>
      <c r="BD9">
        <v>11</v>
      </c>
      <c r="BE9">
        <v>62161.954999999994</v>
      </c>
      <c r="BF9">
        <v>9.0642290770938605E-2</v>
      </c>
      <c r="BG9">
        <v>8.1853929535321515E-2</v>
      </c>
      <c r="BH9">
        <v>277192.88100000011</v>
      </c>
      <c r="BI9">
        <v>2.0327008326018293E-2</v>
      </c>
      <c r="BJ9">
        <v>1.8356172301365214E-2</v>
      </c>
      <c r="BK9">
        <v>1</v>
      </c>
      <c r="BL9" t="s">
        <v>72</v>
      </c>
      <c r="BM9">
        <v>1</v>
      </c>
      <c r="BN9" t="s">
        <v>895</v>
      </c>
    </row>
    <row r="10" spans="1:66">
      <c r="A10" s="140" t="str">
        <f t="shared" si="20"/>
        <v>명진교통</v>
      </c>
      <c r="B10" s="140" t="str">
        <f t="shared" si="21"/>
        <v>522</v>
      </c>
      <c r="C10" s="141" t="str">
        <f t="shared" si="22"/>
        <v>71바5711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0.85545454545454536</v>
      </c>
      <c r="G10" s="162">
        <f t="shared" si="18"/>
        <v>1.8819999999999999</v>
      </c>
      <c r="H10" s="163">
        <f t="shared" si="19"/>
        <v>2.2000000000000002</v>
      </c>
      <c r="I10" s="164">
        <f t="shared" si="24"/>
        <v>5957.7539999999999</v>
      </c>
      <c r="J10" s="165">
        <f t="shared" si="25"/>
        <v>1.8111917594288648E-2</v>
      </c>
      <c r="K10" s="165">
        <f t="shared" si="26"/>
        <v>0.46310233642631304</v>
      </c>
      <c r="L10" s="165">
        <f t="shared" si="27"/>
        <v>0.17540166982389674</v>
      </c>
      <c r="M10" s="166">
        <f t="shared" si="28"/>
        <v>16.824000000000002</v>
      </c>
      <c r="N10" s="167">
        <f t="shared" si="29"/>
        <v>0</v>
      </c>
      <c r="O10" s="167">
        <f t="shared" si="30"/>
        <v>12.505000000000001</v>
      </c>
      <c r="P10" s="168">
        <f t="shared" si="31"/>
        <v>2.0150000000000001</v>
      </c>
      <c r="Q10" s="169">
        <f t="shared" si="32"/>
        <v>94</v>
      </c>
      <c r="R10" s="170">
        <f t="shared" si="33"/>
        <v>24.906761234551293</v>
      </c>
      <c r="S10" s="142">
        <f t="shared" si="34"/>
        <v>0</v>
      </c>
      <c r="T10" s="142">
        <f t="shared" si="35"/>
        <v>745</v>
      </c>
      <c r="U10" t="s">
        <v>147</v>
      </c>
      <c r="V10" t="s">
        <v>208</v>
      </c>
      <c r="W10" s="4" t="s">
        <v>147</v>
      </c>
      <c r="X10" s="4" t="s">
        <v>208</v>
      </c>
      <c r="Y10" s="4" t="s">
        <v>912</v>
      </c>
      <c r="Z10" s="4" t="s">
        <v>692</v>
      </c>
      <c r="AA10" s="4" t="s">
        <v>49</v>
      </c>
      <c r="AB10" s="4">
        <v>509</v>
      </c>
      <c r="AC10" s="4">
        <v>5957.7539999999999</v>
      </c>
      <c r="AD10" s="4">
        <v>3165.8029999999999</v>
      </c>
      <c r="AE10" s="4">
        <v>1.8819999999999999</v>
      </c>
      <c r="AF10" s="4">
        <v>2.2000000000000002</v>
      </c>
      <c r="AG10" s="4">
        <v>16.824000000000002</v>
      </c>
      <c r="AH10" s="4">
        <v>461.081051</v>
      </c>
      <c r="AI10" s="4">
        <v>8.3510620000000007</v>
      </c>
      <c r="AJ10" s="4">
        <v>213.52771200000001</v>
      </c>
      <c r="AK10" s="4">
        <v>1045</v>
      </c>
      <c r="AL10" s="4">
        <v>0</v>
      </c>
      <c r="AM10" s="4">
        <v>745</v>
      </c>
      <c r="AN10" s="4">
        <v>94</v>
      </c>
      <c r="AO10" s="4">
        <v>12.921272</v>
      </c>
      <c r="AP10" s="4">
        <v>10251.9</v>
      </c>
      <c r="AQ10" s="4">
        <v>120.9</v>
      </c>
      <c r="AR10" s="4">
        <v>328</v>
      </c>
      <c r="AS10" s="4">
        <v>180997</v>
      </c>
      <c r="AT10" s="4">
        <v>0</v>
      </c>
      <c r="AU10" s="4">
        <v>12.505000000000001</v>
      </c>
      <c r="AV10" s="4">
        <v>50952</v>
      </c>
      <c r="AW10" s="4">
        <v>0</v>
      </c>
      <c r="AX10" s="30">
        <v>0.6</v>
      </c>
      <c r="AY10">
        <v>0.85545454545454536</v>
      </c>
      <c r="AZ10" t="s">
        <v>72</v>
      </c>
      <c r="BA10" t="s">
        <v>903</v>
      </c>
      <c r="BB10">
        <v>4</v>
      </c>
      <c r="BC10" t="s">
        <v>913</v>
      </c>
      <c r="BD10">
        <v>12</v>
      </c>
      <c r="BE10">
        <v>62161.954999999994</v>
      </c>
      <c r="BF10">
        <v>9.5842448970596253E-2</v>
      </c>
      <c r="BG10">
        <v>8.1988858619391883E-2</v>
      </c>
      <c r="BH10">
        <v>277192.88100000011</v>
      </c>
      <c r="BI10">
        <v>2.1493171031329614E-2</v>
      </c>
      <c r="BJ10">
        <v>1.8386430854982878E-2</v>
      </c>
      <c r="BK10">
        <v>1</v>
      </c>
      <c r="BL10" t="s">
        <v>72</v>
      </c>
      <c r="BM10">
        <v>0</v>
      </c>
      <c r="BN10" t="s">
        <v>893</v>
      </c>
    </row>
    <row r="11" spans="1:66">
      <c r="A11" s="143" t="str">
        <f t="shared" si="20"/>
        <v>명진교통</v>
      </c>
      <c r="B11" s="143" t="str">
        <f t="shared" si="21"/>
        <v>522</v>
      </c>
      <c r="C11" s="144" t="str">
        <f t="shared" si="22"/>
        <v>71바5712</v>
      </c>
      <c r="D11" s="132" t="str">
        <f t="shared" si="23"/>
        <v>중형</v>
      </c>
      <c r="E11" s="128" t="str">
        <f t="shared" si="16"/>
        <v>C</v>
      </c>
      <c r="F11" s="151">
        <f t="shared" si="17"/>
        <v>0.88958333333333328</v>
      </c>
      <c r="G11" s="152">
        <f t="shared" si="18"/>
        <v>2.1349999999999998</v>
      </c>
      <c r="H11" s="153">
        <f t="shared" si="19"/>
        <v>2.4</v>
      </c>
      <c r="I11" s="154">
        <f t="shared" si="24"/>
        <v>4779.2299999999996</v>
      </c>
      <c r="J11" s="155">
        <f t="shared" si="25"/>
        <v>1.1091039141651981E-2</v>
      </c>
      <c r="K11" s="155">
        <f t="shared" si="26"/>
        <v>0.46202800064330851</v>
      </c>
      <c r="L11" s="155">
        <f t="shared" si="27"/>
        <v>0.22493163124603757</v>
      </c>
      <c r="M11" s="156">
        <f t="shared" si="28"/>
        <v>7.9790000000000001</v>
      </c>
      <c r="N11" s="157">
        <f t="shared" si="29"/>
        <v>2.1000000000000001E-2</v>
      </c>
      <c r="O11" s="157">
        <f t="shared" si="30"/>
        <v>12.073</v>
      </c>
      <c r="P11" s="158">
        <f t="shared" si="31"/>
        <v>2.1866666666666665</v>
      </c>
      <c r="Q11" s="159">
        <f t="shared" si="32"/>
        <v>97</v>
      </c>
      <c r="R11" s="160">
        <f t="shared" si="33"/>
        <v>24.784747000698562</v>
      </c>
      <c r="S11" s="145">
        <f t="shared" si="34"/>
        <v>1</v>
      </c>
      <c r="T11" s="145">
        <f t="shared" si="35"/>
        <v>577</v>
      </c>
      <c r="U11" t="s">
        <v>147</v>
      </c>
      <c r="V11" s="5" t="s">
        <v>208</v>
      </c>
      <c r="W11" t="s">
        <v>147</v>
      </c>
      <c r="X11" s="5" t="s">
        <v>208</v>
      </c>
      <c r="Y11" t="s">
        <v>914</v>
      </c>
      <c r="Z11" t="s">
        <v>692</v>
      </c>
      <c r="AA11" t="s">
        <v>693</v>
      </c>
      <c r="AB11">
        <v>509</v>
      </c>
      <c r="AC11" s="1">
        <v>4779.2299999999996</v>
      </c>
      <c r="AD11" s="1">
        <v>2238.8580000000002</v>
      </c>
      <c r="AE11" s="28">
        <v>2.1349999999999998</v>
      </c>
      <c r="AF11">
        <v>2.4</v>
      </c>
      <c r="AG11">
        <v>7.9790000000000001</v>
      </c>
      <c r="AH11">
        <v>365.98302000000001</v>
      </c>
      <c r="AI11">
        <v>4.059132</v>
      </c>
      <c r="AJ11">
        <v>169.094403</v>
      </c>
      <c r="AK11">
        <v>1075</v>
      </c>
      <c r="AL11">
        <v>1</v>
      </c>
      <c r="AM11">
        <v>577</v>
      </c>
      <c r="AN11">
        <v>97</v>
      </c>
      <c r="AO11">
        <v>13.058611000000001</v>
      </c>
      <c r="AP11">
        <v>4692.2</v>
      </c>
      <c r="AQ11">
        <v>131.19999999999999</v>
      </c>
      <c r="AR11">
        <v>229</v>
      </c>
      <c r="AS11">
        <v>140030</v>
      </c>
      <c r="AT11">
        <v>2.1000000000000001E-2</v>
      </c>
      <c r="AU11">
        <v>12.073</v>
      </c>
      <c r="AV11">
        <v>34690</v>
      </c>
      <c r="AW11">
        <v>0</v>
      </c>
      <c r="AX11" s="29">
        <v>0.43</v>
      </c>
      <c r="AY11">
        <v>0.88958333333333328</v>
      </c>
      <c r="AZ11" t="s">
        <v>72</v>
      </c>
      <c r="BA11" t="s">
        <v>903</v>
      </c>
      <c r="BB11">
        <v>1</v>
      </c>
      <c r="BC11" t="s">
        <v>909</v>
      </c>
      <c r="BD11">
        <v>9</v>
      </c>
      <c r="BE11">
        <v>62161.954999999994</v>
      </c>
      <c r="BF11">
        <v>7.688352144008341E-2</v>
      </c>
      <c r="BG11">
        <v>6.8394299281074197E-2</v>
      </c>
      <c r="BH11">
        <v>277192.88100000011</v>
      </c>
      <c r="BI11">
        <v>1.7241532259986134E-2</v>
      </c>
      <c r="BJ11">
        <v>1.5337779739612664E-2</v>
      </c>
      <c r="BK11">
        <v>1</v>
      </c>
      <c r="BL11" t="s">
        <v>71</v>
      </c>
      <c r="BM11">
        <v>-1</v>
      </c>
      <c r="BN11" t="s">
        <v>894</v>
      </c>
    </row>
    <row r="12" spans="1:66" s="2" customFormat="1">
      <c r="A12" s="140" t="str">
        <f t="shared" si="20"/>
        <v>명진교통</v>
      </c>
      <c r="B12" s="140" t="str">
        <f t="shared" si="21"/>
        <v>522</v>
      </c>
      <c r="C12" s="141" t="str">
        <f t="shared" si="22"/>
        <v>71바5713</v>
      </c>
      <c r="D12" s="115" t="str">
        <f t="shared" si="23"/>
        <v>중형</v>
      </c>
      <c r="E12" s="111" t="str">
        <f t="shared" si="16"/>
        <v>S</v>
      </c>
      <c r="F12" s="161">
        <f t="shared" si="17"/>
        <v>1.1234782608695653</v>
      </c>
      <c r="G12" s="162">
        <f t="shared" si="18"/>
        <v>2.5840000000000001</v>
      </c>
      <c r="H12" s="163">
        <f t="shared" si="19"/>
        <v>2.2999999999999998</v>
      </c>
      <c r="I12" s="164">
        <f t="shared" si="24"/>
        <v>6163.6949999999997</v>
      </c>
      <c r="J12" s="165">
        <f t="shared" si="25"/>
        <v>1.896425382920686E-2</v>
      </c>
      <c r="K12" s="165">
        <f t="shared" si="26"/>
        <v>0.43184892649315015</v>
      </c>
      <c r="L12" s="165">
        <f t="shared" si="27"/>
        <v>0.25828662839416944</v>
      </c>
      <c r="M12" s="166">
        <f t="shared" si="28"/>
        <v>9.65</v>
      </c>
      <c r="N12" s="167">
        <f t="shared" si="29"/>
        <v>0</v>
      </c>
      <c r="O12" s="167">
        <f t="shared" si="30"/>
        <v>6.6360000000000001</v>
      </c>
      <c r="P12" s="168">
        <f t="shared" si="31"/>
        <v>2.415</v>
      </c>
      <c r="Q12" s="169">
        <f t="shared" si="32"/>
        <v>98</v>
      </c>
      <c r="R12" s="170">
        <f t="shared" si="33"/>
        <v>23.905288115657704</v>
      </c>
      <c r="S12" s="142">
        <f t="shared" si="34"/>
        <v>0</v>
      </c>
      <c r="T12" s="142">
        <f t="shared" si="35"/>
        <v>409</v>
      </c>
      <c r="U12" t="s">
        <v>147</v>
      </c>
      <c r="V12" s="5" t="s">
        <v>208</v>
      </c>
      <c r="W12" t="s">
        <v>147</v>
      </c>
      <c r="X12" s="5" t="s">
        <v>208</v>
      </c>
      <c r="Y12" t="s">
        <v>916</v>
      </c>
      <c r="Z12" t="s">
        <v>692</v>
      </c>
      <c r="AA12" t="s">
        <v>49</v>
      </c>
      <c r="AB12">
        <v>509</v>
      </c>
      <c r="AC12" s="1">
        <v>6163.6949999999997</v>
      </c>
      <c r="AD12" s="1">
        <v>2384.9560000000001</v>
      </c>
      <c r="AE12" s="28">
        <v>2.5840000000000001</v>
      </c>
      <c r="AF12">
        <v>2.2999999999999998</v>
      </c>
      <c r="AG12">
        <v>9.65</v>
      </c>
      <c r="AH12">
        <v>469.49076300000002</v>
      </c>
      <c r="AI12">
        <v>8.9035419999999998</v>
      </c>
      <c r="AJ12">
        <v>202.74908199999999</v>
      </c>
      <c r="AK12">
        <v>1592</v>
      </c>
      <c r="AL12">
        <v>0</v>
      </c>
      <c r="AM12">
        <v>409</v>
      </c>
      <c r="AN12">
        <v>98</v>
      </c>
      <c r="AO12">
        <v>13.128469000000001</v>
      </c>
      <c r="AP12">
        <v>6164.5</v>
      </c>
      <c r="AQ12">
        <v>144.9</v>
      </c>
      <c r="AR12">
        <v>226</v>
      </c>
      <c r="AS12">
        <v>154563</v>
      </c>
      <c r="AT12">
        <v>0</v>
      </c>
      <c r="AU12">
        <v>6.6360000000000001</v>
      </c>
      <c r="AV12">
        <v>49862</v>
      </c>
      <c r="AW12">
        <v>0</v>
      </c>
      <c r="AX12" s="29">
        <v>0.6</v>
      </c>
      <c r="AY12" s="2">
        <v>1.1234782608695653</v>
      </c>
      <c r="AZ12" s="2" t="s">
        <v>74</v>
      </c>
      <c r="BA12" s="2" t="s">
        <v>903</v>
      </c>
      <c r="BB12" s="2">
        <v>1</v>
      </c>
      <c r="BC12" s="2" t="s">
        <v>917</v>
      </c>
      <c r="BD12" s="2">
        <v>9</v>
      </c>
      <c r="BE12" s="2">
        <v>62161.954999999994</v>
      </c>
      <c r="BF12" s="2">
        <v>9.9155423924488867E-2</v>
      </c>
      <c r="BG12" s="2">
        <v>0.11139896322646924</v>
      </c>
      <c r="BH12" s="2">
        <v>277192.88100000011</v>
      </c>
      <c r="BI12" s="2">
        <v>2.2236123012120204E-2</v>
      </c>
      <c r="BJ12" s="2">
        <v>2.4981800810138528E-2</v>
      </c>
      <c r="BK12" s="2">
        <v>1</v>
      </c>
      <c r="BL12" s="2" t="s">
        <v>74</v>
      </c>
      <c r="BM12" s="2">
        <v>0</v>
      </c>
      <c r="BN12" s="2" t="s">
        <v>893</v>
      </c>
    </row>
    <row r="13" spans="1:66">
      <c r="A13" s="143" t="str">
        <f t="shared" si="20"/>
        <v>명진교통</v>
      </c>
      <c r="B13" s="143" t="str">
        <f t="shared" si="21"/>
        <v>522</v>
      </c>
      <c r="C13" s="144" t="str">
        <f t="shared" si="22"/>
        <v>71바5715</v>
      </c>
      <c r="D13" s="132" t="str">
        <f t="shared" si="23"/>
        <v>중형</v>
      </c>
      <c r="E13" s="128" t="str">
        <f t="shared" si="16"/>
        <v>A</v>
      </c>
      <c r="F13" s="151">
        <f t="shared" si="17"/>
        <v>0.99333333333333329</v>
      </c>
      <c r="G13" s="152">
        <f t="shared" si="18"/>
        <v>2.3839999999999999</v>
      </c>
      <c r="H13" s="153">
        <f t="shared" si="19"/>
        <v>2.4</v>
      </c>
      <c r="I13" s="154">
        <f t="shared" si="24"/>
        <v>5807.7020000000002</v>
      </c>
      <c r="J13" s="155">
        <f t="shared" si="25"/>
        <v>1.6405595123037183E-2</v>
      </c>
      <c r="K13" s="155">
        <f t="shared" si="26"/>
        <v>0.43312985011639776</v>
      </c>
      <c r="L13" s="155">
        <f t="shared" si="27"/>
        <v>0.17838380826013456</v>
      </c>
      <c r="M13" s="156">
        <f t="shared" si="28"/>
        <v>4.9180000000000001</v>
      </c>
      <c r="N13" s="157">
        <f t="shared" si="29"/>
        <v>9.16</v>
      </c>
      <c r="O13" s="157">
        <f t="shared" si="30"/>
        <v>10.468999999999999</v>
      </c>
      <c r="P13" s="158">
        <f t="shared" si="31"/>
        <v>3.7800000000000002</v>
      </c>
      <c r="Q13" s="159">
        <f t="shared" si="32"/>
        <v>110</v>
      </c>
      <c r="R13" s="160">
        <f t="shared" si="33"/>
        <v>23.673041242689735</v>
      </c>
      <c r="S13" s="145">
        <f t="shared" si="34"/>
        <v>532</v>
      </c>
      <c r="T13" s="145">
        <f t="shared" si="35"/>
        <v>608</v>
      </c>
      <c r="U13" t="s">
        <v>147</v>
      </c>
      <c r="V13" t="s">
        <v>208</v>
      </c>
      <c r="W13" s="4" t="s">
        <v>147</v>
      </c>
      <c r="X13" s="4" t="s">
        <v>208</v>
      </c>
      <c r="Y13" s="4" t="s">
        <v>918</v>
      </c>
      <c r="Z13" s="4" t="s">
        <v>692</v>
      </c>
      <c r="AA13" s="4" t="s">
        <v>693</v>
      </c>
      <c r="AB13" s="4">
        <v>509</v>
      </c>
      <c r="AC13" s="4">
        <v>5807.7020000000002</v>
      </c>
      <c r="AD13" s="4">
        <v>2436.547</v>
      </c>
      <c r="AE13" s="4">
        <v>2.3839999999999999</v>
      </c>
      <c r="AF13" s="4">
        <v>2.4</v>
      </c>
      <c r="AG13" s="4">
        <v>4.9180000000000001</v>
      </c>
      <c r="AH13" s="4">
        <v>445.677706</v>
      </c>
      <c r="AI13" s="4">
        <v>7.3116079999999997</v>
      </c>
      <c r="AJ13" s="4">
        <v>193.03631799999999</v>
      </c>
      <c r="AK13" s="4">
        <v>1036</v>
      </c>
      <c r="AL13" s="4">
        <v>532</v>
      </c>
      <c r="AM13" s="4">
        <v>608</v>
      </c>
      <c r="AN13" s="4">
        <v>110</v>
      </c>
      <c r="AO13" s="4">
        <v>13.031169999999999</v>
      </c>
      <c r="AP13" s="4">
        <v>1814.2</v>
      </c>
      <c r="AQ13" s="4">
        <v>226.8</v>
      </c>
      <c r="AR13" s="4">
        <v>226</v>
      </c>
      <c r="AS13" s="4">
        <v>135841</v>
      </c>
      <c r="AT13" s="4">
        <v>9.16</v>
      </c>
      <c r="AU13" s="4">
        <v>10.468999999999999</v>
      </c>
      <c r="AV13" s="4">
        <v>43521</v>
      </c>
      <c r="AW13" s="4">
        <v>0</v>
      </c>
      <c r="AX13" s="30">
        <v>0.4</v>
      </c>
      <c r="AY13">
        <v>0.99333333333333329</v>
      </c>
      <c r="AZ13" t="s">
        <v>69</v>
      </c>
      <c r="BA13" t="s">
        <v>903</v>
      </c>
      <c r="BB13">
        <v>1</v>
      </c>
      <c r="BC13" t="s">
        <v>907</v>
      </c>
      <c r="BD13">
        <v>7</v>
      </c>
      <c r="BE13">
        <v>62161.954999999994</v>
      </c>
      <c r="BF13">
        <v>9.3428560926051965E-2</v>
      </c>
      <c r="BG13">
        <v>9.2805703853211616E-2</v>
      </c>
      <c r="BH13">
        <v>277192.88100000011</v>
      </c>
      <c r="BI13">
        <v>2.0951843997754033E-2</v>
      </c>
      <c r="BJ13">
        <v>2.0812165037769007E-2</v>
      </c>
      <c r="BK13">
        <v>1</v>
      </c>
      <c r="BL13" t="s">
        <v>74</v>
      </c>
      <c r="BM13">
        <v>-1</v>
      </c>
      <c r="BN13" t="s">
        <v>894</v>
      </c>
    </row>
    <row r="14" spans="1:66">
      <c r="A14" s="140" t="str">
        <f t="shared" si="20"/>
        <v>명진교통</v>
      </c>
      <c r="B14" s="140" t="str">
        <f t="shared" si="21"/>
        <v>522</v>
      </c>
      <c r="C14" s="141" t="str">
        <f t="shared" si="22"/>
        <v>71바5721</v>
      </c>
      <c r="D14" s="115" t="str">
        <f t="shared" si="23"/>
        <v>중형</v>
      </c>
      <c r="E14" s="111" t="str">
        <f t="shared" si="16"/>
        <v>B</v>
      </c>
      <c r="F14" s="161">
        <f t="shared" si="17"/>
        <v>0.92545454545454542</v>
      </c>
      <c r="G14" s="162">
        <f t="shared" si="18"/>
        <v>2.036</v>
      </c>
      <c r="H14" s="163">
        <f t="shared" si="19"/>
        <v>2.2000000000000002</v>
      </c>
      <c r="I14" s="164">
        <f t="shared" si="24"/>
        <v>5463.518</v>
      </c>
      <c r="J14" s="165">
        <f t="shared" si="25"/>
        <v>1.4500182623340959E-2</v>
      </c>
      <c r="K14" s="165">
        <f t="shared" si="26"/>
        <v>0.42094656906431094</v>
      </c>
      <c r="L14" s="165">
        <f t="shared" si="27"/>
        <v>0.16015321995827597</v>
      </c>
      <c r="M14" s="166">
        <f t="shared" si="28"/>
        <v>5.9429999999999996</v>
      </c>
      <c r="N14" s="167">
        <f t="shared" si="29"/>
        <v>3.6999999999999998E-2</v>
      </c>
      <c r="O14" s="167">
        <f t="shared" si="30"/>
        <v>6.681</v>
      </c>
      <c r="P14" s="168">
        <f t="shared" si="31"/>
        <v>1.0900000000000001</v>
      </c>
      <c r="Q14" s="169">
        <f t="shared" si="32"/>
        <v>96</v>
      </c>
      <c r="R14" s="170">
        <f t="shared" si="33"/>
        <v>23.74312105794219</v>
      </c>
      <c r="S14" s="142">
        <f t="shared" si="34"/>
        <v>2</v>
      </c>
      <c r="T14" s="142">
        <f t="shared" si="35"/>
        <v>365</v>
      </c>
      <c r="U14" t="s">
        <v>147</v>
      </c>
      <c r="V14" s="5" t="s">
        <v>208</v>
      </c>
      <c r="W14" t="s">
        <v>147</v>
      </c>
      <c r="X14" s="5" t="s">
        <v>208</v>
      </c>
      <c r="Y14" t="s">
        <v>919</v>
      </c>
      <c r="Z14" t="s">
        <v>692</v>
      </c>
      <c r="AA14" t="s">
        <v>693</v>
      </c>
      <c r="AB14">
        <v>509</v>
      </c>
      <c r="AC14" s="1">
        <v>5463.518</v>
      </c>
      <c r="AD14" s="1">
        <v>2682.826</v>
      </c>
      <c r="AE14" s="28">
        <v>2.036</v>
      </c>
      <c r="AF14">
        <v>2.2000000000000002</v>
      </c>
      <c r="AG14">
        <v>5.9429999999999996</v>
      </c>
      <c r="AH14">
        <v>407.59576299999998</v>
      </c>
      <c r="AI14">
        <v>5.9102129999999997</v>
      </c>
      <c r="AJ14">
        <v>171.57603800000001</v>
      </c>
      <c r="AK14">
        <v>875</v>
      </c>
      <c r="AL14">
        <v>2</v>
      </c>
      <c r="AM14">
        <v>365</v>
      </c>
      <c r="AN14">
        <v>96</v>
      </c>
      <c r="AO14">
        <v>13.404256</v>
      </c>
      <c r="AP14">
        <v>3419.3</v>
      </c>
      <c r="AQ14">
        <v>65.400000000000006</v>
      </c>
      <c r="AR14">
        <v>212</v>
      </c>
      <c r="AS14">
        <v>122911</v>
      </c>
      <c r="AT14">
        <v>3.6999999999999998E-2</v>
      </c>
      <c r="AU14">
        <v>6.681</v>
      </c>
      <c r="AV14">
        <v>43427</v>
      </c>
      <c r="AW14">
        <v>0</v>
      </c>
      <c r="AX14" s="29">
        <v>0.37</v>
      </c>
      <c r="AY14">
        <v>0.92545454545454542</v>
      </c>
      <c r="AZ14" t="s">
        <v>71</v>
      </c>
      <c r="BA14" t="s">
        <v>903</v>
      </c>
      <c r="BB14">
        <v>1</v>
      </c>
      <c r="BC14" t="s">
        <v>920</v>
      </c>
      <c r="BD14">
        <v>12</v>
      </c>
      <c r="BE14">
        <v>62161.954999999994</v>
      </c>
      <c r="BF14">
        <v>8.7891669430280955E-2</v>
      </c>
      <c r="BG14">
        <v>8.1339744981841822E-2</v>
      </c>
      <c r="BH14">
        <v>277192.88100000011</v>
      </c>
      <c r="BI14">
        <v>1.9710167087588364E-2</v>
      </c>
      <c r="BJ14">
        <v>1.824086372287723E-2</v>
      </c>
      <c r="BK14">
        <v>1</v>
      </c>
      <c r="BL14" t="s">
        <v>71</v>
      </c>
      <c r="BM14">
        <v>0</v>
      </c>
      <c r="BN14" t="s">
        <v>893</v>
      </c>
    </row>
    <row r="15" spans="1:66">
      <c r="A15" s="143" t="str">
        <f t="shared" si="20"/>
        <v>명진교통</v>
      </c>
      <c r="B15" s="143" t="str">
        <f t="shared" si="21"/>
        <v>522</v>
      </c>
      <c r="C15" s="144" t="str">
        <f t="shared" si="22"/>
        <v>71바5722</v>
      </c>
      <c r="D15" s="132" t="str">
        <f t="shared" si="23"/>
        <v>중형</v>
      </c>
      <c r="E15" s="128" t="str">
        <f t="shared" si="16"/>
        <v>D</v>
      </c>
      <c r="F15" s="151">
        <f t="shared" si="17"/>
        <v>0.81608695652173924</v>
      </c>
      <c r="G15" s="152">
        <f t="shared" si="18"/>
        <v>1.877</v>
      </c>
      <c r="H15" s="153">
        <f t="shared" si="19"/>
        <v>2.2999999999999998</v>
      </c>
      <c r="I15" s="154">
        <f t="shared" si="24"/>
        <v>5530.9949999999999</v>
      </c>
      <c r="J15" s="155">
        <f t="shared" si="25"/>
        <v>2.0283808451751328E-2</v>
      </c>
      <c r="K15" s="155">
        <f t="shared" si="26"/>
        <v>0.45168966709992564</v>
      </c>
      <c r="L15" s="155">
        <f t="shared" si="27"/>
        <v>0.19707123221047931</v>
      </c>
      <c r="M15" s="156">
        <f t="shared" si="28"/>
        <v>9.343</v>
      </c>
      <c r="N15" s="157">
        <f t="shared" si="29"/>
        <v>0.28899999999999998</v>
      </c>
      <c r="O15" s="157">
        <f t="shared" si="30"/>
        <v>28.15</v>
      </c>
      <c r="P15" s="158">
        <f t="shared" si="31"/>
        <v>8.8166666666666664</v>
      </c>
      <c r="Q15" s="159">
        <f t="shared" si="32"/>
        <v>93</v>
      </c>
      <c r="R15" s="160">
        <f t="shared" si="33"/>
        <v>24.944411367350362</v>
      </c>
      <c r="S15" s="145">
        <f t="shared" si="34"/>
        <v>16</v>
      </c>
      <c r="T15" s="145">
        <f t="shared" si="35"/>
        <v>1557</v>
      </c>
      <c r="U15" t="s">
        <v>147</v>
      </c>
      <c r="V15" s="5" t="s">
        <v>208</v>
      </c>
      <c r="W15" t="s">
        <v>147</v>
      </c>
      <c r="X15" s="5" t="s">
        <v>208</v>
      </c>
      <c r="Y15" t="s">
        <v>921</v>
      </c>
      <c r="Z15" t="s">
        <v>692</v>
      </c>
      <c r="AA15" t="s">
        <v>693</v>
      </c>
      <c r="AB15">
        <v>509</v>
      </c>
      <c r="AC15" s="1">
        <v>5530.9949999999999</v>
      </c>
      <c r="AD15" s="1">
        <v>2946.415</v>
      </c>
      <c r="AE15" s="28">
        <v>1.877</v>
      </c>
      <c r="AF15">
        <v>2.2999999999999998</v>
      </c>
      <c r="AG15">
        <v>9.343</v>
      </c>
      <c r="AH15">
        <v>419.92745200000002</v>
      </c>
      <c r="AI15">
        <v>8.517728</v>
      </c>
      <c r="AJ15">
        <v>189.67689100000001</v>
      </c>
      <c r="AK15">
        <v>1090</v>
      </c>
      <c r="AL15">
        <v>16</v>
      </c>
      <c r="AM15">
        <v>1557</v>
      </c>
      <c r="AN15">
        <v>93</v>
      </c>
      <c r="AO15">
        <v>13.17131</v>
      </c>
      <c r="AP15">
        <v>13377.9</v>
      </c>
      <c r="AQ15">
        <v>529</v>
      </c>
      <c r="AR15">
        <v>347</v>
      </c>
      <c r="AS15">
        <v>151620</v>
      </c>
      <c r="AT15">
        <v>0.28899999999999998</v>
      </c>
      <c r="AU15">
        <v>28.15</v>
      </c>
      <c r="AV15">
        <v>41254</v>
      </c>
      <c r="AW15">
        <v>0</v>
      </c>
      <c r="AX15" s="29">
        <v>0.41</v>
      </c>
      <c r="AY15">
        <v>0.81608695652173924</v>
      </c>
      <c r="AZ15" t="s">
        <v>70</v>
      </c>
      <c r="BA15" t="s">
        <v>903</v>
      </c>
      <c r="BB15">
        <v>2</v>
      </c>
      <c r="BC15" t="s">
        <v>1285</v>
      </c>
      <c r="BD15">
        <v>8</v>
      </c>
      <c r="BE15">
        <v>62161.954999999994</v>
      </c>
      <c r="BF15">
        <v>8.8977172613055697E-2</v>
      </c>
      <c r="BG15">
        <v>7.2613109997698072E-2</v>
      </c>
      <c r="BH15">
        <v>277192.88100000011</v>
      </c>
      <c r="BI15">
        <v>1.9953596860231047E-2</v>
      </c>
      <c r="BJ15">
        <v>1.6283870133327688E-2</v>
      </c>
      <c r="BK15">
        <v>1</v>
      </c>
      <c r="BL15" t="s">
        <v>70</v>
      </c>
      <c r="BM15">
        <v>0</v>
      </c>
      <c r="BN15" t="s">
        <v>893</v>
      </c>
    </row>
    <row r="16" spans="1:66">
      <c r="A16" s="140" t="str">
        <f t="shared" si="20"/>
        <v>명진교통</v>
      </c>
      <c r="B16" s="140" t="str">
        <f t="shared" si="21"/>
        <v>565</v>
      </c>
      <c r="C16" s="141" t="str">
        <f t="shared" si="22"/>
        <v>71바5801</v>
      </c>
      <c r="D16" s="115" t="str">
        <f t="shared" si="23"/>
        <v>중형</v>
      </c>
      <c r="E16" s="111" t="str">
        <f t="shared" si="16"/>
        <v>S</v>
      </c>
      <c r="F16" s="161">
        <f t="shared" si="17"/>
        <v>1.0704347826086957</v>
      </c>
      <c r="G16" s="162">
        <f t="shared" si="18"/>
        <v>2.4620000000000002</v>
      </c>
      <c r="H16" s="163">
        <f t="shared" si="19"/>
        <v>2.2999999999999998</v>
      </c>
      <c r="I16" s="164">
        <f t="shared" si="24"/>
        <v>5034.8519999999999</v>
      </c>
      <c r="J16" s="165">
        <f t="shared" si="25"/>
        <v>2.0780886792346041E-2</v>
      </c>
      <c r="K16" s="165">
        <f t="shared" si="26"/>
        <v>0.36684741157716688</v>
      </c>
      <c r="L16" s="165">
        <f t="shared" si="27"/>
        <v>0.17259693035664206</v>
      </c>
      <c r="M16" s="166">
        <f t="shared" si="28"/>
        <v>3.077</v>
      </c>
      <c r="N16" s="167">
        <f t="shared" si="29"/>
        <v>0.02</v>
      </c>
      <c r="O16" s="167">
        <f t="shared" si="30"/>
        <v>2.9</v>
      </c>
      <c r="P16" s="168">
        <f t="shared" si="31"/>
        <v>0</v>
      </c>
      <c r="Q16" s="169">
        <f t="shared" si="32"/>
        <v>79</v>
      </c>
      <c r="R16" s="170">
        <f t="shared" si="33"/>
        <v>19.692616096977407</v>
      </c>
      <c r="S16" s="142">
        <f t="shared" si="34"/>
        <v>1</v>
      </c>
      <c r="T16" s="142">
        <f t="shared" si="35"/>
        <v>146</v>
      </c>
      <c r="U16" t="s">
        <v>147</v>
      </c>
      <c r="V16" t="s">
        <v>209</v>
      </c>
      <c r="W16" s="4" t="s">
        <v>147</v>
      </c>
      <c r="X16" s="4" t="s">
        <v>209</v>
      </c>
      <c r="Y16" s="4" t="s">
        <v>923</v>
      </c>
      <c r="Z16" s="4" t="s">
        <v>692</v>
      </c>
      <c r="AA16" s="4" t="s">
        <v>693</v>
      </c>
      <c r="AB16" s="4">
        <v>509</v>
      </c>
      <c r="AC16" s="4">
        <v>5034.8519999999999</v>
      </c>
      <c r="AD16" s="4">
        <v>2044.7619999999999</v>
      </c>
      <c r="AE16" s="4">
        <v>2.4620000000000002</v>
      </c>
      <c r="AF16" s="4">
        <v>2.2999999999999998</v>
      </c>
      <c r="AG16" s="4">
        <v>3.077</v>
      </c>
      <c r="AH16" s="4">
        <v>417.51124900000002</v>
      </c>
      <c r="AI16" s="4">
        <v>8.6762540000000001</v>
      </c>
      <c r="AJ16" s="4">
        <v>153.16292100000001</v>
      </c>
      <c r="AK16" s="4">
        <v>869</v>
      </c>
      <c r="AL16" s="4">
        <v>1</v>
      </c>
      <c r="AM16" s="4">
        <v>146</v>
      </c>
      <c r="AN16" s="4">
        <v>79</v>
      </c>
      <c r="AO16" s="4">
        <v>12.059200000000001</v>
      </c>
      <c r="AP16" s="4">
        <v>874.7</v>
      </c>
      <c r="AQ16" s="4">
        <v>0</v>
      </c>
      <c r="AR16" s="4">
        <v>147</v>
      </c>
      <c r="AS16" s="4">
        <v>40730</v>
      </c>
      <c r="AT16" s="4">
        <v>0.02</v>
      </c>
      <c r="AU16" s="4">
        <v>2.9</v>
      </c>
      <c r="AV16" s="4">
        <v>37324</v>
      </c>
      <c r="AW16" s="4">
        <v>0</v>
      </c>
      <c r="AX16" s="30">
        <v>0.42</v>
      </c>
      <c r="AY16">
        <v>1.0704347826086957</v>
      </c>
      <c r="AZ16" t="s">
        <v>74</v>
      </c>
      <c r="BA16" t="s">
        <v>924</v>
      </c>
      <c r="BB16">
        <v>1</v>
      </c>
      <c r="BC16" t="s">
        <v>925</v>
      </c>
      <c r="BD16">
        <v>8</v>
      </c>
      <c r="BE16">
        <v>25429.559000000001</v>
      </c>
      <c r="BF16">
        <v>0.19799210831772582</v>
      </c>
      <c r="BG16">
        <v>0.21193763942532218</v>
      </c>
      <c r="BH16">
        <v>277192.88100000011</v>
      </c>
      <c r="BI16">
        <v>1.8163713230427436E-2</v>
      </c>
      <c r="BJ16">
        <v>1.9443070423179283E-2</v>
      </c>
      <c r="BK16">
        <v>1</v>
      </c>
      <c r="BL16" t="s">
        <v>74</v>
      </c>
      <c r="BM16">
        <v>0</v>
      </c>
      <c r="BN16" t="s">
        <v>893</v>
      </c>
    </row>
    <row r="17" spans="1:66">
      <c r="A17" s="143" t="str">
        <f t="shared" si="20"/>
        <v>명진교통</v>
      </c>
      <c r="B17" s="143" t="str">
        <f t="shared" si="21"/>
        <v>565</v>
      </c>
      <c r="C17" s="144" t="str">
        <f t="shared" si="22"/>
        <v>71바5802</v>
      </c>
      <c r="D17" s="132" t="str">
        <f t="shared" si="23"/>
        <v>중형</v>
      </c>
      <c r="E17" s="128" t="str">
        <f t="shared" si="16"/>
        <v>S</v>
      </c>
      <c r="F17" s="151">
        <f t="shared" si="17"/>
        <v>1.0082608695652175</v>
      </c>
      <c r="G17" s="152">
        <f t="shared" si="18"/>
        <v>2.319</v>
      </c>
      <c r="H17" s="153">
        <f t="shared" si="19"/>
        <v>2.2999999999999998</v>
      </c>
      <c r="I17" s="154">
        <f t="shared" si="24"/>
        <v>5104.24</v>
      </c>
      <c r="J17" s="155">
        <f t="shared" si="25"/>
        <v>1.2297847490317588E-2</v>
      </c>
      <c r="K17" s="155">
        <f t="shared" si="26"/>
        <v>0.32812160550174629</v>
      </c>
      <c r="L17" s="155">
        <f t="shared" si="27"/>
        <v>0.14438976223688543</v>
      </c>
      <c r="M17" s="156">
        <f t="shared" si="28"/>
        <v>2.2320000000000002</v>
      </c>
      <c r="N17" s="157">
        <f t="shared" si="29"/>
        <v>3.9E-2</v>
      </c>
      <c r="O17" s="157">
        <f t="shared" si="30"/>
        <v>3.0760000000000001</v>
      </c>
      <c r="P17" s="158">
        <f t="shared" si="31"/>
        <v>0</v>
      </c>
      <c r="Q17" s="159">
        <f t="shared" si="32"/>
        <v>78</v>
      </c>
      <c r="R17" s="160">
        <f t="shared" si="33"/>
        <v>19.287090237327561</v>
      </c>
      <c r="S17" s="145">
        <f t="shared" si="34"/>
        <v>2</v>
      </c>
      <c r="T17" s="145">
        <f t="shared" si="35"/>
        <v>157</v>
      </c>
      <c r="U17" t="s">
        <v>147</v>
      </c>
      <c r="V17" s="5" t="s">
        <v>209</v>
      </c>
      <c r="W17" t="s">
        <v>147</v>
      </c>
      <c r="X17" s="5" t="s">
        <v>209</v>
      </c>
      <c r="Y17" t="s">
        <v>926</v>
      </c>
      <c r="Z17" t="s">
        <v>692</v>
      </c>
      <c r="AA17" t="s">
        <v>693</v>
      </c>
      <c r="AB17">
        <v>509</v>
      </c>
      <c r="AC17" s="1">
        <v>5104.24</v>
      </c>
      <c r="AD17" s="1">
        <v>2200.9369999999999</v>
      </c>
      <c r="AE17" s="28">
        <v>2.319</v>
      </c>
      <c r="AF17">
        <v>2.2999999999999998</v>
      </c>
      <c r="AG17">
        <v>2.2320000000000002</v>
      </c>
      <c r="AH17">
        <v>401.23289899999997</v>
      </c>
      <c r="AI17">
        <v>4.9343009999999996</v>
      </c>
      <c r="AJ17">
        <v>131.65318300000001</v>
      </c>
      <c r="AK17">
        <v>737</v>
      </c>
      <c r="AL17">
        <v>2</v>
      </c>
      <c r="AM17">
        <v>157</v>
      </c>
      <c r="AN17">
        <v>78</v>
      </c>
      <c r="AO17">
        <v>12.721389</v>
      </c>
      <c r="AP17">
        <v>322.60000000000002</v>
      </c>
      <c r="AQ17">
        <v>0</v>
      </c>
      <c r="AR17">
        <v>67</v>
      </c>
      <c r="AS17">
        <v>20158</v>
      </c>
      <c r="AT17">
        <v>3.9E-2</v>
      </c>
      <c r="AU17">
        <v>3.0760000000000001</v>
      </c>
      <c r="AV17">
        <v>38581</v>
      </c>
      <c r="AW17">
        <v>0</v>
      </c>
      <c r="AX17" s="29">
        <v>0.37</v>
      </c>
      <c r="AY17">
        <v>1.0082608695652175</v>
      </c>
      <c r="AZ17" t="s">
        <v>74</v>
      </c>
      <c r="BA17" t="s">
        <v>924</v>
      </c>
      <c r="BB17">
        <v>3</v>
      </c>
      <c r="BC17" t="s">
        <v>932</v>
      </c>
      <c r="BD17">
        <v>8</v>
      </c>
      <c r="BE17">
        <v>25429.559000000001</v>
      </c>
      <c r="BF17">
        <v>0.2007207439185241</v>
      </c>
      <c r="BG17">
        <v>0.20237887180306846</v>
      </c>
      <c r="BH17">
        <v>277192.88100000011</v>
      </c>
      <c r="BI17">
        <v>1.8414037119517501E-2</v>
      </c>
      <c r="BJ17">
        <v>1.856615307833091E-2</v>
      </c>
      <c r="BK17">
        <v>1</v>
      </c>
      <c r="BL17" t="s">
        <v>74</v>
      </c>
      <c r="BM17">
        <v>0</v>
      </c>
      <c r="BN17" t="s">
        <v>893</v>
      </c>
    </row>
    <row r="18" spans="1:66">
      <c r="A18" s="140" t="str">
        <f t="shared" si="20"/>
        <v>명진교통</v>
      </c>
      <c r="B18" s="140" t="str">
        <f t="shared" si="21"/>
        <v>565</v>
      </c>
      <c r="C18" s="141" t="str">
        <f t="shared" si="22"/>
        <v>71바5804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0.86173913043478267</v>
      </c>
      <c r="G18" s="162">
        <f t="shared" si="18"/>
        <v>1.982</v>
      </c>
      <c r="H18" s="163">
        <f t="shared" si="19"/>
        <v>2.2999999999999998</v>
      </c>
      <c r="I18" s="164">
        <f t="shared" si="24"/>
        <v>5236.1559999999999</v>
      </c>
      <c r="J18" s="165">
        <f t="shared" si="25"/>
        <v>1.2957742944322528E-2</v>
      </c>
      <c r="K18" s="165">
        <f t="shared" si="26"/>
        <v>0.43779259193425163</v>
      </c>
      <c r="L18" s="165">
        <f t="shared" si="27"/>
        <v>0.20243858280769328</v>
      </c>
      <c r="M18" s="166">
        <f t="shared" si="28"/>
        <v>5.8940000000000001</v>
      </c>
      <c r="N18" s="167">
        <f t="shared" si="29"/>
        <v>7.5999999999999998E-2</v>
      </c>
      <c r="O18" s="167">
        <f t="shared" si="30"/>
        <v>3.915</v>
      </c>
      <c r="P18" s="168">
        <f t="shared" si="31"/>
        <v>5.8333333333333334E-2</v>
      </c>
      <c r="Q18" s="169">
        <f t="shared" si="32"/>
        <v>83</v>
      </c>
      <c r="R18" s="170">
        <f t="shared" si="33"/>
        <v>20.281523640866595</v>
      </c>
      <c r="S18" s="142">
        <f t="shared" si="34"/>
        <v>4</v>
      </c>
      <c r="T18" s="142">
        <f t="shared" si="35"/>
        <v>205</v>
      </c>
      <c r="U18" t="s">
        <v>147</v>
      </c>
      <c r="V18" s="5" t="s">
        <v>209</v>
      </c>
      <c r="W18" t="s">
        <v>147</v>
      </c>
      <c r="X18" s="5" t="s">
        <v>209</v>
      </c>
      <c r="Y18" t="s">
        <v>928</v>
      </c>
      <c r="Z18" t="s">
        <v>692</v>
      </c>
      <c r="AA18" t="s">
        <v>693</v>
      </c>
      <c r="AB18">
        <v>509</v>
      </c>
      <c r="AC18" s="1">
        <v>5236.1559999999999</v>
      </c>
      <c r="AD18" s="1">
        <v>2641.616</v>
      </c>
      <c r="AE18" s="28">
        <v>1.982</v>
      </c>
      <c r="AF18">
        <v>2.2999999999999998</v>
      </c>
      <c r="AG18">
        <v>5.8940000000000001</v>
      </c>
      <c r="AH18">
        <v>470.04798799999998</v>
      </c>
      <c r="AI18">
        <v>6.0907609999999996</v>
      </c>
      <c r="AJ18">
        <v>205.78352699999999</v>
      </c>
      <c r="AK18">
        <v>1060</v>
      </c>
      <c r="AL18">
        <v>4</v>
      </c>
      <c r="AM18">
        <v>205</v>
      </c>
      <c r="AN18">
        <v>83</v>
      </c>
      <c r="AO18">
        <v>11.139620000000001</v>
      </c>
      <c r="AP18">
        <v>4880.3999999999996</v>
      </c>
      <c r="AQ18">
        <v>3.5</v>
      </c>
      <c r="AR18">
        <v>349</v>
      </c>
      <c r="AS18">
        <v>156392</v>
      </c>
      <c r="AT18">
        <v>7.5999999999999998E-2</v>
      </c>
      <c r="AU18">
        <v>3.915</v>
      </c>
      <c r="AV18">
        <v>41178</v>
      </c>
      <c r="AW18">
        <v>0</v>
      </c>
      <c r="AX18" s="29">
        <v>0.42</v>
      </c>
      <c r="AY18">
        <v>0.86173913043478267</v>
      </c>
      <c r="AZ18" t="s">
        <v>72</v>
      </c>
      <c r="BA18" t="s">
        <v>924</v>
      </c>
      <c r="BB18">
        <v>1</v>
      </c>
      <c r="BC18" t="s">
        <v>931</v>
      </c>
      <c r="BD18">
        <v>6</v>
      </c>
      <c r="BE18">
        <v>25429.559000000001</v>
      </c>
      <c r="BF18">
        <v>0.20590825031609866</v>
      </c>
      <c r="BG18">
        <v>0.17743919657674243</v>
      </c>
      <c r="BH18">
        <v>277192.88100000011</v>
      </c>
      <c r="BI18">
        <v>1.888993678737369E-2</v>
      </c>
      <c r="BJ18">
        <v>1.6278197701119417E-2</v>
      </c>
      <c r="BK18">
        <v>1</v>
      </c>
      <c r="BL18" t="s">
        <v>71</v>
      </c>
      <c r="BM18">
        <v>-1</v>
      </c>
      <c r="BN18" t="s">
        <v>894</v>
      </c>
    </row>
    <row r="19" spans="1:66">
      <c r="A19" s="143" t="str">
        <f t="shared" si="20"/>
        <v>명진교통</v>
      </c>
      <c r="B19" s="143" t="str">
        <f t="shared" si="21"/>
        <v>565</v>
      </c>
      <c r="C19" s="144" t="str">
        <f t="shared" si="22"/>
        <v>71바5805</v>
      </c>
      <c r="D19" s="132" t="str">
        <f t="shared" si="23"/>
        <v>중형</v>
      </c>
      <c r="E19" s="128" t="str">
        <f t="shared" si="16"/>
        <v>S</v>
      </c>
      <c r="F19" s="151">
        <f t="shared" si="17"/>
        <v>1.0439130434782609</v>
      </c>
      <c r="G19" s="152">
        <f t="shared" si="18"/>
        <v>2.4009999999999998</v>
      </c>
      <c r="H19" s="153">
        <f t="shared" si="19"/>
        <v>2.2999999999999998</v>
      </c>
      <c r="I19" s="154">
        <f t="shared" si="24"/>
        <v>5340.8050000000003</v>
      </c>
      <c r="J19" s="155">
        <f t="shared" si="25"/>
        <v>2.3068913933570041E-2</v>
      </c>
      <c r="K19" s="155">
        <f t="shared" si="26"/>
        <v>0.34861239211472711</v>
      </c>
      <c r="L19" s="155">
        <f t="shared" si="27"/>
        <v>0.175441717119423</v>
      </c>
      <c r="M19" s="156">
        <f t="shared" si="28"/>
        <v>3.726</v>
      </c>
      <c r="N19" s="157">
        <f t="shared" si="29"/>
        <v>0</v>
      </c>
      <c r="O19" s="157">
        <f t="shared" si="30"/>
        <v>3.1640000000000001</v>
      </c>
      <c r="P19" s="158">
        <f t="shared" si="31"/>
        <v>0</v>
      </c>
      <c r="Q19" s="159">
        <f t="shared" si="32"/>
        <v>86</v>
      </c>
      <c r="R19" s="160">
        <f t="shared" si="33"/>
        <v>20.438131236658361</v>
      </c>
      <c r="S19" s="145">
        <f t="shared" si="34"/>
        <v>0</v>
      </c>
      <c r="T19" s="145">
        <f t="shared" si="35"/>
        <v>169</v>
      </c>
      <c r="U19" t="s">
        <v>147</v>
      </c>
      <c r="V19" t="s">
        <v>209</v>
      </c>
      <c r="W19" s="4" t="s">
        <v>147</v>
      </c>
      <c r="X19" s="4" t="s">
        <v>209</v>
      </c>
      <c r="Y19" s="4" t="s">
        <v>929</v>
      </c>
      <c r="Z19" s="4" t="s">
        <v>692</v>
      </c>
      <c r="AA19" s="4" t="s">
        <v>693</v>
      </c>
      <c r="AB19" s="4">
        <v>509</v>
      </c>
      <c r="AC19" s="4">
        <v>5340.8050000000003</v>
      </c>
      <c r="AD19" s="4">
        <v>2224.6260000000002</v>
      </c>
      <c r="AE19" s="4">
        <v>2.4009999999999998</v>
      </c>
      <c r="AF19" s="4">
        <v>2.2999999999999998</v>
      </c>
      <c r="AG19" s="4">
        <v>3.726</v>
      </c>
      <c r="AH19" s="4">
        <v>415.89677899999998</v>
      </c>
      <c r="AI19" s="4">
        <v>9.5942869999999996</v>
      </c>
      <c r="AJ19" s="4">
        <v>144.986771</v>
      </c>
      <c r="AK19" s="4">
        <v>937</v>
      </c>
      <c r="AL19" s="4">
        <v>0</v>
      </c>
      <c r="AM19" s="4">
        <v>169</v>
      </c>
      <c r="AN19" s="4">
        <v>86</v>
      </c>
      <c r="AO19" s="4">
        <v>12.841659</v>
      </c>
      <c r="AP19" s="4">
        <v>194.9</v>
      </c>
      <c r="AQ19" s="4">
        <v>0</v>
      </c>
      <c r="AR19" s="4">
        <v>70</v>
      </c>
      <c r="AS19" s="4">
        <v>19754</v>
      </c>
      <c r="AT19" s="4">
        <v>0</v>
      </c>
      <c r="AU19" s="4">
        <v>3.1640000000000001</v>
      </c>
      <c r="AV19" s="4">
        <v>42066</v>
      </c>
      <c r="AW19" s="4">
        <v>0</v>
      </c>
      <c r="AX19" s="30">
        <v>0.42</v>
      </c>
      <c r="AY19">
        <v>1.0439130434782609</v>
      </c>
      <c r="AZ19" t="s">
        <v>74</v>
      </c>
      <c r="BA19" t="s">
        <v>924</v>
      </c>
      <c r="BB19">
        <v>2</v>
      </c>
      <c r="BC19" t="s">
        <v>927</v>
      </c>
      <c r="BD19">
        <v>5</v>
      </c>
      <c r="BE19">
        <v>25429.559000000001</v>
      </c>
      <c r="BF19">
        <v>0.21002350060415911</v>
      </c>
      <c r="BG19">
        <v>0.2192462717176461</v>
      </c>
      <c r="BH19">
        <v>277192.88100000011</v>
      </c>
      <c r="BI19">
        <v>1.9267468128086586E-2</v>
      </c>
      <c r="BJ19">
        <v>2.0113561293711259E-2</v>
      </c>
      <c r="BK19">
        <v>1</v>
      </c>
      <c r="BL19" t="s">
        <v>74</v>
      </c>
      <c r="BM19">
        <v>0</v>
      </c>
      <c r="BN19" t="s">
        <v>893</v>
      </c>
    </row>
    <row r="20" spans="1:66">
      <c r="A20" s="140" t="str">
        <f t="shared" si="20"/>
        <v>명진교통</v>
      </c>
      <c r="B20" s="140" t="str">
        <f t="shared" si="21"/>
        <v>565</v>
      </c>
      <c r="C20" s="141" t="str">
        <f t="shared" si="22"/>
        <v>71바5806</v>
      </c>
      <c r="D20" s="115" t="str">
        <f t="shared" si="23"/>
        <v>중형</v>
      </c>
      <c r="E20" s="111" t="str">
        <f t="shared" si="16"/>
        <v>C</v>
      </c>
      <c r="F20" s="161">
        <f t="shared" si="17"/>
        <v>0.85043478260869565</v>
      </c>
      <c r="G20" s="162">
        <f t="shared" si="18"/>
        <v>1.956</v>
      </c>
      <c r="H20" s="163">
        <f t="shared" si="19"/>
        <v>2.2999999999999998</v>
      </c>
      <c r="I20" s="164">
        <f t="shared" si="24"/>
        <v>3905.864</v>
      </c>
      <c r="J20" s="165">
        <f t="shared" si="25"/>
        <v>2.6765423569198737E-2</v>
      </c>
      <c r="K20" s="165">
        <f t="shared" si="26"/>
        <v>0.41197729247852377</v>
      </c>
      <c r="L20" s="165">
        <f t="shared" si="27"/>
        <v>0.10881075224329367</v>
      </c>
      <c r="M20" s="166">
        <f t="shared" si="28"/>
        <v>6.5789999999999997</v>
      </c>
      <c r="N20" s="167">
        <f t="shared" si="29"/>
        <v>5.0999999999999997E-2</v>
      </c>
      <c r="O20" s="167">
        <f t="shared" si="30"/>
        <v>4.5830000000000002</v>
      </c>
      <c r="P20" s="168">
        <f t="shared" si="31"/>
        <v>0.30333333333333334</v>
      </c>
      <c r="Q20" s="169">
        <f t="shared" si="32"/>
        <v>89</v>
      </c>
      <c r="R20" s="170">
        <f t="shared" si="33"/>
        <v>21.076755241532023</v>
      </c>
      <c r="S20" s="142">
        <f t="shared" si="34"/>
        <v>2</v>
      </c>
      <c r="T20" s="142">
        <f t="shared" si="35"/>
        <v>179</v>
      </c>
      <c r="U20" t="s">
        <v>147</v>
      </c>
      <c r="V20" s="5" t="s">
        <v>209</v>
      </c>
      <c r="W20" t="s">
        <v>147</v>
      </c>
      <c r="X20" s="5" t="s">
        <v>209</v>
      </c>
      <c r="Y20" t="s">
        <v>930</v>
      </c>
      <c r="Z20" t="s">
        <v>692</v>
      </c>
      <c r="AA20" t="s">
        <v>693</v>
      </c>
      <c r="AB20">
        <v>509</v>
      </c>
      <c r="AC20" s="1">
        <v>3905.864</v>
      </c>
      <c r="AD20" s="1">
        <v>1997.0440000000001</v>
      </c>
      <c r="AE20" s="28">
        <v>1.956</v>
      </c>
      <c r="AF20">
        <v>2.2999999999999998</v>
      </c>
      <c r="AG20">
        <v>6.5789999999999997</v>
      </c>
      <c r="AH20">
        <v>330.18046500000003</v>
      </c>
      <c r="AI20">
        <v>8.8374199999999998</v>
      </c>
      <c r="AJ20">
        <v>136.02685399999999</v>
      </c>
      <c r="AK20">
        <v>425</v>
      </c>
      <c r="AL20">
        <v>2</v>
      </c>
      <c r="AM20">
        <v>179</v>
      </c>
      <c r="AN20">
        <v>89</v>
      </c>
      <c r="AO20">
        <v>11.829482</v>
      </c>
      <c r="AP20">
        <v>1428.5</v>
      </c>
      <c r="AQ20">
        <v>18.2</v>
      </c>
      <c r="AR20">
        <v>162</v>
      </c>
      <c r="AS20">
        <v>82574</v>
      </c>
      <c r="AT20">
        <v>5.0999999999999997E-2</v>
      </c>
      <c r="AU20">
        <v>4.5830000000000002</v>
      </c>
      <c r="AV20">
        <v>16267</v>
      </c>
      <c r="AW20">
        <v>0</v>
      </c>
      <c r="AX20" s="29">
        <v>0.42</v>
      </c>
      <c r="AY20">
        <v>0.85043478260869565</v>
      </c>
      <c r="AZ20" t="s">
        <v>72</v>
      </c>
      <c r="BA20" t="s">
        <v>924</v>
      </c>
      <c r="BB20">
        <v>2</v>
      </c>
      <c r="BC20" t="s">
        <v>934</v>
      </c>
      <c r="BD20">
        <v>6</v>
      </c>
      <c r="BE20">
        <v>25429.559000000001</v>
      </c>
      <c r="BF20">
        <v>0.15359542806070683</v>
      </c>
      <c r="BG20">
        <v>0.13062289447249678</v>
      </c>
      <c r="BH20">
        <v>277192.88100000011</v>
      </c>
      <c r="BI20">
        <v>1.4090780347277383E-2</v>
      </c>
      <c r="BJ20">
        <v>1.1983289721423722E-2</v>
      </c>
      <c r="BK20">
        <v>1</v>
      </c>
      <c r="BL20" t="s">
        <v>72</v>
      </c>
      <c r="BM20">
        <v>0</v>
      </c>
      <c r="BN20" t="s">
        <v>893</v>
      </c>
    </row>
    <row r="21" spans="1:66">
      <c r="A21" s="143" t="str">
        <f t="shared" si="20"/>
        <v>명진교통</v>
      </c>
      <c r="B21" s="143" t="str">
        <f t="shared" si="21"/>
        <v>565</v>
      </c>
      <c r="C21" s="144" t="str">
        <f t="shared" si="22"/>
        <v>71바5810</v>
      </c>
      <c r="D21" s="132" t="str">
        <f t="shared" si="23"/>
        <v>중형</v>
      </c>
      <c r="E21" s="128" t="str">
        <f t="shared" si="16"/>
        <v>D</v>
      </c>
      <c r="F21" s="151">
        <f t="shared" si="17"/>
        <v>0.83130434782608698</v>
      </c>
      <c r="G21" s="152">
        <f t="shared" si="18"/>
        <v>1.9119999999999999</v>
      </c>
      <c r="H21" s="153">
        <f t="shared" si="19"/>
        <v>2.2999999999999998</v>
      </c>
      <c r="I21" s="154">
        <f t="shared" si="24"/>
        <v>807.64200000000005</v>
      </c>
      <c r="J21" s="155">
        <f t="shared" si="25"/>
        <v>2.2392594150285848E-2</v>
      </c>
      <c r="K21" s="155">
        <f t="shared" si="26"/>
        <v>0.41995001954636008</v>
      </c>
      <c r="L21" s="155">
        <f t="shared" si="27"/>
        <v>0.15972423425230484</v>
      </c>
      <c r="M21" s="156">
        <f t="shared" si="28"/>
        <v>7.2080000000000002</v>
      </c>
      <c r="N21" s="157">
        <f t="shared" si="29"/>
        <v>2.476</v>
      </c>
      <c r="O21" s="157">
        <f t="shared" si="30"/>
        <v>15.477</v>
      </c>
      <c r="P21" s="158">
        <f t="shared" si="31"/>
        <v>0.01</v>
      </c>
      <c r="Q21" s="159">
        <f t="shared" si="32"/>
        <v>90</v>
      </c>
      <c r="R21" s="160">
        <f t="shared" si="33"/>
        <v>21.556907516547586</v>
      </c>
      <c r="S21" s="145">
        <f t="shared" si="34"/>
        <v>20</v>
      </c>
      <c r="T21" s="145">
        <f t="shared" si="35"/>
        <v>125</v>
      </c>
      <c r="U21" t="s">
        <v>147</v>
      </c>
      <c r="V21" s="5" t="s">
        <v>209</v>
      </c>
      <c r="W21" t="s">
        <v>147</v>
      </c>
      <c r="X21" s="5" t="s">
        <v>209</v>
      </c>
      <c r="Y21" t="s">
        <v>933</v>
      </c>
      <c r="Z21" t="s">
        <v>692</v>
      </c>
      <c r="AA21" t="s">
        <v>693</v>
      </c>
      <c r="AB21">
        <v>509</v>
      </c>
      <c r="AC21" s="1">
        <v>807.64200000000005</v>
      </c>
      <c r="AD21" s="1">
        <v>422.50900000000001</v>
      </c>
      <c r="AE21" s="28">
        <v>1.9119999999999999</v>
      </c>
      <c r="AF21">
        <v>2.2999999999999998</v>
      </c>
      <c r="AG21">
        <v>7.2080000000000002</v>
      </c>
      <c r="AH21">
        <v>67.183864</v>
      </c>
      <c r="AI21">
        <v>1.504421</v>
      </c>
      <c r="AJ21">
        <v>28.213864999999998</v>
      </c>
      <c r="AK21">
        <v>129</v>
      </c>
      <c r="AL21">
        <v>20</v>
      </c>
      <c r="AM21">
        <v>125</v>
      </c>
      <c r="AN21">
        <v>90</v>
      </c>
      <c r="AO21">
        <v>12.021368000000001</v>
      </c>
      <c r="AP21">
        <v>580.5</v>
      </c>
      <c r="AQ21">
        <v>0.6</v>
      </c>
      <c r="AR21">
        <v>25</v>
      </c>
      <c r="AS21">
        <v>14259</v>
      </c>
      <c r="AT21">
        <v>2.476</v>
      </c>
      <c r="AU21">
        <v>15.477</v>
      </c>
      <c r="AV21">
        <v>5727</v>
      </c>
      <c r="AW21">
        <v>0</v>
      </c>
      <c r="AX21" s="29">
        <v>0.42</v>
      </c>
      <c r="AY21">
        <v>0.83130434782608698</v>
      </c>
      <c r="AZ21" t="s">
        <v>70</v>
      </c>
      <c r="BA21" t="s">
        <v>924</v>
      </c>
      <c r="BB21">
        <v>1</v>
      </c>
      <c r="BC21" t="s">
        <v>1286</v>
      </c>
      <c r="BD21">
        <v>4</v>
      </c>
      <c r="BE21">
        <v>25429.559000000001</v>
      </c>
      <c r="BF21">
        <v>3.1759968782785419E-2</v>
      </c>
      <c r="BG21">
        <v>2.6402200135950314E-2</v>
      </c>
      <c r="BH21">
        <v>277192.88100000011</v>
      </c>
      <c r="BI21">
        <v>2.9136462563048283E-3</v>
      </c>
      <c r="BJ21">
        <v>2.4221268008934051E-3</v>
      </c>
      <c r="BK21">
        <v>1</v>
      </c>
      <c r="BL21" t="s">
        <v>72</v>
      </c>
      <c r="BM21">
        <v>-1</v>
      </c>
      <c r="BN21" t="s">
        <v>894</v>
      </c>
    </row>
    <row r="22" spans="1:66">
      <c r="A22" s="140" t="str">
        <f t="shared" si="20"/>
        <v>명진교통</v>
      </c>
      <c r="B22" s="140" t="str">
        <f t="shared" si="21"/>
        <v>585</v>
      </c>
      <c r="C22" s="141" t="str">
        <f t="shared" si="22"/>
        <v>71바7251</v>
      </c>
      <c r="D22" s="115" t="str">
        <f t="shared" si="23"/>
        <v>중형</v>
      </c>
      <c r="E22" s="111" t="str">
        <f t="shared" si="16"/>
        <v>S</v>
      </c>
      <c r="F22" s="161">
        <f t="shared" si="17"/>
        <v>1.1838461538461538</v>
      </c>
      <c r="G22" s="162">
        <f t="shared" si="18"/>
        <v>3.0779999999999998</v>
      </c>
      <c r="H22" s="163">
        <f t="shared" si="19"/>
        <v>2.6</v>
      </c>
      <c r="I22" s="164">
        <f t="shared" si="24"/>
        <v>5316.5469999999996</v>
      </c>
      <c r="J22" s="165">
        <f t="shared" si="25"/>
        <v>3.164430568405293E-2</v>
      </c>
      <c r="K22" s="165">
        <f t="shared" si="26"/>
        <v>0.35940429766009557</v>
      </c>
      <c r="L22" s="165">
        <f t="shared" si="27"/>
        <v>0.15969011465524524</v>
      </c>
      <c r="M22" s="166">
        <f t="shared" si="28"/>
        <v>5.8659999999999997</v>
      </c>
      <c r="N22" s="167">
        <f t="shared" si="29"/>
        <v>9.4E-2</v>
      </c>
      <c r="O22" s="167">
        <f t="shared" si="30"/>
        <v>2.9910000000000001</v>
      </c>
      <c r="P22" s="168">
        <f t="shared" si="31"/>
        <v>0.27500000000000002</v>
      </c>
      <c r="Q22" s="169">
        <f t="shared" si="32"/>
        <v>89</v>
      </c>
      <c r="R22" s="170">
        <f t="shared" si="33"/>
        <v>21.998705015357931</v>
      </c>
      <c r="S22" s="142">
        <f t="shared" si="34"/>
        <v>5</v>
      </c>
      <c r="T22" s="142">
        <f t="shared" si="35"/>
        <v>159</v>
      </c>
      <c r="U22" t="s">
        <v>147</v>
      </c>
      <c r="V22" t="s">
        <v>210</v>
      </c>
      <c r="W22" s="4" t="s">
        <v>147</v>
      </c>
      <c r="X22" s="4" t="s">
        <v>210</v>
      </c>
      <c r="Y22" s="4" t="s">
        <v>935</v>
      </c>
      <c r="Z22" s="4" t="s">
        <v>692</v>
      </c>
      <c r="AA22" s="4" t="s">
        <v>693</v>
      </c>
      <c r="AB22" s="4">
        <v>509</v>
      </c>
      <c r="AC22" s="4">
        <v>5316.5469999999996</v>
      </c>
      <c r="AD22" s="4">
        <v>1727.412</v>
      </c>
      <c r="AE22" s="4">
        <v>3.0779999999999998</v>
      </c>
      <c r="AF22" s="4">
        <v>2.6</v>
      </c>
      <c r="AG22" s="4">
        <v>5.8659999999999997</v>
      </c>
      <c r="AH22" s="4">
        <v>396.87149799999997</v>
      </c>
      <c r="AI22" s="4">
        <v>12.558723000000001</v>
      </c>
      <c r="AJ22" s="4">
        <v>142.63732200000001</v>
      </c>
      <c r="AK22" s="4">
        <v>849</v>
      </c>
      <c r="AL22" s="4">
        <v>5</v>
      </c>
      <c r="AM22" s="4">
        <v>159</v>
      </c>
      <c r="AN22" s="4">
        <v>89</v>
      </c>
      <c r="AO22" s="4">
        <v>13.396141999999999</v>
      </c>
      <c r="AP22" s="4">
        <v>624.6</v>
      </c>
      <c r="AQ22" s="4">
        <v>16.5</v>
      </c>
      <c r="AR22" s="4">
        <v>39</v>
      </c>
      <c r="AS22" s="4">
        <v>12004</v>
      </c>
      <c r="AT22" s="4">
        <v>9.4E-2</v>
      </c>
      <c r="AU22" s="4">
        <v>2.9910000000000001</v>
      </c>
      <c r="AV22" s="4">
        <v>38484</v>
      </c>
      <c r="AW22" s="4">
        <v>0</v>
      </c>
      <c r="AX22" s="30">
        <v>0.6</v>
      </c>
      <c r="AY22">
        <v>1.1838461538461538</v>
      </c>
      <c r="AZ22" t="s">
        <v>74</v>
      </c>
      <c r="BA22" t="s">
        <v>936</v>
      </c>
      <c r="BB22">
        <v>1</v>
      </c>
      <c r="BC22" t="s">
        <v>937</v>
      </c>
      <c r="BD22">
        <v>6</v>
      </c>
      <c r="BE22">
        <v>37277.557000000001</v>
      </c>
      <c r="BF22">
        <v>0.14262058535649211</v>
      </c>
      <c r="BG22">
        <v>0.16884083143357026</v>
      </c>
      <c r="BH22">
        <v>277192.88100000011</v>
      </c>
      <c r="BI22">
        <v>1.9179955058081011E-2</v>
      </c>
      <c r="BJ22">
        <v>2.2706116026451287E-2</v>
      </c>
      <c r="BK22">
        <v>1</v>
      </c>
      <c r="BL22" t="s">
        <v>74</v>
      </c>
      <c r="BM22">
        <v>0</v>
      </c>
      <c r="BN22" t="s">
        <v>893</v>
      </c>
    </row>
    <row r="23" spans="1:66">
      <c r="A23" s="143" t="str">
        <f t="shared" si="20"/>
        <v>명진교통</v>
      </c>
      <c r="B23" s="143" t="str">
        <f t="shared" si="21"/>
        <v>585</v>
      </c>
      <c r="C23" s="144" t="str">
        <f t="shared" si="22"/>
        <v>71바7252</v>
      </c>
      <c r="D23" s="132" t="str">
        <f t="shared" si="23"/>
        <v>중형</v>
      </c>
      <c r="E23" s="128" t="str">
        <f t="shared" si="16"/>
        <v>A</v>
      </c>
      <c r="F23" s="151">
        <f t="shared" si="17"/>
        <v>0.95071428571428573</v>
      </c>
      <c r="G23" s="152">
        <f t="shared" si="18"/>
        <v>2.6619999999999999</v>
      </c>
      <c r="H23" s="153">
        <f t="shared" si="19"/>
        <v>2.8</v>
      </c>
      <c r="I23" s="154">
        <f t="shared" si="24"/>
        <v>5277.9859999999999</v>
      </c>
      <c r="J23" s="155">
        <f t="shared" si="25"/>
        <v>3.4307768011051225E-2</v>
      </c>
      <c r="K23" s="155">
        <f t="shared" si="26"/>
        <v>0.37426575965778525</v>
      </c>
      <c r="L23" s="155">
        <f t="shared" si="27"/>
        <v>0.28590450978839277</v>
      </c>
      <c r="M23" s="156">
        <f t="shared" si="28"/>
        <v>7.3120000000000003</v>
      </c>
      <c r="N23" s="157">
        <f t="shared" si="29"/>
        <v>1.9E-2</v>
      </c>
      <c r="O23" s="157">
        <f t="shared" si="30"/>
        <v>4.149</v>
      </c>
      <c r="P23" s="158">
        <f t="shared" si="31"/>
        <v>0.30499999999999999</v>
      </c>
      <c r="Q23" s="159">
        <f t="shared" si="32"/>
        <v>92</v>
      </c>
      <c r="R23" s="160">
        <f t="shared" si="33"/>
        <v>21.894137457882294</v>
      </c>
      <c r="S23" s="145">
        <f t="shared" si="34"/>
        <v>1</v>
      </c>
      <c r="T23" s="145">
        <f t="shared" si="35"/>
        <v>219</v>
      </c>
      <c r="U23" t="s">
        <v>147</v>
      </c>
      <c r="V23" s="5" t="s">
        <v>210</v>
      </c>
      <c r="W23" t="s">
        <v>147</v>
      </c>
      <c r="X23" s="5" t="s">
        <v>210</v>
      </c>
      <c r="Y23" t="s">
        <v>938</v>
      </c>
      <c r="Z23" t="s">
        <v>692</v>
      </c>
      <c r="AA23" t="s">
        <v>49</v>
      </c>
      <c r="AB23">
        <v>509</v>
      </c>
      <c r="AC23" s="1">
        <v>5277.9859999999999</v>
      </c>
      <c r="AD23" s="1">
        <v>1982.8430000000001</v>
      </c>
      <c r="AE23" s="28">
        <v>2.6619999999999999</v>
      </c>
      <c r="AF23">
        <v>2.8</v>
      </c>
      <c r="AG23">
        <v>7.3120000000000003</v>
      </c>
      <c r="AH23">
        <v>407.60512299999999</v>
      </c>
      <c r="AI23">
        <v>13.984022</v>
      </c>
      <c r="AJ23">
        <v>152.55264099999999</v>
      </c>
      <c r="AK23">
        <v>1509</v>
      </c>
      <c r="AL23">
        <v>1</v>
      </c>
      <c r="AM23">
        <v>219</v>
      </c>
      <c r="AN23">
        <v>92</v>
      </c>
      <c r="AO23">
        <v>12.948772</v>
      </c>
      <c r="AP23">
        <v>468.8</v>
      </c>
      <c r="AQ23">
        <v>18.3</v>
      </c>
      <c r="AR23">
        <v>82</v>
      </c>
      <c r="AS23">
        <v>28297</v>
      </c>
      <c r="AT23">
        <v>1.9E-2</v>
      </c>
      <c r="AU23">
        <v>4.149</v>
      </c>
      <c r="AV23">
        <v>40426</v>
      </c>
      <c r="AW23">
        <v>0</v>
      </c>
      <c r="AX23" s="29">
        <v>0.57999999999999996</v>
      </c>
      <c r="AY23">
        <v>0.95071428571428573</v>
      </c>
      <c r="AZ23" t="s">
        <v>69</v>
      </c>
      <c r="BA23" t="s">
        <v>936</v>
      </c>
      <c r="BB23">
        <v>4</v>
      </c>
      <c r="BC23" t="s">
        <v>1287</v>
      </c>
      <c r="BD23">
        <v>7</v>
      </c>
      <c r="BE23">
        <v>37277.557000000001</v>
      </c>
      <c r="BF23">
        <v>0.141586155981198</v>
      </c>
      <c r="BG23">
        <v>0.13460798115069611</v>
      </c>
      <c r="BH23">
        <v>277192.88100000011</v>
      </c>
      <c r="BI23">
        <v>1.9040842538809638E-2</v>
      </c>
      <c r="BJ23">
        <v>1.810240101368259E-2</v>
      </c>
      <c r="BK23">
        <v>1</v>
      </c>
      <c r="BL23" t="s">
        <v>69</v>
      </c>
      <c r="BM23">
        <v>0</v>
      </c>
      <c r="BN23" t="s">
        <v>893</v>
      </c>
    </row>
    <row r="24" spans="1:66">
      <c r="A24" s="140" t="str">
        <f t="shared" si="20"/>
        <v>명진교통</v>
      </c>
      <c r="B24" s="140" t="str">
        <f t="shared" si="21"/>
        <v>585</v>
      </c>
      <c r="C24" s="141" t="str">
        <f t="shared" si="22"/>
        <v>71바7253</v>
      </c>
      <c r="D24" s="115" t="str">
        <f t="shared" si="23"/>
        <v>중형</v>
      </c>
      <c r="E24" s="111" t="str">
        <f t="shared" si="16"/>
        <v>A</v>
      </c>
      <c r="F24" s="161">
        <f t="shared" si="17"/>
        <v>0.98964285714285716</v>
      </c>
      <c r="G24" s="162">
        <f t="shared" si="18"/>
        <v>2.7709999999999999</v>
      </c>
      <c r="H24" s="163">
        <f t="shared" si="19"/>
        <v>2.8</v>
      </c>
      <c r="I24" s="164">
        <f t="shared" si="24"/>
        <v>2001.9749999999999</v>
      </c>
      <c r="J24" s="165">
        <f t="shared" si="25"/>
        <v>3.7252173637960823E-2</v>
      </c>
      <c r="K24" s="165">
        <f t="shared" si="26"/>
        <v>0.34864483415626624</v>
      </c>
      <c r="L24" s="165">
        <f t="shared" si="27"/>
        <v>0.14285892680977536</v>
      </c>
      <c r="M24" s="166">
        <f t="shared" si="28"/>
        <v>4.9080000000000004</v>
      </c>
      <c r="N24" s="167">
        <f t="shared" si="29"/>
        <v>0</v>
      </c>
      <c r="O24" s="167">
        <f t="shared" si="30"/>
        <v>2.597</v>
      </c>
      <c r="P24" s="168">
        <f t="shared" si="31"/>
        <v>0</v>
      </c>
      <c r="Q24" s="169">
        <f t="shared" si="32"/>
        <v>76</v>
      </c>
      <c r="R24" s="170">
        <f t="shared" si="33"/>
        <v>21.150215257894544</v>
      </c>
      <c r="S24" s="142">
        <f t="shared" si="34"/>
        <v>0</v>
      </c>
      <c r="T24" s="142">
        <f t="shared" si="35"/>
        <v>52</v>
      </c>
      <c r="U24" t="s">
        <v>147</v>
      </c>
      <c r="V24" s="5" t="s">
        <v>210</v>
      </c>
      <c r="W24" t="s">
        <v>147</v>
      </c>
      <c r="X24" s="5" t="s">
        <v>210</v>
      </c>
      <c r="Y24" t="s">
        <v>940</v>
      </c>
      <c r="Z24" t="s">
        <v>692</v>
      </c>
      <c r="AA24" t="s">
        <v>693</v>
      </c>
      <c r="AB24">
        <v>509</v>
      </c>
      <c r="AC24" s="1">
        <v>2001.9749999999999</v>
      </c>
      <c r="AD24" s="1">
        <v>722.53800000000001</v>
      </c>
      <c r="AE24" s="28">
        <v>2.7709999999999999</v>
      </c>
      <c r="AF24">
        <v>2.8</v>
      </c>
      <c r="AG24">
        <v>4.9080000000000004</v>
      </c>
      <c r="AH24">
        <v>154.13548900000001</v>
      </c>
      <c r="AI24">
        <v>5.7418820000000004</v>
      </c>
      <c r="AJ24">
        <v>53.738542000000002</v>
      </c>
      <c r="AK24">
        <v>286</v>
      </c>
      <c r="AL24">
        <v>0</v>
      </c>
      <c r="AM24">
        <v>52</v>
      </c>
      <c r="AN24">
        <v>76</v>
      </c>
      <c r="AO24">
        <v>12.98841</v>
      </c>
      <c r="AP24">
        <v>82.6</v>
      </c>
      <c r="AQ24">
        <v>0</v>
      </c>
      <c r="AR24">
        <v>24</v>
      </c>
      <c r="AS24">
        <v>4619</v>
      </c>
      <c r="AT24">
        <v>0</v>
      </c>
      <c r="AU24">
        <v>2.597</v>
      </c>
      <c r="AV24">
        <v>13837</v>
      </c>
      <c r="AW24">
        <v>0</v>
      </c>
      <c r="AX24" s="29">
        <v>0.52</v>
      </c>
      <c r="AY24">
        <v>0.98964285714285716</v>
      </c>
      <c r="AZ24" t="s">
        <v>69</v>
      </c>
      <c r="BA24" t="s">
        <v>936</v>
      </c>
      <c r="BB24">
        <v>1</v>
      </c>
      <c r="BC24" t="s">
        <v>939</v>
      </c>
      <c r="BD24">
        <v>4</v>
      </c>
      <c r="BE24">
        <v>37277.557000000001</v>
      </c>
      <c r="BF24">
        <v>5.3704565457441317E-2</v>
      </c>
      <c r="BG24">
        <v>5.3148339600917818E-2</v>
      </c>
      <c r="BH24">
        <v>277192.88100000011</v>
      </c>
      <c r="BI24">
        <v>7.2223175168773515E-3</v>
      </c>
      <c r="BJ24">
        <v>7.1475149425954078E-3</v>
      </c>
      <c r="BK24">
        <v>1</v>
      </c>
      <c r="BL24" t="s">
        <v>74</v>
      </c>
      <c r="BM24">
        <v>-1</v>
      </c>
      <c r="BN24" t="s">
        <v>894</v>
      </c>
    </row>
    <row r="25" spans="1:66">
      <c r="A25" s="143" t="str">
        <f t="shared" si="20"/>
        <v>명진교통</v>
      </c>
      <c r="B25" s="143" t="str">
        <f t="shared" si="21"/>
        <v>585</v>
      </c>
      <c r="C25" s="144" t="str">
        <f t="shared" si="22"/>
        <v>71바7254</v>
      </c>
      <c r="D25" s="132" t="str">
        <f t="shared" si="23"/>
        <v>중형</v>
      </c>
      <c r="E25" s="128" t="str">
        <f t="shared" si="16"/>
        <v>B</v>
      </c>
      <c r="F25" s="151">
        <f t="shared" si="17"/>
        <v>0.92740740740740735</v>
      </c>
      <c r="G25" s="152">
        <f t="shared" si="18"/>
        <v>2.504</v>
      </c>
      <c r="H25" s="153">
        <f t="shared" si="19"/>
        <v>2.7</v>
      </c>
      <c r="I25" s="154">
        <f t="shared" si="24"/>
        <v>5247.0320000000002</v>
      </c>
      <c r="J25" s="155">
        <f t="shared" si="25"/>
        <v>4.2212029894134008E-2</v>
      </c>
      <c r="K25" s="155">
        <f t="shared" si="26"/>
        <v>0.34403191176322423</v>
      </c>
      <c r="L25" s="155">
        <f t="shared" si="27"/>
        <v>7.8139412910003217E-2</v>
      </c>
      <c r="M25" s="156">
        <f t="shared" si="28"/>
        <v>6.05</v>
      </c>
      <c r="N25" s="157">
        <f t="shared" si="29"/>
        <v>0</v>
      </c>
      <c r="O25" s="157">
        <f t="shared" si="30"/>
        <v>2.3250000000000002</v>
      </c>
      <c r="P25" s="158">
        <f t="shared" si="31"/>
        <v>0</v>
      </c>
      <c r="Q25" s="159">
        <f t="shared" si="32"/>
        <v>71</v>
      </c>
      <c r="R25" s="160">
        <f t="shared" si="33"/>
        <v>21.78948222833343</v>
      </c>
      <c r="S25" s="145">
        <f t="shared" si="34"/>
        <v>0</v>
      </c>
      <c r="T25" s="145">
        <f t="shared" si="35"/>
        <v>122</v>
      </c>
      <c r="U25" t="s">
        <v>147</v>
      </c>
      <c r="V25" t="s">
        <v>210</v>
      </c>
      <c r="W25" s="4" t="s">
        <v>147</v>
      </c>
      <c r="X25" s="4" t="s">
        <v>210</v>
      </c>
      <c r="Y25" s="4" t="s">
        <v>941</v>
      </c>
      <c r="Z25" s="4" t="s">
        <v>692</v>
      </c>
      <c r="AA25" s="4" t="s">
        <v>693</v>
      </c>
      <c r="AB25" s="4">
        <v>509</v>
      </c>
      <c r="AC25" s="4">
        <v>5247.0320000000002</v>
      </c>
      <c r="AD25" s="4">
        <v>2095.1080000000002</v>
      </c>
      <c r="AE25" s="4">
        <v>2.504</v>
      </c>
      <c r="AF25" s="4">
        <v>2.7</v>
      </c>
      <c r="AG25" s="4">
        <v>6.05</v>
      </c>
      <c r="AH25" s="4">
        <v>392.34760899999998</v>
      </c>
      <c r="AI25" s="4">
        <v>16.561789000000001</v>
      </c>
      <c r="AJ25" s="4">
        <v>134.980098</v>
      </c>
      <c r="AK25" s="4">
        <v>410</v>
      </c>
      <c r="AL25" s="4">
        <v>0</v>
      </c>
      <c r="AM25" s="4">
        <v>122</v>
      </c>
      <c r="AN25" s="4">
        <v>71</v>
      </c>
      <c r="AO25" s="4">
        <v>13.373426</v>
      </c>
      <c r="AP25" s="4">
        <v>152.1</v>
      </c>
      <c r="AQ25" s="4">
        <v>0</v>
      </c>
      <c r="AR25" s="4">
        <v>32</v>
      </c>
      <c r="AS25" s="4">
        <v>15977</v>
      </c>
      <c r="AT25" s="4">
        <v>0</v>
      </c>
      <c r="AU25" s="4">
        <v>2.3250000000000002</v>
      </c>
      <c r="AV25" s="4">
        <v>37805</v>
      </c>
      <c r="AW25" s="4">
        <v>0</v>
      </c>
      <c r="AX25" s="30">
        <v>0.5</v>
      </c>
      <c r="AY25">
        <v>0.92740740740740735</v>
      </c>
      <c r="AZ25" t="s">
        <v>71</v>
      </c>
      <c r="BA25" t="s">
        <v>936</v>
      </c>
      <c r="BB25">
        <v>3</v>
      </c>
      <c r="BC25" t="s">
        <v>1288</v>
      </c>
      <c r="BD25">
        <v>5</v>
      </c>
      <c r="BE25">
        <v>37277.557000000001</v>
      </c>
      <c r="BF25">
        <v>0.1407557904076171</v>
      </c>
      <c r="BG25">
        <v>0.13053796265950859</v>
      </c>
      <c r="BH25">
        <v>277192.88100000011</v>
      </c>
      <c r="BI25">
        <v>1.8929173004266289E-2</v>
      </c>
      <c r="BJ25">
        <v>1.7555055260252882E-2</v>
      </c>
      <c r="BK25">
        <v>1</v>
      </c>
      <c r="BL25" t="s">
        <v>72</v>
      </c>
      <c r="BM25">
        <v>1</v>
      </c>
      <c r="BN25" t="s">
        <v>895</v>
      </c>
    </row>
    <row r="26" spans="1:66">
      <c r="A26" s="140" t="str">
        <f t="shared" si="20"/>
        <v>명진교통</v>
      </c>
      <c r="B26" s="140" t="str">
        <f t="shared" si="21"/>
        <v>585</v>
      </c>
      <c r="C26" s="141" t="str">
        <f t="shared" si="22"/>
        <v>71바7255</v>
      </c>
      <c r="D26" s="115" t="str">
        <f t="shared" si="23"/>
        <v>중형</v>
      </c>
      <c r="E26" s="111" t="str">
        <f t="shared" si="16"/>
        <v>A</v>
      </c>
      <c r="F26" s="161">
        <f t="shared" si="17"/>
        <v>0.96538461538461529</v>
      </c>
      <c r="G26" s="162">
        <f t="shared" si="18"/>
        <v>2.5099999999999998</v>
      </c>
      <c r="H26" s="163">
        <f t="shared" si="19"/>
        <v>2.6</v>
      </c>
      <c r="I26" s="164">
        <f t="shared" si="24"/>
        <v>4799.9390000000003</v>
      </c>
      <c r="J26" s="165">
        <f t="shared" si="25"/>
        <v>2.9581017163842194E-2</v>
      </c>
      <c r="K26" s="165">
        <f t="shared" si="26"/>
        <v>0.36290662581841249</v>
      </c>
      <c r="L26" s="165">
        <f t="shared" si="27"/>
        <v>0.21854444400230918</v>
      </c>
      <c r="M26" s="166">
        <f t="shared" si="28"/>
        <v>9.7590000000000003</v>
      </c>
      <c r="N26" s="167">
        <f t="shared" si="29"/>
        <v>6.3E-2</v>
      </c>
      <c r="O26" s="167">
        <f t="shared" si="30"/>
        <v>3.5830000000000002</v>
      </c>
      <c r="P26" s="168">
        <f t="shared" si="31"/>
        <v>0</v>
      </c>
      <c r="Q26" s="169">
        <f t="shared" si="32"/>
        <v>77</v>
      </c>
      <c r="R26" s="170">
        <f t="shared" si="33"/>
        <v>21.568788470023936</v>
      </c>
      <c r="S26" s="142">
        <f t="shared" si="34"/>
        <v>3</v>
      </c>
      <c r="T26" s="142">
        <f t="shared" si="35"/>
        <v>172</v>
      </c>
      <c r="U26" t="s">
        <v>147</v>
      </c>
      <c r="V26" s="5" t="s">
        <v>210</v>
      </c>
      <c r="W26" t="s">
        <v>147</v>
      </c>
      <c r="X26" s="5" t="s">
        <v>210</v>
      </c>
      <c r="Y26" t="s">
        <v>942</v>
      </c>
      <c r="Z26" t="s">
        <v>692</v>
      </c>
      <c r="AA26" t="s">
        <v>49</v>
      </c>
      <c r="AB26">
        <v>509</v>
      </c>
      <c r="AC26" s="1">
        <v>4799.9390000000003</v>
      </c>
      <c r="AD26" s="1">
        <v>1912.4090000000001</v>
      </c>
      <c r="AE26" s="28">
        <v>2.5099999999999998</v>
      </c>
      <c r="AF26">
        <v>2.6</v>
      </c>
      <c r="AG26">
        <v>9.7590000000000003</v>
      </c>
      <c r="AH26">
        <v>366.31512500000002</v>
      </c>
      <c r="AI26">
        <v>10.835974</v>
      </c>
      <c r="AJ26">
        <v>132.938186</v>
      </c>
      <c r="AK26">
        <v>1049</v>
      </c>
      <c r="AL26">
        <v>3</v>
      </c>
      <c r="AM26">
        <v>172</v>
      </c>
      <c r="AN26">
        <v>77</v>
      </c>
      <c r="AO26">
        <v>13.103305000000001</v>
      </c>
      <c r="AP26">
        <v>122.1</v>
      </c>
      <c r="AQ26">
        <v>0</v>
      </c>
      <c r="AR26">
        <v>20</v>
      </c>
      <c r="AS26">
        <v>5737</v>
      </c>
      <c r="AT26">
        <v>6.3E-2</v>
      </c>
      <c r="AU26">
        <v>3.5830000000000002</v>
      </c>
      <c r="AV26">
        <v>36906</v>
      </c>
      <c r="AW26">
        <v>0</v>
      </c>
      <c r="AX26" s="29">
        <v>0.65</v>
      </c>
      <c r="AY26">
        <v>0.96538461538461529</v>
      </c>
      <c r="AZ26" t="s">
        <v>69</v>
      </c>
      <c r="BA26" t="s">
        <v>936</v>
      </c>
      <c r="BB26">
        <v>2</v>
      </c>
      <c r="BC26" t="s">
        <v>947</v>
      </c>
      <c r="BD26">
        <v>5</v>
      </c>
      <c r="BE26">
        <v>37277.557000000001</v>
      </c>
      <c r="BF26">
        <v>0.12876216646922437</v>
      </c>
      <c r="BG26">
        <v>0.12430501455298197</v>
      </c>
      <c r="BH26">
        <v>277192.88100000011</v>
      </c>
      <c r="BI26">
        <v>1.731624197087514E-2</v>
      </c>
      <c r="BJ26">
        <v>1.6716833594960231E-2</v>
      </c>
      <c r="BK26">
        <v>1</v>
      </c>
      <c r="BL26" t="s">
        <v>69</v>
      </c>
      <c r="BM26">
        <v>0</v>
      </c>
      <c r="BN26" t="s">
        <v>893</v>
      </c>
    </row>
    <row r="27" spans="1:66">
      <c r="A27" s="143" t="str">
        <f t="shared" si="20"/>
        <v>명진교통</v>
      </c>
      <c r="B27" s="143" t="str">
        <f t="shared" si="21"/>
        <v>585</v>
      </c>
      <c r="C27" s="144" t="str">
        <f t="shared" si="22"/>
        <v>71바7257</v>
      </c>
      <c r="D27" s="132" t="str">
        <f t="shared" si="23"/>
        <v>중형</v>
      </c>
      <c r="E27" s="128" t="str">
        <f t="shared" si="16"/>
        <v>B</v>
      </c>
      <c r="F27" s="151">
        <f t="shared" si="17"/>
        <v>0.92962962962962947</v>
      </c>
      <c r="G27" s="152">
        <f t="shared" si="18"/>
        <v>2.5099999999999998</v>
      </c>
      <c r="H27" s="153">
        <f t="shared" si="19"/>
        <v>2.7</v>
      </c>
      <c r="I27" s="154">
        <f t="shared" si="24"/>
        <v>4459.0290000000005</v>
      </c>
      <c r="J27" s="155">
        <f t="shared" si="25"/>
        <v>3.7827683849083436E-2</v>
      </c>
      <c r="K27" s="155">
        <f t="shared" si="26"/>
        <v>0.3610518532393126</v>
      </c>
      <c r="L27" s="155">
        <f t="shared" si="27"/>
        <v>0.16819805388123735</v>
      </c>
      <c r="M27" s="156">
        <f t="shared" si="28"/>
        <v>9.6270000000000007</v>
      </c>
      <c r="N27" s="157">
        <f t="shared" si="29"/>
        <v>0</v>
      </c>
      <c r="O27" s="157">
        <f t="shared" si="30"/>
        <v>9.0830000000000002</v>
      </c>
      <c r="P27" s="158">
        <f t="shared" si="31"/>
        <v>5.0000000000000001E-3</v>
      </c>
      <c r="Q27" s="159">
        <f t="shared" si="32"/>
        <v>82</v>
      </c>
      <c r="R27" s="160">
        <f t="shared" si="33"/>
        <v>21.739564663636646</v>
      </c>
      <c r="S27" s="145">
        <f t="shared" si="34"/>
        <v>0</v>
      </c>
      <c r="T27" s="145">
        <f t="shared" si="35"/>
        <v>405</v>
      </c>
      <c r="U27" t="s">
        <v>147</v>
      </c>
      <c r="V27" t="s">
        <v>210</v>
      </c>
      <c r="W27" t="s">
        <v>147</v>
      </c>
      <c r="X27" s="4" t="s">
        <v>210</v>
      </c>
      <c r="Y27" s="4" t="s">
        <v>944</v>
      </c>
      <c r="Z27" s="4" t="s">
        <v>692</v>
      </c>
      <c r="AA27" s="4" t="s">
        <v>49</v>
      </c>
      <c r="AB27" s="4">
        <v>509</v>
      </c>
      <c r="AC27" s="4">
        <v>4459.0290000000005</v>
      </c>
      <c r="AD27" s="4">
        <v>1776.3209999999999</v>
      </c>
      <c r="AE27" s="4">
        <v>2.5099999999999998</v>
      </c>
      <c r="AF27" s="4">
        <v>2.7</v>
      </c>
      <c r="AG27" s="4">
        <v>9.6270000000000007</v>
      </c>
      <c r="AH27" s="4">
        <v>341.21486399999998</v>
      </c>
      <c r="AI27" s="4">
        <v>12.907368</v>
      </c>
      <c r="AJ27" s="4">
        <v>123.196259</v>
      </c>
      <c r="AK27" s="4">
        <v>750</v>
      </c>
      <c r="AL27" s="4">
        <v>0</v>
      </c>
      <c r="AM27" s="4">
        <v>405</v>
      </c>
      <c r="AN27" s="4">
        <v>82</v>
      </c>
      <c r="AO27" s="4">
        <v>13.068097</v>
      </c>
      <c r="AP27" s="4">
        <v>362.3</v>
      </c>
      <c r="AQ27" s="4">
        <v>0.3</v>
      </c>
      <c r="AR27" s="4">
        <v>49</v>
      </c>
      <c r="AS27" s="4">
        <v>18515</v>
      </c>
      <c r="AT27" s="4">
        <v>0</v>
      </c>
      <c r="AU27" s="4">
        <v>9.0830000000000002</v>
      </c>
      <c r="AV27" s="4">
        <v>31498</v>
      </c>
      <c r="AW27" s="4">
        <v>0</v>
      </c>
      <c r="AX27" s="30">
        <v>0.64</v>
      </c>
      <c r="AY27">
        <v>0.92962962962962947</v>
      </c>
      <c r="AZ27" t="s">
        <v>71</v>
      </c>
      <c r="BA27" t="s">
        <v>936</v>
      </c>
      <c r="BB27">
        <v>2</v>
      </c>
      <c r="BC27" t="s">
        <v>945</v>
      </c>
      <c r="BD27">
        <v>6</v>
      </c>
      <c r="BE27">
        <v>37277.557000000001</v>
      </c>
      <c r="BF27">
        <v>0.11961698563025469</v>
      </c>
      <c r="BG27">
        <v>0.11119949404886638</v>
      </c>
      <c r="BH27">
        <v>277192.88100000011</v>
      </c>
      <c r="BI27">
        <v>1.6086376330855332E-2</v>
      </c>
      <c r="BJ27">
        <v>1.495437207053588E-2</v>
      </c>
      <c r="BK27">
        <v>1</v>
      </c>
      <c r="BL27" t="s">
        <v>71</v>
      </c>
      <c r="BM27">
        <v>0</v>
      </c>
      <c r="BN27" t="s">
        <v>893</v>
      </c>
    </row>
    <row r="28" spans="1:66">
      <c r="A28" s="140" t="str">
        <f t="shared" si="20"/>
        <v>명진교통</v>
      </c>
      <c r="B28" s="140" t="str">
        <f t="shared" si="21"/>
        <v>585</v>
      </c>
      <c r="C28" s="141" t="str">
        <f t="shared" si="22"/>
        <v>71바7258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0.93499999999999994</v>
      </c>
      <c r="G28" s="162">
        <f t="shared" si="18"/>
        <v>2.431</v>
      </c>
      <c r="H28" s="163">
        <f t="shared" si="19"/>
        <v>2.6</v>
      </c>
      <c r="I28" s="164">
        <f t="shared" si="24"/>
        <v>4928.2079999999996</v>
      </c>
      <c r="J28" s="165">
        <f t="shared" si="25"/>
        <v>3.2261965788257199E-2</v>
      </c>
      <c r="K28" s="165">
        <f t="shared" si="26"/>
        <v>0.35907362205213467</v>
      </c>
      <c r="L28" s="165">
        <f t="shared" si="27"/>
        <v>0.21589997824767138</v>
      </c>
      <c r="M28" s="166">
        <f t="shared" si="28"/>
        <v>10.103999999999999</v>
      </c>
      <c r="N28" s="167">
        <f t="shared" si="29"/>
        <v>0</v>
      </c>
      <c r="O28" s="167">
        <f t="shared" si="30"/>
        <v>6.899</v>
      </c>
      <c r="P28" s="168">
        <f t="shared" si="31"/>
        <v>1.3833333333333333</v>
      </c>
      <c r="Q28" s="169">
        <f t="shared" si="32"/>
        <v>103</v>
      </c>
      <c r="R28" s="170">
        <f t="shared" si="33"/>
        <v>21.653080437434038</v>
      </c>
      <c r="S28" s="142">
        <f t="shared" si="34"/>
        <v>0</v>
      </c>
      <c r="T28" s="142">
        <f t="shared" si="35"/>
        <v>340</v>
      </c>
      <c r="U28" t="s">
        <v>147</v>
      </c>
      <c r="V28" t="s">
        <v>210</v>
      </c>
      <c r="W28" s="4" t="s">
        <v>147</v>
      </c>
      <c r="X28" s="4" t="s">
        <v>210</v>
      </c>
      <c r="Y28" s="4" t="s">
        <v>946</v>
      </c>
      <c r="Z28" s="4" t="s">
        <v>692</v>
      </c>
      <c r="AA28" s="4" t="s">
        <v>49</v>
      </c>
      <c r="AB28" s="4">
        <v>509</v>
      </c>
      <c r="AC28" s="4">
        <v>4928.2079999999996</v>
      </c>
      <c r="AD28" s="4">
        <v>2027.634</v>
      </c>
      <c r="AE28" s="4">
        <v>2.431</v>
      </c>
      <c r="AF28" s="4">
        <v>2.6</v>
      </c>
      <c r="AG28" s="4">
        <v>10.103999999999999</v>
      </c>
      <c r="AH28" s="4">
        <v>373.93096500000001</v>
      </c>
      <c r="AI28" s="4">
        <v>12.063748</v>
      </c>
      <c r="AJ28" s="4">
        <v>134.26874599999999</v>
      </c>
      <c r="AK28" s="4">
        <v>1064</v>
      </c>
      <c r="AL28" s="4">
        <v>0</v>
      </c>
      <c r="AM28" s="4">
        <v>340</v>
      </c>
      <c r="AN28" s="4">
        <v>103</v>
      </c>
      <c r="AO28" s="4">
        <v>13.179459</v>
      </c>
      <c r="AP28" s="4">
        <v>709.1</v>
      </c>
      <c r="AQ28" s="4">
        <v>83</v>
      </c>
      <c r="AR28" s="4">
        <v>47</v>
      </c>
      <c r="AS28" s="4">
        <v>11639</v>
      </c>
      <c r="AT28" s="4">
        <v>0</v>
      </c>
      <c r="AU28" s="4">
        <v>6.899</v>
      </c>
      <c r="AV28" s="4">
        <v>36270</v>
      </c>
      <c r="AW28" s="4">
        <v>0</v>
      </c>
      <c r="AX28" s="30">
        <v>0.64</v>
      </c>
      <c r="AY28">
        <v>0.93499999999999994</v>
      </c>
      <c r="AZ28" t="s">
        <v>71</v>
      </c>
      <c r="BA28" t="s">
        <v>936</v>
      </c>
      <c r="BB28">
        <v>1</v>
      </c>
      <c r="BC28" t="s">
        <v>949</v>
      </c>
      <c r="BD28">
        <v>8</v>
      </c>
      <c r="BE28">
        <v>37277.557000000001</v>
      </c>
      <c r="BF28">
        <v>0.13220308401647671</v>
      </c>
      <c r="BG28">
        <v>0.12360988355540571</v>
      </c>
      <c r="BH28">
        <v>277192.88100000011</v>
      </c>
      <c r="BI28">
        <v>1.7778984735181556E-2</v>
      </c>
      <c r="BJ28">
        <v>1.6623350727394754E-2</v>
      </c>
      <c r="BK28">
        <v>1</v>
      </c>
      <c r="BL28" t="s">
        <v>69</v>
      </c>
      <c r="BM28">
        <v>-1</v>
      </c>
      <c r="BN28" t="s">
        <v>894</v>
      </c>
    </row>
    <row r="29" spans="1:66">
      <c r="A29" s="143" t="str">
        <f t="shared" si="20"/>
        <v>명진교통</v>
      </c>
      <c r="B29" s="143" t="str">
        <f t="shared" si="21"/>
        <v>585</v>
      </c>
      <c r="C29" s="144" t="str">
        <f t="shared" si="22"/>
        <v>72바1948</v>
      </c>
      <c r="D29" s="132" t="str">
        <f t="shared" si="23"/>
        <v>중형</v>
      </c>
      <c r="E29" s="128" t="str">
        <f t="shared" si="16"/>
        <v>A</v>
      </c>
      <c r="F29" s="151">
        <f t="shared" si="17"/>
        <v>0.95346153846153847</v>
      </c>
      <c r="G29" s="152">
        <f t="shared" si="18"/>
        <v>2.4790000000000001</v>
      </c>
      <c r="H29" s="153">
        <f t="shared" si="19"/>
        <v>2.6</v>
      </c>
      <c r="I29" s="154">
        <f t="shared" si="24"/>
        <v>5246.8410000000003</v>
      </c>
      <c r="J29" s="155">
        <f t="shared" si="25"/>
        <v>3.6816582261246969E-2</v>
      </c>
      <c r="K29" s="155">
        <f t="shared" si="26"/>
        <v>0.37559065948833675</v>
      </c>
      <c r="L29" s="155">
        <f t="shared" si="27"/>
        <v>0.23194909089107138</v>
      </c>
      <c r="M29" s="156">
        <f t="shared" si="28"/>
        <v>8.83</v>
      </c>
      <c r="N29" s="157">
        <f t="shared" si="29"/>
        <v>0</v>
      </c>
      <c r="O29" s="157">
        <f t="shared" si="30"/>
        <v>3.9260000000000002</v>
      </c>
      <c r="P29" s="158">
        <f t="shared" si="31"/>
        <v>0.30333333333333334</v>
      </c>
      <c r="Q29" s="159">
        <f t="shared" si="32"/>
        <v>90</v>
      </c>
      <c r="R29" s="160">
        <f t="shared" si="33"/>
        <v>21.798146404277443</v>
      </c>
      <c r="S29" s="145">
        <f t="shared" si="34"/>
        <v>0</v>
      </c>
      <c r="T29" s="145">
        <f t="shared" si="35"/>
        <v>206</v>
      </c>
      <c r="U29" t="s">
        <v>147</v>
      </c>
      <c r="V29" s="5" t="s">
        <v>210</v>
      </c>
      <c r="W29" t="s">
        <v>147</v>
      </c>
      <c r="X29" s="5" t="s">
        <v>210</v>
      </c>
      <c r="Y29" t="s">
        <v>948</v>
      </c>
      <c r="Z29" t="s">
        <v>692</v>
      </c>
      <c r="AA29" t="s">
        <v>49</v>
      </c>
      <c r="AB29">
        <v>509</v>
      </c>
      <c r="AC29" s="1">
        <v>5246.8410000000003</v>
      </c>
      <c r="AD29" s="1">
        <v>2116.8980000000001</v>
      </c>
      <c r="AE29" s="28">
        <v>2.4790000000000001</v>
      </c>
      <c r="AF29">
        <v>2.6</v>
      </c>
      <c r="AG29">
        <v>8.83</v>
      </c>
      <c r="AH29">
        <v>409.63957199999999</v>
      </c>
      <c r="AI29">
        <v>15.081529</v>
      </c>
      <c r="AJ29">
        <v>153.856797</v>
      </c>
      <c r="AK29">
        <v>1217</v>
      </c>
      <c r="AL29">
        <v>0</v>
      </c>
      <c r="AM29">
        <v>206</v>
      </c>
      <c r="AN29">
        <v>90</v>
      </c>
      <c r="AO29">
        <v>12.808432</v>
      </c>
      <c r="AP29">
        <v>379.5</v>
      </c>
      <c r="AQ29">
        <v>18.2</v>
      </c>
      <c r="AR29">
        <v>63</v>
      </c>
      <c r="AS29">
        <v>16238</v>
      </c>
      <c r="AT29">
        <v>0</v>
      </c>
      <c r="AU29">
        <v>3.9260000000000002</v>
      </c>
      <c r="AV29">
        <v>39260</v>
      </c>
      <c r="AW29">
        <v>0</v>
      </c>
      <c r="AX29" s="29">
        <v>0.6</v>
      </c>
      <c r="AY29">
        <v>0.95346153846153847</v>
      </c>
      <c r="AZ29" t="s">
        <v>69</v>
      </c>
      <c r="BA29" t="s">
        <v>936</v>
      </c>
      <c r="BB29">
        <v>3</v>
      </c>
      <c r="BC29" t="s">
        <v>943</v>
      </c>
      <c r="BD29">
        <v>7</v>
      </c>
      <c r="BE29">
        <v>37277.557000000001</v>
      </c>
      <c r="BF29">
        <v>0.14075066668129568</v>
      </c>
      <c r="BG29">
        <v>0.13420034719343538</v>
      </c>
      <c r="BH29">
        <v>277192.88100000011</v>
      </c>
      <c r="BI29">
        <v>1.8928483953381179E-2</v>
      </c>
      <c r="BJ29">
        <v>1.8047581430935364E-2</v>
      </c>
      <c r="BK29">
        <v>1</v>
      </c>
      <c r="BL29" t="s">
        <v>71</v>
      </c>
      <c r="BM29">
        <v>1</v>
      </c>
      <c r="BN29" t="s">
        <v>895</v>
      </c>
    </row>
    <row r="30" spans="1:66">
      <c r="A30" s="140" t="str">
        <f t="shared" si="20"/>
        <v>명진교통</v>
      </c>
      <c r="B30" s="140" t="str">
        <f t="shared" si="21"/>
        <v>591</v>
      </c>
      <c r="C30" s="141" t="str">
        <f t="shared" si="22"/>
        <v>71바5453</v>
      </c>
      <c r="D30" s="115" t="str">
        <f t="shared" si="23"/>
        <v>중형</v>
      </c>
      <c r="E30" s="111" t="str">
        <f t="shared" si="16"/>
        <v>S</v>
      </c>
      <c r="F30" s="161">
        <f t="shared" si="17"/>
        <v>1.0992857142857142</v>
      </c>
      <c r="G30" s="162">
        <f t="shared" si="18"/>
        <v>3.0779999999999998</v>
      </c>
      <c r="H30" s="163">
        <f t="shared" si="19"/>
        <v>2.8</v>
      </c>
      <c r="I30" s="164">
        <f t="shared" si="24"/>
        <v>6263.1869999999999</v>
      </c>
      <c r="J30" s="165">
        <f t="shared" si="25"/>
        <v>1.429170926160009E-2</v>
      </c>
      <c r="K30" s="165">
        <f t="shared" si="26"/>
        <v>0.33656806697422242</v>
      </c>
      <c r="L30" s="165">
        <f t="shared" si="27"/>
        <v>0.2843600231000607</v>
      </c>
      <c r="M30" s="166">
        <f t="shared" si="28"/>
        <v>6.0289999999999999</v>
      </c>
      <c r="N30" s="167">
        <f t="shared" si="29"/>
        <v>3.2000000000000001E-2</v>
      </c>
      <c r="O30" s="167">
        <f t="shared" si="30"/>
        <v>3.7360000000000002</v>
      </c>
      <c r="P30" s="168">
        <f t="shared" si="31"/>
        <v>0</v>
      </c>
      <c r="Q30" s="169">
        <f t="shared" si="32"/>
        <v>81</v>
      </c>
      <c r="R30" s="170">
        <f t="shared" si="33"/>
        <v>22.284196110455419</v>
      </c>
      <c r="S30" s="142">
        <f t="shared" si="34"/>
        <v>2</v>
      </c>
      <c r="T30" s="142">
        <f t="shared" si="35"/>
        <v>234</v>
      </c>
      <c r="U30" t="s">
        <v>147</v>
      </c>
      <c r="V30" t="s">
        <v>211</v>
      </c>
      <c r="W30" t="s">
        <v>147</v>
      </c>
      <c r="X30" s="4" t="s">
        <v>211</v>
      </c>
      <c r="Y30" s="4" t="s">
        <v>950</v>
      </c>
      <c r="Z30" s="4" t="s">
        <v>692</v>
      </c>
      <c r="AA30" s="4" t="s">
        <v>49</v>
      </c>
      <c r="AB30" s="4">
        <v>509</v>
      </c>
      <c r="AC30" s="4">
        <v>6263.1869999999999</v>
      </c>
      <c r="AD30" s="4">
        <v>2034.509</v>
      </c>
      <c r="AE30" s="4">
        <v>3.0779999999999998</v>
      </c>
      <c r="AF30" s="4">
        <v>2.8</v>
      </c>
      <c r="AG30" s="4">
        <v>6.0289999999999999</v>
      </c>
      <c r="AH30" s="4">
        <v>432.97207400000002</v>
      </c>
      <c r="AI30" s="4">
        <v>6.1879109999999997</v>
      </c>
      <c r="AJ30" s="4">
        <v>145.72457399999999</v>
      </c>
      <c r="AK30" s="4">
        <v>1781</v>
      </c>
      <c r="AL30" s="4">
        <v>2</v>
      </c>
      <c r="AM30" s="4">
        <v>234</v>
      </c>
      <c r="AN30" s="4">
        <v>81</v>
      </c>
      <c r="AO30" s="4">
        <v>14.465567999999999</v>
      </c>
      <c r="AP30" s="4">
        <v>370.6</v>
      </c>
      <c r="AQ30" s="4">
        <v>0</v>
      </c>
      <c r="AR30" s="4">
        <v>91</v>
      </c>
      <c r="AS30" s="4">
        <v>46345</v>
      </c>
      <c r="AT30" s="4">
        <v>3.2000000000000001E-2</v>
      </c>
      <c r="AU30" s="4">
        <v>3.7360000000000002</v>
      </c>
      <c r="AV30" s="4">
        <v>51526</v>
      </c>
      <c r="AW30" s="4">
        <v>0</v>
      </c>
      <c r="AX30" s="30">
        <v>0.6</v>
      </c>
      <c r="AY30">
        <v>1.0992857142857142</v>
      </c>
      <c r="AZ30" t="s">
        <v>74</v>
      </c>
      <c r="BA30" t="s">
        <v>951</v>
      </c>
      <c r="BB30">
        <v>2</v>
      </c>
      <c r="BC30" t="s">
        <v>952</v>
      </c>
      <c r="BD30">
        <v>7</v>
      </c>
      <c r="BE30">
        <v>42767.513000000006</v>
      </c>
      <c r="BF30">
        <v>0.14644730452294477</v>
      </c>
      <c r="BG30">
        <v>0.16098742975772284</v>
      </c>
      <c r="BH30">
        <v>277192.88100000011</v>
      </c>
      <c r="BI30">
        <v>2.2595049978935057E-2</v>
      </c>
      <c r="BJ30">
        <v>2.4838415655415037E-2</v>
      </c>
      <c r="BK30">
        <v>1</v>
      </c>
      <c r="BL30" t="s">
        <v>74</v>
      </c>
      <c r="BM30">
        <v>0</v>
      </c>
      <c r="BN30" t="s">
        <v>893</v>
      </c>
    </row>
    <row r="31" spans="1:66">
      <c r="A31" s="143" t="str">
        <f t="shared" si="20"/>
        <v>명진교통</v>
      </c>
      <c r="B31" s="143" t="str">
        <f t="shared" si="21"/>
        <v>591</v>
      </c>
      <c r="C31" s="144" t="str">
        <f t="shared" si="22"/>
        <v>71바5454</v>
      </c>
      <c r="D31" s="132" t="str">
        <f t="shared" si="23"/>
        <v>중형</v>
      </c>
      <c r="E31" s="128" t="str">
        <f t="shared" si="16"/>
        <v>A</v>
      </c>
      <c r="F31" s="151">
        <f t="shared" si="17"/>
        <v>0.95344827586206904</v>
      </c>
      <c r="G31" s="152">
        <f t="shared" si="18"/>
        <v>2.7650000000000001</v>
      </c>
      <c r="H31" s="153">
        <f t="shared" si="19"/>
        <v>2.9</v>
      </c>
      <c r="I31" s="154">
        <f t="shared" si="24"/>
        <v>5881.2160000000003</v>
      </c>
      <c r="J31" s="155">
        <f t="shared" si="25"/>
        <v>1.9892232359784448E-2</v>
      </c>
      <c r="K31" s="155">
        <f t="shared" si="26"/>
        <v>0.35973009069386941</v>
      </c>
      <c r="L31" s="155">
        <f t="shared" si="27"/>
        <v>0.13449599538598819</v>
      </c>
      <c r="M31" s="156">
        <f t="shared" si="28"/>
        <v>3.911</v>
      </c>
      <c r="N31" s="157">
        <f t="shared" si="29"/>
        <v>0.13600000000000001</v>
      </c>
      <c r="O31" s="157">
        <f t="shared" si="30"/>
        <v>1.0880000000000001</v>
      </c>
      <c r="P31" s="158">
        <f t="shared" si="31"/>
        <v>0</v>
      </c>
      <c r="Q31" s="159">
        <f t="shared" si="32"/>
        <v>78</v>
      </c>
      <c r="R31" s="160">
        <f t="shared" si="33"/>
        <v>22.857592629984726</v>
      </c>
      <c r="S31" s="145">
        <f t="shared" si="34"/>
        <v>8</v>
      </c>
      <c r="T31" s="145">
        <f t="shared" si="35"/>
        <v>64</v>
      </c>
      <c r="U31" t="s">
        <v>147</v>
      </c>
      <c r="V31" t="s">
        <v>211</v>
      </c>
      <c r="W31" s="4" t="s">
        <v>147</v>
      </c>
      <c r="X31" s="4" t="s">
        <v>211</v>
      </c>
      <c r="Y31" s="4" t="s">
        <v>953</v>
      </c>
      <c r="Z31" s="4" t="s">
        <v>692</v>
      </c>
      <c r="AA31" s="4" t="s">
        <v>693</v>
      </c>
      <c r="AB31" s="4">
        <v>509</v>
      </c>
      <c r="AC31" s="4">
        <v>5881.2160000000003</v>
      </c>
      <c r="AD31" s="4">
        <v>2126.7020000000002</v>
      </c>
      <c r="AE31" s="4">
        <v>2.7650000000000001</v>
      </c>
      <c r="AF31" s="4">
        <v>2.9</v>
      </c>
      <c r="AG31" s="4">
        <v>3.911</v>
      </c>
      <c r="AH31" s="4">
        <v>414.74435099999999</v>
      </c>
      <c r="AI31" s="4">
        <v>8.2501909999999992</v>
      </c>
      <c r="AJ31" s="4">
        <v>149.196023</v>
      </c>
      <c r="AK31" s="4">
        <v>791</v>
      </c>
      <c r="AL31" s="4">
        <v>8</v>
      </c>
      <c r="AM31" s="4">
        <v>64</v>
      </c>
      <c r="AN31" s="4">
        <v>78</v>
      </c>
      <c r="AO31" s="4">
        <v>14.180339999999999</v>
      </c>
      <c r="AP31" s="4">
        <v>238.5</v>
      </c>
      <c r="AQ31" s="4">
        <v>0</v>
      </c>
      <c r="AR31" s="4">
        <v>179</v>
      </c>
      <c r="AS31" s="4">
        <v>69693</v>
      </c>
      <c r="AT31" s="4">
        <v>0.13600000000000001</v>
      </c>
      <c r="AU31" s="4">
        <v>1.0880000000000001</v>
      </c>
      <c r="AV31" s="4">
        <v>47065</v>
      </c>
      <c r="AW31" s="4">
        <v>0</v>
      </c>
      <c r="AX31" s="4">
        <v>0.44</v>
      </c>
      <c r="AY31">
        <v>0.95344827586206904</v>
      </c>
      <c r="AZ31" t="s">
        <v>69</v>
      </c>
      <c r="BA31" t="s">
        <v>951</v>
      </c>
      <c r="BB31">
        <v>2</v>
      </c>
      <c r="BC31" t="s">
        <v>1289</v>
      </c>
      <c r="BD31">
        <v>8</v>
      </c>
      <c r="BE31">
        <v>42767.513000000006</v>
      </c>
      <c r="BF31">
        <v>0.13751596918904307</v>
      </c>
      <c r="BG31">
        <v>0.13111436372679453</v>
      </c>
      <c r="BH31">
        <v>277192.88100000011</v>
      </c>
      <c r="BI31">
        <v>2.1217052829001038E-2</v>
      </c>
      <c r="BJ31">
        <v>2.0229362438685474E-2</v>
      </c>
      <c r="BK31">
        <v>1</v>
      </c>
      <c r="BL31" t="s">
        <v>71</v>
      </c>
      <c r="BM31">
        <v>1</v>
      </c>
      <c r="BN31" t="s">
        <v>895</v>
      </c>
    </row>
    <row r="32" spans="1:66">
      <c r="A32" s="140" t="str">
        <f t="shared" si="20"/>
        <v>명진교통</v>
      </c>
      <c r="B32" s="140" t="str">
        <f t="shared" si="21"/>
        <v>591</v>
      </c>
      <c r="C32" s="141" t="str">
        <f t="shared" si="22"/>
        <v>71바5455</v>
      </c>
      <c r="D32" s="115" t="str">
        <f t="shared" si="23"/>
        <v>중형</v>
      </c>
      <c r="E32" s="111" t="str">
        <f t="shared" si="16"/>
        <v>S</v>
      </c>
      <c r="F32" s="161">
        <f t="shared" si="17"/>
        <v>1.1770370370370369</v>
      </c>
      <c r="G32" s="162">
        <f t="shared" si="18"/>
        <v>3.1779999999999999</v>
      </c>
      <c r="H32" s="163">
        <f t="shared" si="19"/>
        <v>2.7</v>
      </c>
      <c r="I32" s="164">
        <f t="shared" si="24"/>
        <v>6291.607</v>
      </c>
      <c r="J32" s="165">
        <f t="shared" si="25"/>
        <v>1.2284983526350971E-2</v>
      </c>
      <c r="K32" s="165">
        <f t="shared" si="26"/>
        <v>0.30120139199886425</v>
      </c>
      <c r="L32" s="165">
        <f t="shared" si="27"/>
        <v>0.29960549029842454</v>
      </c>
      <c r="M32" s="166">
        <f t="shared" si="28"/>
        <v>5.9909999999999997</v>
      </c>
      <c r="N32" s="167">
        <f t="shared" si="29"/>
        <v>6.4000000000000001E-2</v>
      </c>
      <c r="O32" s="167">
        <f t="shared" si="30"/>
        <v>5.6420000000000003</v>
      </c>
      <c r="P32" s="168">
        <f t="shared" si="31"/>
        <v>0</v>
      </c>
      <c r="Q32" s="169">
        <f t="shared" si="32"/>
        <v>76</v>
      </c>
      <c r="R32" s="170">
        <f t="shared" si="33"/>
        <v>23.726899720758585</v>
      </c>
      <c r="S32" s="142">
        <f t="shared" si="34"/>
        <v>4</v>
      </c>
      <c r="T32" s="142">
        <f t="shared" si="35"/>
        <v>355</v>
      </c>
      <c r="U32" t="s">
        <v>147</v>
      </c>
      <c r="V32" s="5" t="s">
        <v>211</v>
      </c>
      <c r="W32" t="s">
        <v>147</v>
      </c>
      <c r="X32" s="5" t="s">
        <v>211</v>
      </c>
      <c r="Y32" t="s">
        <v>955</v>
      </c>
      <c r="Z32" t="s">
        <v>692</v>
      </c>
      <c r="AA32" t="s">
        <v>49</v>
      </c>
      <c r="AB32">
        <v>509</v>
      </c>
      <c r="AC32" s="1">
        <v>6291.607</v>
      </c>
      <c r="AD32" s="1">
        <v>1979.76</v>
      </c>
      <c r="AE32" s="28">
        <v>3.1779999999999999</v>
      </c>
      <c r="AF32">
        <v>2.7</v>
      </c>
      <c r="AG32">
        <v>5.9909999999999997</v>
      </c>
      <c r="AH32">
        <v>386.25261399999999</v>
      </c>
      <c r="AI32">
        <v>4.745107</v>
      </c>
      <c r="AJ32">
        <v>116.339825</v>
      </c>
      <c r="AK32">
        <v>1885</v>
      </c>
      <c r="AL32">
        <v>4</v>
      </c>
      <c r="AM32">
        <v>355</v>
      </c>
      <c r="AN32">
        <v>76</v>
      </c>
      <c r="AO32">
        <v>16.288838999999999</v>
      </c>
      <c r="AP32">
        <v>397.8</v>
      </c>
      <c r="AQ32">
        <v>0</v>
      </c>
      <c r="AR32">
        <v>8</v>
      </c>
      <c r="AS32">
        <v>836</v>
      </c>
      <c r="AT32">
        <v>6.4000000000000001E-2</v>
      </c>
      <c r="AU32">
        <v>5.6420000000000003</v>
      </c>
      <c r="AV32">
        <v>48808</v>
      </c>
      <c r="AW32">
        <v>0</v>
      </c>
      <c r="AX32">
        <v>0.57999999999999996</v>
      </c>
      <c r="AY32">
        <v>1.1770370370370369</v>
      </c>
      <c r="AZ32" t="s">
        <v>74</v>
      </c>
      <c r="BA32" t="s">
        <v>951</v>
      </c>
      <c r="BB32">
        <v>1</v>
      </c>
      <c r="BC32" t="s">
        <v>956</v>
      </c>
      <c r="BD32">
        <v>6</v>
      </c>
      <c r="BE32">
        <v>42767.513000000006</v>
      </c>
      <c r="BF32">
        <v>0.14711182761550803</v>
      </c>
      <c r="BG32">
        <v>0.17315606968966091</v>
      </c>
      <c r="BH32">
        <v>277192.88100000011</v>
      </c>
      <c r="BI32">
        <v>2.2697577864562824E-2</v>
      </c>
      <c r="BJ32">
        <v>2.6715889797622461E-2</v>
      </c>
      <c r="BK32">
        <v>1</v>
      </c>
      <c r="BL32" t="s">
        <v>74</v>
      </c>
      <c r="BM32">
        <v>0</v>
      </c>
      <c r="BN32" t="s">
        <v>893</v>
      </c>
    </row>
    <row r="33" spans="1:66">
      <c r="A33" s="143" t="str">
        <f t="shared" si="20"/>
        <v>명진교통</v>
      </c>
      <c r="B33" s="143" t="str">
        <f t="shared" si="21"/>
        <v>591</v>
      </c>
      <c r="C33" s="144" t="str">
        <f t="shared" si="22"/>
        <v>71바5458</v>
      </c>
      <c r="D33" s="132" t="str">
        <f t="shared" si="23"/>
        <v>중형</v>
      </c>
      <c r="E33" s="128" t="str">
        <f t="shared" si="16"/>
        <v>B</v>
      </c>
      <c r="F33" s="151">
        <f t="shared" si="17"/>
        <v>0.90592592592592591</v>
      </c>
      <c r="G33" s="152">
        <f t="shared" si="18"/>
        <v>2.4460000000000002</v>
      </c>
      <c r="H33" s="153">
        <f t="shared" si="19"/>
        <v>2.7</v>
      </c>
      <c r="I33" s="154">
        <f t="shared" si="24"/>
        <v>6447.4669999999996</v>
      </c>
      <c r="J33" s="155">
        <f t="shared" si="25"/>
        <v>1.5948558418919057E-2</v>
      </c>
      <c r="K33" s="155">
        <f t="shared" si="26"/>
        <v>0.33278241579199291</v>
      </c>
      <c r="L33" s="155">
        <f t="shared" si="27"/>
        <v>0.13307551632292186</v>
      </c>
      <c r="M33" s="156">
        <f t="shared" si="28"/>
        <v>5.6539999999999999</v>
      </c>
      <c r="N33" s="157">
        <f t="shared" si="29"/>
        <v>6.2E-2</v>
      </c>
      <c r="O33" s="157">
        <f t="shared" si="30"/>
        <v>3.5049999999999999</v>
      </c>
      <c r="P33" s="158">
        <f t="shared" si="31"/>
        <v>0</v>
      </c>
      <c r="Q33" s="159">
        <f t="shared" si="32"/>
        <v>88</v>
      </c>
      <c r="R33" s="160">
        <f t="shared" si="33"/>
        <v>23.449231978349214</v>
      </c>
      <c r="S33" s="145">
        <f t="shared" si="34"/>
        <v>4</v>
      </c>
      <c r="T33" s="145">
        <f t="shared" si="35"/>
        <v>226</v>
      </c>
      <c r="U33" t="s">
        <v>147</v>
      </c>
      <c r="V33" t="s">
        <v>211</v>
      </c>
      <c r="W33" t="s">
        <v>147</v>
      </c>
      <c r="X33" s="4" t="s">
        <v>211</v>
      </c>
      <c r="Y33" s="4" t="s">
        <v>957</v>
      </c>
      <c r="Z33" s="4" t="s">
        <v>692</v>
      </c>
      <c r="AA33" s="4" t="s">
        <v>693</v>
      </c>
      <c r="AB33" s="4">
        <v>509</v>
      </c>
      <c r="AC33" s="4">
        <v>6447.4669999999996</v>
      </c>
      <c r="AD33" s="4">
        <v>2636.069</v>
      </c>
      <c r="AE33" s="4">
        <v>2.4460000000000002</v>
      </c>
      <c r="AF33" s="4">
        <v>2.7</v>
      </c>
      <c r="AG33" s="4">
        <v>5.6539999999999999</v>
      </c>
      <c r="AH33" s="4">
        <v>422.18235800000002</v>
      </c>
      <c r="AI33" s="4">
        <v>6.7332000000000001</v>
      </c>
      <c r="AJ33" s="4">
        <v>140.494865</v>
      </c>
      <c r="AK33" s="4">
        <v>858</v>
      </c>
      <c r="AL33" s="4">
        <v>4</v>
      </c>
      <c r="AM33" s="4">
        <v>226</v>
      </c>
      <c r="AN33" s="4">
        <v>88</v>
      </c>
      <c r="AO33" s="4">
        <v>15.271758</v>
      </c>
      <c r="AP33" s="4">
        <v>882</v>
      </c>
      <c r="AQ33" s="4">
        <v>0</v>
      </c>
      <c r="AR33" s="4">
        <v>106</v>
      </c>
      <c r="AS33" s="4">
        <v>51846</v>
      </c>
      <c r="AT33" s="4">
        <v>6.2E-2</v>
      </c>
      <c r="AU33" s="4">
        <v>3.5049999999999999</v>
      </c>
      <c r="AV33" s="4">
        <v>44900</v>
      </c>
      <c r="AW33" s="4">
        <v>0</v>
      </c>
      <c r="AX33" s="4">
        <v>0.44</v>
      </c>
      <c r="AY33">
        <v>0.90592592592592591</v>
      </c>
      <c r="AZ33" t="s">
        <v>71</v>
      </c>
      <c r="BA33" t="s">
        <v>951</v>
      </c>
      <c r="BB33">
        <v>1</v>
      </c>
      <c r="BC33" t="s">
        <v>954</v>
      </c>
      <c r="BD33">
        <v>5</v>
      </c>
      <c r="BE33">
        <v>42767.513000000006</v>
      </c>
      <c r="BF33">
        <v>0.15075618261926987</v>
      </c>
      <c r="BG33">
        <v>0.13657393432842005</v>
      </c>
      <c r="BH33">
        <v>277192.88100000011</v>
      </c>
      <c r="BI33">
        <v>2.3259857817199848E-2</v>
      </c>
      <c r="BJ33">
        <v>2.107170822995216E-2</v>
      </c>
      <c r="BK33">
        <v>1</v>
      </c>
      <c r="BL33" t="s">
        <v>71</v>
      </c>
      <c r="BM33">
        <v>0</v>
      </c>
      <c r="BN33" t="s">
        <v>893</v>
      </c>
    </row>
    <row r="34" spans="1:66">
      <c r="A34" s="140" t="str">
        <f t="shared" si="20"/>
        <v>명진교통</v>
      </c>
      <c r="B34" s="140" t="str">
        <f t="shared" si="21"/>
        <v>591</v>
      </c>
      <c r="C34" s="141" t="str">
        <f t="shared" si="22"/>
        <v>71바5459</v>
      </c>
      <c r="D34" s="115" t="str">
        <f t="shared" si="23"/>
        <v>중형</v>
      </c>
      <c r="E34" s="111" t="str">
        <f t="shared" si="16"/>
        <v>A</v>
      </c>
      <c r="F34" s="161">
        <f t="shared" si="17"/>
        <v>0.98379310344827597</v>
      </c>
      <c r="G34" s="162">
        <f t="shared" si="18"/>
        <v>2.8530000000000002</v>
      </c>
      <c r="H34" s="163">
        <f t="shared" si="19"/>
        <v>2.9</v>
      </c>
      <c r="I34" s="164">
        <f t="shared" si="24"/>
        <v>5777.2719999999999</v>
      </c>
      <c r="J34" s="165">
        <f t="shared" si="25"/>
        <v>3.2322188080679673E-2</v>
      </c>
      <c r="K34" s="165">
        <f t="shared" si="26"/>
        <v>0.34556465057636537</v>
      </c>
      <c r="L34" s="165">
        <f t="shared" si="27"/>
        <v>0.29269869931690945</v>
      </c>
      <c r="M34" s="166">
        <f t="shared" si="28"/>
        <v>7.1120000000000001</v>
      </c>
      <c r="N34" s="167">
        <f t="shared" si="29"/>
        <v>0.17299999999999999</v>
      </c>
      <c r="O34" s="167">
        <f t="shared" si="30"/>
        <v>3.1160000000000001</v>
      </c>
      <c r="P34" s="168">
        <f t="shared" si="31"/>
        <v>0</v>
      </c>
      <c r="Q34" s="169">
        <f t="shared" si="32"/>
        <v>69</v>
      </c>
      <c r="R34" s="170">
        <f t="shared" si="33"/>
        <v>22.749259504529412</v>
      </c>
      <c r="S34" s="142">
        <f t="shared" si="34"/>
        <v>10</v>
      </c>
      <c r="T34" s="142">
        <f t="shared" si="35"/>
        <v>180</v>
      </c>
      <c r="U34" t="s">
        <v>147</v>
      </c>
      <c r="V34" t="s">
        <v>211</v>
      </c>
      <c r="W34" s="4" t="s">
        <v>147</v>
      </c>
      <c r="X34" s="4" t="s">
        <v>211</v>
      </c>
      <c r="Y34" s="4" t="s">
        <v>958</v>
      </c>
      <c r="Z34" s="4" t="s">
        <v>692</v>
      </c>
      <c r="AA34" s="4" t="s">
        <v>49</v>
      </c>
      <c r="AB34" s="4">
        <v>509</v>
      </c>
      <c r="AC34" s="4">
        <v>5777.2719999999999</v>
      </c>
      <c r="AD34" s="4">
        <v>2024.9079999999999</v>
      </c>
      <c r="AE34" s="4">
        <v>2.8530000000000002</v>
      </c>
      <c r="AF34" s="4">
        <v>2.9</v>
      </c>
      <c r="AG34" s="4">
        <v>7.1120000000000001</v>
      </c>
      <c r="AH34" s="4">
        <v>408.21237000000002</v>
      </c>
      <c r="AI34" s="4">
        <v>13.194317</v>
      </c>
      <c r="AJ34" s="4">
        <v>141.06376499999999</v>
      </c>
      <c r="AK34" s="4">
        <v>1691</v>
      </c>
      <c r="AL34" s="4">
        <v>10</v>
      </c>
      <c r="AM34" s="4">
        <v>180</v>
      </c>
      <c r="AN34" s="4">
        <v>69</v>
      </c>
      <c r="AO34" s="4">
        <v>14.152613000000001</v>
      </c>
      <c r="AP34" s="4">
        <v>134.6</v>
      </c>
      <c r="AQ34" s="4">
        <v>0</v>
      </c>
      <c r="AR34" s="4">
        <v>92</v>
      </c>
      <c r="AS34" s="4">
        <v>32602</v>
      </c>
      <c r="AT34" s="4">
        <v>0.17299999999999999</v>
      </c>
      <c r="AU34" s="4">
        <v>3.1160000000000001</v>
      </c>
      <c r="AV34" s="4">
        <v>46458</v>
      </c>
      <c r="AW34" s="4">
        <v>0</v>
      </c>
      <c r="AX34" s="4">
        <v>0.59</v>
      </c>
      <c r="AY34">
        <v>0.98379310344827597</v>
      </c>
      <c r="AZ34" t="s">
        <v>69</v>
      </c>
      <c r="BA34" t="s">
        <v>951</v>
      </c>
      <c r="BB34">
        <v>1</v>
      </c>
      <c r="BC34" t="s">
        <v>959</v>
      </c>
      <c r="BD34">
        <v>7</v>
      </c>
      <c r="BE34">
        <v>42767.513000000006</v>
      </c>
      <c r="BF34">
        <v>0.13508552624979617</v>
      </c>
      <c r="BG34">
        <v>0.13289620910023053</v>
      </c>
      <c r="BH34">
        <v>277192.88100000011</v>
      </c>
      <c r="BI34">
        <v>2.0842064843649422E-2</v>
      </c>
      <c r="BJ34">
        <v>2.0504279654804072E-2</v>
      </c>
      <c r="BK34">
        <v>1</v>
      </c>
      <c r="BL34" t="s">
        <v>69</v>
      </c>
      <c r="BM34">
        <v>0</v>
      </c>
      <c r="BN34" t="s">
        <v>893</v>
      </c>
    </row>
    <row r="35" spans="1:66">
      <c r="A35" s="143" t="str">
        <f t="shared" si="20"/>
        <v>명진교통</v>
      </c>
      <c r="B35" s="143" t="str">
        <f t="shared" si="21"/>
        <v>591</v>
      </c>
      <c r="C35" s="144" t="str">
        <f t="shared" si="22"/>
        <v>71바7256</v>
      </c>
      <c r="D35" s="132" t="str">
        <f t="shared" si="23"/>
        <v>중형</v>
      </c>
      <c r="E35" s="128" t="str">
        <f t="shared" si="16"/>
        <v>S</v>
      </c>
      <c r="F35" s="151">
        <f t="shared" si="17"/>
        <v>1.0244444444444445</v>
      </c>
      <c r="G35" s="152">
        <f t="shared" si="18"/>
        <v>2.766</v>
      </c>
      <c r="H35" s="153">
        <f t="shared" si="19"/>
        <v>2.7</v>
      </c>
      <c r="I35" s="154">
        <f t="shared" si="24"/>
        <v>6400.2489999999998</v>
      </c>
      <c r="J35" s="155">
        <f t="shared" si="25"/>
        <v>3.5312781721326139E-2</v>
      </c>
      <c r="K35" s="155">
        <f t="shared" si="26"/>
        <v>0.33495084571251971</v>
      </c>
      <c r="L35" s="155">
        <f t="shared" si="27"/>
        <v>0.2217101240904846</v>
      </c>
      <c r="M35" s="156">
        <f t="shared" si="28"/>
        <v>7.64</v>
      </c>
      <c r="N35" s="157">
        <f t="shared" si="29"/>
        <v>1.6E-2</v>
      </c>
      <c r="O35" s="157">
        <f t="shared" si="30"/>
        <v>5.0469999999999997</v>
      </c>
      <c r="P35" s="158">
        <f t="shared" si="31"/>
        <v>0</v>
      </c>
      <c r="Q35" s="159">
        <f t="shared" si="32"/>
        <v>77</v>
      </c>
      <c r="R35" s="160">
        <f t="shared" si="33"/>
        <v>23.272937585784259</v>
      </c>
      <c r="S35" s="145">
        <f t="shared" si="34"/>
        <v>1</v>
      </c>
      <c r="T35" s="145">
        <f t="shared" si="35"/>
        <v>323</v>
      </c>
      <c r="U35" t="s">
        <v>147</v>
      </c>
      <c r="V35" t="s">
        <v>211</v>
      </c>
      <c r="W35" t="s">
        <v>147</v>
      </c>
      <c r="X35" s="4" t="s">
        <v>211</v>
      </c>
      <c r="Y35" s="4" t="s">
        <v>960</v>
      </c>
      <c r="Z35" s="4" t="s">
        <v>692</v>
      </c>
      <c r="AA35" s="4" t="s">
        <v>49</v>
      </c>
      <c r="AB35" s="4">
        <v>509</v>
      </c>
      <c r="AC35" s="4">
        <v>6400.2489999999998</v>
      </c>
      <c r="AD35" s="4">
        <v>2313.9929999999999</v>
      </c>
      <c r="AE35" s="4">
        <v>2.766</v>
      </c>
      <c r="AF35" s="4">
        <v>2.7</v>
      </c>
      <c r="AG35" s="4">
        <v>7.64</v>
      </c>
      <c r="AH35" s="4">
        <v>436.70371599999999</v>
      </c>
      <c r="AI35" s="4">
        <v>15.421222999999999</v>
      </c>
      <c r="AJ35" s="4">
        <v>146.27427900000001</v>
      </c>
      <c r="AK35" s="4">
        <v>1419</v>
      </c>
      <c r="AL35" s="4">
        <v>1</v>
      </c>
      <c r="AM35" s="4">
        <v>323</v>
      </c>
      <c r="AN35" s="4">
        <v>77</v>
      </c>
      <c r="AO35" s="4">
        <v>14.655815</v>
      </c>
      <c r="AP35" s="4">
        <v>467.2</v>
      </c>
      <c r="AQ35" s="4">
        <v>0</v>
      </c>
      <c r="AR35" s="4">
        <v>62</v>
      </c>
      <c r="AS35" s="4">
        <v>28113</v>
      </c>
      <c r="AT35" s="4">
        <v>1.6E-2</v>
      </c>
      <c r="AU35" s="4">
        <v>5.0469999999999997</v>
      </c>
      <c r="AV35" s="4">
        <v>49881</v>
      </c>
      <c r="AW35" s="4">
        <v>0</v>
      </c>
      <c r="AX35" s="4">
        <v>0.57999999999999996</v>
      </c>
      <c r="AY35">
        <v>1.0244444444444445</v>
      </c>
      <c r="AZ35" t="s">
        <v>74</v>
      </c>
      <c r="BA35" t="s">
        <v>951</v>
      </c>
      <c r="BB35">
        <v>3</v>
      </c>
      <c r="BC35" t="s">
        <v>961</v>
      </c>
      <c r="BD35">
        <v>7</v>
      </c>
      <c r="BE35">
        <v>42767.513000000006</v>
      </c>
      <c r="BF35">
        <v>0.14965212029046437</v>
      </c>
      <c r="BG35">
        <v>0.15331028323089796</v>
      </c>
      <c r="BH35">
        <v>277192.88100000011</v>
      </c>
      <c r="BI35">
        <v>2.3089514337130457E-2</v>
      </c>
      <c r="BJ35">
        <v>2.3653924687593648E-2</v>
      </c>
      <c r="BK35">
        <v>1</v>
      </c>
      <c r="BL35" t="s">
        <v>74</v>
      </c>
      <c r="BM35">
        <v>0</v>
      </c>
      <c r="BN35" t="s">
        <v>893</v>
      </c>
    </row>
    <row r="36" spans="1:66">
      <c r="A36" s="140" t="str">
        <f t="shared" si="20"/>
        <v>명진교통</v>
      </c>
      <c r="B36" s="140" t="str">
        <f t="shared" si="21"/>
        <v>591</v>
      </c>
      <c r="C36" s="141" t="str">
        <f t="shared" si="22"/>
        <v>72바1869</v>
      </c>
      <c r="D36" s="115" t="str">
        <f t="shared" si="23"/>
        <v>중형</v>
      </c>
      <c r="E36" s="111" t="str">
        <f t="shared" si="16"/>
        <v>F</v>
      </c>
      <c r="F36" s="161">
        <f t="shared" si="17"/>
        <v>0.72172413793103452</v>
      </c>
      <c r="G36" s="162">
        <f t="shared" si="18"/>
        <v>2.093</v>
      </c>
      <c r="H36" s="163">
        <f t="shared" si="19"/>
        <v>2.9</v>
      </c>
      <c r="I36" s="164">
        <f t="shared" si="24"/>
        <v>5706.5150000000003</v>
      </c>
      <c r="J36" s="165">
        <f t="shared" si="25"/>
        <v>8.9824966441583755E-3</v>
      </c>
      <c r="K36" s="165">
        <f t="shared" si="26"/>
        <v>0.34217694866976267</v>
      </c>
      <c r="L36" s="165">
        <f t="shared" si="27"/>
        <v>0.18732974503703223</v>
      </c>
      <c r="M36" s="166">
        <f t="shared" si="28"/>
        <v>8.7119999999999997</v>
      </c>
      <c r="N36" s="167">
        <f t="shared" si="29"/>
        <v>0.158</v>
      </c>
      <c r="O36" s="167">
        <f t="shared" si="30"/>
        <v>3.4350000000000001</v>
      </c>
      <c r="P36" s="168">
        <f t="shared" si="31"/>
        <v>0.22</v>
      </c>
      <c r="Q36" s="169">
        <f t="shared" si="32"/>
        <v>90</v>
      </c>
      <c r="R36" s="170">
        <f t="shared" si="33"/>
        <v>22.840717253713187</v>
      </c>
      <c r="S36" s="142">
        <f t="shared" si="34"/>
        <v>9</v>
      </c>
      <c r="T36" s="142">
        <f t="shared" si="35"/>
        <v>196</v>
      </c>
      <c r="U36" t="s">
        <v>147</v>
      </c>
      <c r="V36" s="5" t="s">
        <v>211</v>
      </c>
      <c r="W36" t="s">
        <v>147</v>
      </c>
      <c r="X36" s="5" t="s">
        <v>211</v>
      </c>
      <c r="Y36" t="s">
        <v>962</v>
      </c>
      <c r="Z36" t="s">
        <v>692</v>
      </c>
      <c r="AA36" t="s">
        <v>693</v>
      </c>
      <c r="AB36">
        <v>509</v>
      </c>
      <c r="AC36" s="1">
        <v>5706.5150000000003</v>
      </c>
      <c r="AD36" s="1">
        <v>2725.989</v>
      </c>
      <c r="AE36" s="28">
        <v>2.093</v>
      </c>
      <c r="AF36">
        <v>2.9</v>
      </c>
      <c r="AG36">
        <v>8.7119999999999997</v>
      </c>
      <c r="AH36">
        <v>385.05541799999997</v>
      </c>
      <c r="AI36">
        <v>3.4587590000000001</v>
      </c>
      <c r="AJ36">
        <v>131.75708800000001</v>
      </c>
      <c r="AK36">
        <v>1069</v>
      </c>
      <c r="AL36">
        <v>9</v>
      </c>
      <c r="AM36">
        <v>196</v>
      </c>
      <c r="AN36">
        <v>90</v>
      </c>
      <c r="AO36">
        <v>14.819983000000001</v>
      </c>
      <c r="AP36">
        <v>315.5</v>
      </c>
      <c r="AQ36">
        <v>13.2</v>
      </c>
      <c r="AR36">
        <v>46</v>
      </c>
      <c r="AS36">
        <v>14025</v>
      </c>
      <c r="AT36">
        <v>0.158</v>
      </c>
      <c r="AU36">
        <v>3.4350000000000001</v>
      </c>
      <c r="AV36">
        <v>43299</v>
      </c>
      <c r="AW36">
        <v>0</v>
      </c>
      <c r="AX36">
        <v>0.48</v>
      </c>
      <c r="AY36">
        <v>0.72172413793103452</v>
      </c>
      <c r="AZ36" t="s">
        <v>73</v>
      </c>
      <c r="BA36" t="s">
        <v>951</v>
      </c>
      <c r="BB36">
        <v>1</v>
      </c>
      <c r="BC36" t="s">
        <v>963</v>
      </c>
      <c r="BD36">
        <v>6</v>
      </c>
      <c r="BE36">
        <v>42767.513000000006</v>
      </c>
      <c r="BF36">
        <v>0.13343106951297354</v>
      </c>
      <c r="BG36">
        <v>9.6300423617466768E-2</v>
      </c>
      <c r="BH36">
        <v>277192.88100000011</v>
      </c>
      <c r="BI36">
        <v>2.058680215528334E-2</v>
      </c>
      <c r="BJ36">
        <v>1.4857992038278632E-2</v>
      </c>
      <c r="BK36">
        <v>1</v>
      </c>
      <c r="BL36" t="s">
        <v>73</v>
      </c>
      <c r="BM36">
        <v>0</v>
      </c>
      <c r="BN36" t="s">
        <v>893</v>
      </c>
    </row>
    <row r="37" spans="1:66">
      <c r="A37" s="143" t="str">
        <f t="shared" si="20"/>
        <v>명진교통</v>
      </c>
      <c r="B37" s="143" t="str">
        <f t="shared" si="21"/>
        <v>592</v>
      </c>
      <c r="C37" s="144" t="str">
        <f t="shared" si="22"/>
        <v>71바5351</v>
      </c>
      <c r="D37" s="132" t="str">
        <f t="shared" si="23"/>
        <v>중형</v>
      </c>
      <c r="E37" s="128" t="str">
        <f t="shared" si="16"/>
        <v>S</v>
      </c>
      <c r="F37" s="151">
        <f t="shared" si="17"/>
        <v>1.0086206896551724</v>
      </c>
      <c r="G37" s="152">
        <f t="shared" si="18"/>
        <v>2.9249999999999998</v>
      </c>
      <c r="H37" s="153">
        <f t="shared" si="19"/>
        <v>2.9</v>
      </c>
      <c r="I37" s="154">
        <f t="shared" si="24"/>
        <v>5747.5240000000003</v>
      </c>
      <c r="J37" s="155">
        <f t="shared" si="25"/>
        <v>2.3304743196949005E-2</v>
      </c>
      <c r="K37" s="155">
        <f t="shared" si="26"/>
        <v>0.37529378527632667</v>
      </c>
      <c r="L37" s="155">
        <f t="shared" si="27"/>
        <v>0.1263152620154348</v>
      </c>
      <c r="M37" s="156">
        <f t="shared" si="28"/>
        <v>9.0150000000000006</v>
      </c>
      <c r="N37" s="157">
        <f t="shared" si="29"/>
        <v>1.079</v>
      </c>
      <c r="O37" s="157">
        <f t="shared" si="30"/>
        <v>14.058</v>
      </c>
      <c r="P37" s="158">
        <f t="shared" si="31"/>
        <v>0</v>
      </c>
      <c r="Q37" s="159">
        <f t="shared" si="32"/>
        <v>80</v>
      </c>
      <c r="R37" s="160">
        <f t="shared" si="33"/>
        <v>22.959855482504576</v>
      </c>
      <c r="S37" s="145">
        <f t="shared" si="34"/>
        <v>62</v>
      </c>
      <c r="T37" s="145">
        <f t="shared" si="35"/>
        <v>808</v>
      </c>
      <c r="U37" t="s">
        <v>147</v>
      </c>
      <c r="V37" t="s">
        <v>212</v>
      </c>
      <c r="W37" s="4" t="s">
        <v>147</v>
      </c>
      <c r="X37" s="4" t="s">
        <v>212</v>
      </c>
      <c r="Y37" s="4" t="s">
        <v>964</v>
      </c>
      <c r="Z37" s="4" t="s">
        <v>692</v>
      </c>
      <c r="AA37" s="4" t="s">
        <v>49</v>
      </c>
      <c r="AB37" s="4">
        <v>509</v>
      </c>
      <c r="AC37" s="4">
        <v>5747.5240000000003</v>
      </c>
      <c r="AD37" s="4">
        <v>1965.2439999999999</v>
      </c>
      <c r="AE37" s="4">
        <v>2.9249999999999998</v>
      </c>
      <c r="AF37" s="4">
        <v>2.9</v>
      </c>
      <c r="AG37" s="4">
        <v>9.0150000000000006</v>
      </c>
      <c r="AH37" s="4">
        <v>416.24320499999999</v>
      </c>
      <c r="AI37" s="4">
        <v>9.7004409999999996</v>
      </c>
      <c r="AJ37" s="4">
        <v>156.21348800000001</v>
      </c>
      <c r="AK37" s="4">
        <v>726</v>
      </c>
      <c r="AL37" s="4">
        <v>62</v>
      </c>
      <c r="AM37" s="4">
        <v>808</v>
      </c>
      <c r="AN37" s="4">
        <v>80</v>
      </c>
      <c r="AO37" s="4">
        <v>13.80809</v>
      </c>
      <c r="AP37" s="4">
        <v>531.20000000000005</v>
      </c>
      <c r="AQ37" s="4">
        <v>0</v>
      </c>
      <c r="AR37" s="4">
        <v>200</v>
      </c>
      <c r="AS37" s="4">
        <v>66771</v>
      </c>
      <c r="AT37" s="4">
        <v>1.079</v>
      </c>
      <c r="AU37" s="4">
        <v>14.058</v>
      </c>
      <c r="AV37" s="4">
        <v>36906</v>
      </c>
      <c r="AW37" s="4">
        <v>0</v>
      </c>
      <c r="AX37" s="4">
        <v>0.68</v>
      </c>
      <c r="AY37">
        <v>1.0086206896551724</v>
      </c>
      <c r="AZ37" t="s">
        <v>74</v>
      </c>
      <c r="BA37" t="s">
        <v>965</v>
      </c>
      <c r="BB37">
        <v>4</v>
      </c>
      <c r="BC37" t="s">
        <v>1290</v>
      </c>
      <c r="BD37">
        <v>8</v>
      </c>
      <c r="BE37">
        <v>49428.072999999997</v>
      </c>
      <c r="BF37">
        <v>0.11628055983489384</v>
      </c>
      <c r="BG37">
        <v>0.11728297845416016</v>
      </c>
      <c r="BH37">
        <v>277192.88100000011</v>
      </c>
      <c r="BI37">
        <v>2.0734746070192177E-2</v>
      </c>
      <c r="BJ37">
        <v>2.0913493881142109E-2</v>
      </c>
      <c r="BK37">
        <v>1</v>
      </c>
      <c r="BL37" t="s">
        <v>71</v>
      </c>
      <c r="BM37">
        <v>2</v>
      </c>
      <c r="BN37" t="s">
        <v>895</v>
      </c>
    </row>
    <row r="38" spans="1:66">
      <c r="A38" s="140" t="str">
        <f t="shared" si="20"/>
        <v>명진교통</v>
      </c>
      <c r="B38" s="140" t="str">
        <f t="shared" si="21"/>
        <v>592</v>
      </c>
      <c r="C38" s="141" t="str">
        <f t="shared" si="22"/>
        <v>71바5352</v>
      </c>
      <c r="D38" s="115" t="str">
        <f t="shared" si="23"/>
        <v>중형</v>
      </c>
      <c r="E38" s="111" t="str">
        <f t="shared" si="16"/>
        <v>A</v>
      </c>
      <c r="F38" s="161">
        <f t="shared" si="17"/>
        <v>0.98965517241379319</v>
      </c>
      <c r="G38" s="162">
        <f t="shared" si="18"/>
        <v>2.87</v>
      </c>
      <c r="H38" s="163">
        <f t="shared" si="19"/>
        <v>2.9</v>
      </c>
      <c r="I38" s="164">
        <f t="shared" si="24"/>
        <v>5639.8680000000004</v>
      </c>
      <c r="J38" s="165">
        <f t="shared" si="25"/>
        <v>2.5606976495043385E-2</v>
      </c>
      <c r="K38" s="165">
        <f t="shared" si="26"/>
        <v>0.35984805806584574</v>
      </c>
      <c r="L38" s="165">
        <f t="shared" si="27"/>
        <v>0.28174418266526802</v>
      </c>
      <c r="M38" s="166">
        <f t="shared" si="28"/>
        <v>9.4860000000000007</v>
      </c>
      <c r="N38" s="167">
        <f t="shared" si="29"/>
        <v>1.0109999999999999</v>
      </c>
      <c r="O38" s="167">
        <f t="shared" si="30"/>
        <v>8.8119999999999994</v>
      </c>
      <c r="P38" s="168">
        <f t="shared" si="31"/>
        <v>0</v>
      </c>
      <c r="Q38" s="169">
        <f t="shared" si="32"/>
        <v>74</v>
      </c>
      <c r="R38" s="170">
        <f t="shared" si="33"/>
        <v>23.191424972232557</v>
      </c>
      <c r="S38" s="142">
        <f t="shared" si="34"/>
        <v>57</v>
      </c>
      <c r="T38" s="142">
        <f t="shared" si="35"/>
        <v>497</v>
      </c>
      <c r="U38" t="s">
        <v>147</v>
      </c>
      <c r="V38" t="s">
        <v>212</v>
      </c>
      <c r="W38" t="s">
        <v>147</v>
      </c>
      <c r="X38" s="4" t="s">
        <v>212</v>
      </c>
      <c r="Y38" s="4" t="s">
        <v>966</v>
      </c>
      <c r="Z38" s="4" t="s">
        <v>692</v>
      </c>
      <c r="AA38" s="4" t="s">
        <v>49</v>
      </c>
      <c r="AB38" s="4">
        <v>509</v>
      </c>
      <c r="AC38" s="4">
        <v>5639.8680000000004</v>
      </c>
      <c r="AD38" s="4">
        <v>1965.172</v>
      </c>
      <c r="AE38" s="4">
        <v>2.87</v>
      </c>
      <c r="AF38" s="4">
        <v>2.9</v>
      </c>
      <c r="AG38" s="4">
        <v>9.4860000000000007</v>
      </c>
      <c r="AH38" s="4">
        <v>395.719854</v>
      </c>
      <c r="AI38" s="4">
        <v>10.133189</v>
      </c>
      <c r="AJ38" s="4">
        <v>142.399021</v>
      </c>
      <c r="AK38" s="4">
        <v>1589</v>
      </c>
      <c r="AL38" s="4">
        <v>57</v>
      </c>
      <c r="AM38" s="4">
        <v>497</v>
      </c>
      <c r="AN38" s="4">
        <v>74</v>
      </c>
      <c r="AO38" s="4">
        <v>14.252173000000001</v>
      </c>
      <c r="AP38" s="4">
        <v>19.3</v>
      </c>
      <c r="AQ38" s="4">
        <v>0</v>
      </c>
      <c r="AR38" s="4">
        <v>80</v>
      </c>
      <c r="AS38" s="4">
        <v>21107</v>
      </c>
      <c r="AT38" s="4">
        <v>1.0109999999999999</v>
      </c>
      <c r="AU38" s="4">
        <v>8.8119999999999994</v>
      </c>
      <c r="AV38" s="4">
        <v>40676</v>
      </c>
      <c r="AW38" s="4">
        <v>0</v>
      </c>
      <c r="AX38" s="4">
        <v>0.68</v>
      </c>
      <c r="AY38">
        <v>0.98965517241379319</v>
      </c>
      <c r="AZ38" t="s">
        <v>69</v>
      </c>
      <c r="BA38" t="s">
        <v>965</v>
      </c>
      <c r="BB38">
        <v>3</v>
      </c>
      <c r="BC38" t="s">
        <v>967</v>
      </c>
      <c r="BD38">
        <v>7</v>
      </c>
      <c r="BE38">
        <v>49428.072999999997</v>
      </c>
      <c r="BF38">
        <v>0.11410252631131303</v>
      </c>
      <c r="BG38">
        <v>0.11292215534947186</v>
      </c>
      <c r="BH38">
        <v>277192.88100000011</v>
      </c>
      <c r="BI38">
        <v>2.0346366687534079E-2</v>
      </c>
      <c r="BJ38">
        <v>2.0135887032145798E-2</v>
      </c>
      <c r="BK38">
        <v>1</v>
      </c>
      <c r="BL38" t="s">
        <v>69</v>
      </c>
      <c r="BM38">
        <v>0</v>
      </c>
      <c r="BN38" t="s">
        <v>893</v>
      </c>
    </row>
    <row r="39" spans="1:66">
      <c r="A39" s="143" t="str">
        <f t="shared" si="20"/>
        <v>명진교통</v>
      </c>
      <c r="B39" s="143" t="str">
        <f t="shared" si="21"/>
        <v>592</v>
      </c>
      <c r="C39" s="144" t="str">
        <f t="shared" si="22"/>
        <v>71바5353</v>
      </c>
      <c r="D39" s="132" t="str">
        <f t="shared" si="23"/>
        <v>중형</v>
      </c>
      <c r="E39" s="128" t="str">
        <f t="shared" si="16"/>
        <v>S</v>
      </c>
      <c r="F39" s="151">
        <f t="shared" si="17"/>
        <v>1.0874074074074074</v>
      </c>
      <c r="G39" s="152">
        <f t="shared" si="18"/>
        <v>2.9359999999999999</v>
      </c>
      <c r="H39" s="153">
        <f t="shared" si="19"/>
        <v>2.7</v>
      </c>
      <c r="I39" s="154">
        <f t="shared" si="24"/>
        <v>5366.0889999999999</v>
      </c>
      <c r="J39" s="155">
        <f t="shared" si="25"/>
        <v>3.0150705036418746E-2</v>
      </c>
      <c r="K39" s="155">
        <f t="shared" si="26"/>
        <v>0.35914661940274872</v>
      </c>
      <c r="L39" s="155">
        <f t="shared" si="27"/>
        <v>0.22921721946840615</v>
      </c>
      <c r="M39" s="156">
        <f t="shared" si="28"/>
        <v>9.4250000000000007</v>
      </c>
      <c r="N39" s="157">
        <f t="shared" si="29"/>
        <v>0.57799999999999996</v>
      </c>
      <c r="O39" s="157">
        <f t="shared" si="30"/>
        <v>6.4109999999999996</v>
      </c>
      <c r="P39" s="158">
        <f t="shared" si="31"/>
        <v>0</v>
      </c>
      <c r="Q39" s="159">
        <f t="shared" si="32"/>
        <v>78</v>
      </c>
      <c r="R39" s="160">
        <f t="shared" si="33"/>
        <v>22.961919926309463</v>
      </c>
      <c r="S39" s="145">
        <f t="shared" si="34"/>
        <v>31</v>
      </c>
      <c r="T39" s="145">
        <f t="shared" si="35"/>
        <v>344</v>
      </c>
      <c r="U39" t="s">
        <v>147</v>
      </c>
      <c r="V39" s="5" t="s">
        <v>212</v>
      </c>
      <c r="W39" t="s">
        <v>147</v>
      </c>
      <c r="X39" s="5" t="s">
        <v>212</v>
      </c>
      <c r="Y39" t="s">
        <v>968</v>
      </c>
      <c r="Z39" t="s">
        <v>692</v>
      </c>
      <c r="AA39" t="s">
        <v>49</v>
      </c>
      <c r="AB39">
        <v>509</v>
      </c>
      <c r="AC39" s="1">
        <v>5366.0889999999999</v>
      </c>
      <c r="AD39" s="1">
        <v>1827.8969999999999</v>
      </c>
      <c r="AE39" s="28">
        <v>2.9359999999999999</v>
      </c>
      <c r="AF39">
        <v>2.7</v>
      </c>
      <c r="AG39">
        <v>9.4250000000000007</v>
      </c>
      <c r="AH39">
        <v>382.665977</v>
      </c>
      <c r="AI39">
        <v>11.537649</v>
      </c>
      <c r="AJ39">
        <v>137.43319199999999</v>
      </c>
      <c r="AK39">
        <v>1230</v>
      </c>
      <c r="AL39">
        <v>31</v>
      </c>
      <c r="AM39">
        <v>344</v>
      </c>
      <c r="AN39">
        <v>78</v>
      </c>
      <c r="AO39">
        <v>14.022905</v>
      </c>
      <c r="AP39">
        <v>343.7</v>
      </c>
      <c r="AQ39">
        <v>0</v>
      </c>
      <c r="AR39">
        <v>113</v>
      </c>
      <c r="AS39">
        <v>31898</v>
      </c>
      <c r="AT39">
        <v>0.57799999999999996</v>
      </c>
      <c r="AU39">
        <v>6.4109999999999996</v>
      </c>
      <c r="AV39">
        <v>37616</v>
      </c>
      <c r="AW39">
        <v>0</v>
      </c>
      <c r="AX39">
        <v>0.7</v>
      </c>
      <c r="AY39">
        <v>1.0874074074074074</v>
      </c>
      <c r="AZ39" t="s">
        <v>74</v>
      </c>
      <c r="BA39" t="s">
        <v>965</v>
      </c>
      <c r="BB39">
        <v>1</v>
      </c>
      <c r="BC39" t="s">
        <v>970</v>
      </c>
      <c r="BD39">
        <v>6</v>
      </c>
      <c r="BE39">
        <v>49428.072999999997</v>
      </c>
      <c r="BF39">
        <v>0.10856358895480307</v>
      </c>
      <c r="BG39">
        <v>0.11805285080418586</v>
      </c>
      <c r="BH39">
        <v>277192.88100000011</v>
      </c>
      <c r="BI39">
        <v>1.9358682591851983E-2</v>
      </c>
      <c r="BJ39">
        <v>2.1050774848028673E-2</v>
      </c>
      <c r="BK39">
        <v>1</v>
      </c>
      <c r="BL39" t="s">
        <v>71</v>
      </c>
      <c r="BM39">
        <v>2</v>
      </c>
      <c r="BN39" t="s">
        <v>895</v>
      </c>
    </row>
    <row r="40" spans="1:66">
      <c r="A40" s="140" t="str">
        <f t="shared" si="20"/>
        <v>명진교통</v>
      </c>
      <c r="B40" s="140" t="str">
        <f t="shared" si="21"/>
        <v>592</v>
      </c>
      <c r="C40" s="141" t="str">
        <f t="shared" si="22"/>
        <v>71바5354</v>
      </c>
      <c r="D40" s="115" t="str">
        <f t="shared" si="23"/>
        <v>중형</v>
      </c>
      <c r="E40" s="111" t="str">
        <f t="shared" si="16"/>
        <v>S</v>
      </c>
      <c r="F40" s="161">
        <f t="shared" si="17"/>
        <v>1.0564285714285715</v>
      </c>
      <c r="G40" s="162">
        <f t="shared" si="18"/>
        <v>2.9580000000000002</v>
      </c>
      <c r="H40" s="163">
        <f t="shared" si="19"/>
        <v>2.8</v>
      </c>
      <c r="I40" s="164">
        <f t="shared" si="24"/>
        <v>5631.5209999999997</v>
      </c>
      <c r="J40" s="165">
        <f t="shared" si="25"/>
        <v>3.3384233963342037E-2</v>
      </c>
      <c r="K40" s="165">
        <f t="shared" si="26"/>
        <v>0.34488795888401119</v>
      </c>
      <c r="L40" s="165">
        <f t="shared" si="27"/>
        <v>0.15715114975155026</v>
      </c>
      <c r="M40" s="166">
        <f t="shared" si="28"/>
        <v>9.2729999999999997</v>
      </c>
      <c r="N40" s="167">
        <f t="shared" si="29"/>
        <v>1.012</v>
      </c>
      <c r="O40" s="167">
        <f t="shared" si="30"/>
        <v>4.6349999999999998</v>
      </c>
      <c r="P40" s="168">
        <f t="shared" si="31"/>
        <v>0</v>
      </c>
      <c r="Q40" s="169">
        <f t="shared" si="32"/>
        <v>73</v>
      </c>
      <c r="R40" s="170">
        <f t="shared" si="33"/>
        <v>22.921570484990983</v>
      </c>
      <c r="S40" s="142">
        <f t="shared" si="34"/>
        <v>57</v>
      </c>
      <c r="T40" s="142">
        <f t="shared" si="35"/>
        <v>261</v>
      </c>
      <c r="U40" t="s">
        <v>147</v>
      </c>
      <c r="V40" t="s">
        <v>212</v>
      </c>
      <c r="W40" s="4" t="s">
        <v>147</v>
      </c>
      <c r="X40" s="4" t="s">
        <v>212</v>
      </c>
      <c r="Y40" s="4" t="s">
        <v>969</v>
      </c>
      <c r="Z40" s="4" t="s">
        <v>692</v>
      </c>
      <c r="AA40" s="4" t="s">
        <v>49</v>
      </c>
      <c r="AB40" s="4">
        <v>509</v>
      </c>
      <c r="AC40" s="4">
        <v>5631.5209999999997</v>
      </c>
      <c r="AD40" s="4">
        <v>1903.8209999999999</v>
      </c>
      <c r="AE40" s="4">
        <v>2.9580000000000002</v>
      </c>
      <c r="AF40" s="4">
        <v>2.8</v>
      </c>
      <c r="AG40" s="4">
        <v>9.2729999999999997</v>
      </c>
      <c r="AH40" s="4">
        <v>395.16734200000002</v>
      </c>
      <c r="AI40" s="4">
        <v>13.192359</v>
      </c>
      <c r="AJ40" s="4">
        <v>136.28845799999999</v>
      </c>
      <c r="AK40" s="4">
        <v>885</v>
      </c>
      <c r="AL40" s="4">
        <v>57</v>
      </c>
      <c r="AM40" s="4">
        <v>261</v>
      </c>
      <c r="AN40" s="4">
        <v>73</v>
      </c>
      <c r="AO40" s="4">
        <v>14.250977000000001</v>
      </c>
      <c r="AP40" s="4">
        <v>152.80000000000001</v>
      </c>
      <c r="AQ40" s="4">
        <v>0</v>
      </c>
      <c r="AR40" s="4">
        <v>65</v>
      </c>
      <c r="AS40" s="4">
        <v>26659</v>
      </c>
      <c r="AT40" s="4">
        <v>1.012</v>
      </c>
      <c r="AU40" s="4">
        <v>4.6349999999999998</v>
      </c>
      <c r="AV40" s="4">
        <v>39047</v>
      </c>
      <c r="AW40" s="4">
        <v>0</v>
      </c>
      <c r="AX40" s="4">
        <v>0.7</v>
      </c>
      <c r="AY40">
        <v>1.0564285714285715</v>
      </c>
      <c r="AZ40" t="s">
        <v>74</v>
      </c>
      <c r="BA40" t="s">
        <v>965</v>
      </c>
      <c r="BB40">
        <v>2</v>
      </c>
      <c r="BC40" t="s">
        <v>972</v>
      </c>
      <c r="BD40">
        <v>8</v>
      </c>
      <c r="BE40">
        <v>49428.072999999997</v>
      </c>
      <c r="BF40">
        <v>0.11393365466624604</v>
      </c>
      <c r="BG40">
        <v>0.1203627680366985</v>
      </c>
      <c r="BH40">
        <v>277192.88100000011</v>
      </c>
      <c r="BI40">
        <v>2.0316254081575773E-2</v>
      </c>
      <c r="BJ40">
        <v>2.1462671276178978E-2</v>
      </c>
      <c r="BK40">
        <v>1</v>
      </c>
      <c r="BL40" t="s">
        <v>74</v>
      </c>
      <c r="BM40">
        <v>0</v>
      </c>
      <c r="BN40" t="s">
        <v>893</v>
      </c>
    </row>
    <row r="41" spans="1:66">
      <c r="A41" s="143" t="str">
        <f t="shared" si="20"/>
        <v>명진교통</v>
      </c>
      <c r="B41" s="143" t="str">
        <f t="shared" si="21"/>
        <v>592</v>
      </c>
      <c r="C41" s="144" t="str">
        <f t="shared" si="22"/>
        <v>71바5355</v>
      </c>
      <c r="D41" s="132" t="str">
        <f t="shared" si="23"/>
        <v>중형</v>
      </c>
      <c r="E41" s="128" t="str">
        <f t="shared" si="16"/>
        <v>S</v>
      </c>
      <c r="F41" s="151">
        <f t="shared" si="17"/>
        <v>1.0231034482758621</v>
      </c>
      <c r="G41" s="152">
        <f t="shared" si="18"/>
        <v>2.9670000000000001</v>
      </c>
      <c r="H41" s="153">
        <f t="shared" si="19"/>
        <v>2.9</v>
      </c>
      <c r="I41" s="154">
        <f t="shared" si="24"/>
        <v>5395.5469999999996</v>
      </c>
      <c r="J41" s="155">
        <f t="shared" si="25"/>
        <v>2.5091860575373187E-2</v>
      </c>
      <c r="K41" s="155">
        <f t="shared" si="26"/>
        <v>0.35547201914161725</v>
      </c>
      <c r="L41" s="155">
        <f t="shared" si="27"/>
        <v>0.30654908575534606</v>
      </c>
      <c r="M41" s="156">
        <f t="shared" si="28"/>
        <v>9.1539999999999999</v>
      </c>
      <c r="N41" s="157">
        <f t="shared" si="29"/>
        <v>1.353</v>
      </c>
      <c r="O41" s="157">
        <f t="shared" si="30"/>
        <v>14.605</v>
      </c>
      <c r="P41" s="158">
        <f t="shared" si="31"/>
        <v>0</v>
      </c>
      <c r="Q41" s="159">
        <f t="shared" si="32"/>
        <v>79</v>
      </c>
      <c r="R41" s="160">
        <f t="shared" si="33"/>
        <v>23.841178684527282</v>
      </c>
      <c r="S41" s="145">
        <f t="shared" si="34"/>
        <v>73</v>
      </c>
      <c r="T41" s="145">
        <f t="shared" si="35"/>
        <v>788</v>
      </c>
      <c r="U41" t="s">
        <v>147</v>
      </c>
      <c r="V41" t="s">
        <v>212</v>
      </c>
      <c r="W41" t="s">
        <v>147</v>
      </c>
      <c r="X41" s="4" t="s">
        <v>212</v>
      </c>
      <c r="Y41" s="4" t="s">
        <v>971</v>
      </c>
      <c r="Z41" s="4" t="s">
        <v>692</v>
      </c>
      <c r="AA41" s="4" t="s">
        <v>49</v>
      </c>
      <c r="AB41" s="4">
        <v>509</v>
      </c>
      <c r="AC41" s="4">
        <v>5395.5469999999996</v>
      </c>
      <c r="AD41" s="4">
        <v>1818.8219999999999</v>
      </c>
      <c r="AE41" s="4">
        <v>2.9670000000000001</v>
      </c>
      <c r="AF41" s="4">
        <v>2.9</v>
      </c>
      <c r="AG41" s="4">
        <v>9.1539999999999999</v>
      </c>
      <c r="AH41" s="4">
        <v>365.35178300000001</v>
      </c>
      <c r="AI41" s="4">
        <v>9.1673559999999998</v>
      </c>
      <c r="AJ41" s="4">
        <v>129.87233599999999</v>
      </c>
      <c r="AK41" s="4">
        <v>1654</v>
      </c>
      <c r="AL41" s="4">
        <v>73</v>
      </c>
      <c r="AM41" s="4">
        <v>788</v>
      </c>
      <c r="AN41" s="4">
        <v>79</v>
      </c>
      <c r="AO41" s="4">
        <v>14.768087</v>
      </c>
      <c r="AP41" s="4">
        <v>182.8</v>
      </c>
      <c r="AQ41" s="4">
        <v>0</v>
      </c>
      <c r="AR41" s="4">
        <v>40</v>
      </c>
      <c r="AS41" s="4">
        <v>16185</v>
      </c>
      <c r="AT41" s="4">
        <v>1.353</v>
      </c>
      <c r="AU41" s="4">
        <v>14.605</v>
      </c>
      <c r="AV41" s="4">
        <v>41605</v>
      </c>
      <c r="AW41" s="4">
        <v>0</v>
      </c>
      <c r="AX41" s="4">
        <v>0.67</v>
      </c>
      <c r="AY41">
        <v>1.0231034482758621</v>
      </c>
      <c r="AZ41" t="s">
        <v>74</v>
      </c>
      <c r="BA41" t="s">
        <v>965</v>
      </c>
      <c r="BB41">
        <v>3</v>
      </c>
      <c r="BC41" t="s">
        <v>1291</v>
      </c>
      <c r="BD41">
        <v>8</v>
      </c>
      <c r="BE41">
        <v>49428.072999999997</v>
      </c>
      <c r="BF41">
        <v>0.10915956606279188</v>
      </c>
      <c r="BG41">
        <v>0.11168152845113914</v>
      </c>
      <c r="BH41">
        <v>277192.88100000011</v>
      </c>
      <c r="BI41">
        <v>1.9464955162394656E-2</v>
      </c>
      <c r="BJ41">
        <v>1.9914662747181015E-2</v>
      </c>
      <c r="BK41">
        <v>1</v>
      </c>
      <c r="BL41" t="s">
        <v>74</v>
      </c>
      <c r="BM41">
        <v>0</v>
      </c>
      <c r="BN41" t="s">
        <v>893</v>
      </c>
    </row>
    <row r="42" spans="1:66">
      <c r="A42" s="140" t="str">
        <f t="shared" si="20"/>
        <v>명진교통</v>
      </c>
      <c r="B42" s="140" t="str">
        <f t="shared" si="21"/>
        <v>592</v>
      </c>
      <c r="C42" s="141" t="str">
        <f t="shared" si="22"/>
        <v>71바5356</v>
      </c>
      <c r="D42" s="115" t="str">
        <f t="shared" si="23"/>
        <v>중형</v>
      </c>
      <c r="E42" s="111" t="str">
        <f t="shared" si="16"/>
        <v>A</v>
      </c>
      <c r="F42" s="161">
        <f t="shared" si="17"/>
        <v>0.99740740740740741</v>
      </c>
      <c r="G42" s="162">
        <f t="shared" si="18"/>
        <v>2.6930000000000001</v>
      </c>
      <c r="H42" s="163">
        <f t="shared" si="19"/>
        <v>2.7</v>
      </c>
      <c r="I42" s="164">
        <f t="shared" si="24"/>
        <v>4873.8509999999997</v>
      </c>
      <c r="J42" s="165">
        <f t="shared" si="25"/>
        <v>2.7613406029370076E-2</v>
      </c>
      <c r="K42" s="165">
        <f t="shared" si="26"/>
        <v>0.34683220133344217</v>
      </c>
      <c r="L42" s="165">
        <f t="shared" si="27"/>
        <v>0.18096572915339432</v>
      </c>
      <c r="M42" s="166">
        <f t="shared" si="28"/>
        <v>10.552</v>
      </c>
      <c r="N42" s="167">
        <f t="shared" si="29"/>
        <v>0.75900000000000001</v>
      </c>
      <c r="O42" s="167">
        <f t="shared" si="30"/>
        <v>6.2779999999999996</v>
      </c>
      <c r="P42" s="168">
        <f t="shared" si="31"/>
        <v>0</v>
      </c>
      <c r="Q42" s="169">
        <f t="shared" si="32"/>
        <v>74</v>
      </c>
      <c r="R42" s="170">
        <f t="shared" si="33"/>
        <v>22.508044643711536</v>
      </c>
      <c r="S42" s="142">
        <f t="shared" si="34"/>
        <v>37</v>
      </c>
      <c r="T42" s="142">
        <f t="shared" si="35"/>
        <v>306</v>
      </c>
      <c r="U42" t="s">
        <v>147</v>
      </c>
      <c r="V42" t="s">
        <v>212</v>
      </c>
      <c r="W42" t="s">
        <v>147</v>
      </c>
      <c r="X42" s="4" t="s">
        <v>212</v>
      </c>
      <c r="Y42" s="4" t="s">
        <v>973</v>
      </c>
      <c r="Z42" s="4" t="s">
        <v>692</v>
      </c>
      <c r="AA42" s="4" t="s">
        <v>49</v>
      </c>
      <c r="AB42" s="4">
        <v>509</v>
      </c>
      <c r="AC42" s="4">
        <v>4873.8509999999997</v>
      </c>
      <c r="AD42" s="4">
        <v>1809.873</v>
      </c>
      <c r="AE42" s="4">
        <v>2.6930000000000001</v>
      </c>
      <c r="AF42" s="4">
        <v>2.7</v>
      </c>
      <c r="AG42" s="4">
        <v>10.552</v>
      </c>
      <c r="AH42" s="4">
        <v>346.15403800000001</v>
      </c>
      <c r="AI42" s="4">
        <v>9.5584919999999993</v>
      </c>
      <c r="AJ42" s="4">
        <v>120.057367</v>
      </c>
      <c r="AK42" s="4">
        <v>882</v>
      </c>
      <c r="AL42" s="4">
        <v>37</v>
      </c>
      <c r="AM42" s="4">
        <v>306</v>
      </c>
      <c r="AN42" s="4">
        <v>74</v>
      </c>
      <c r="AO42" s="4">
        <v>14.080005999999999</v>
      </c>
      <c r="AP42" s="4">
        <v>77.5</v>
      </c>
      <c r="AQ42" s="4">
        <v>0</v>
      </c>
      <c r="AR42" s="4">
        <v>60</v>
      </c>
      <c r="AS42" s="4">
        <v>14396</v>
      </c>
      <c r="AT42" s="4">
        <v>0.75900000000000001</v>
      </c>
      <c r="AU42" s="4">
        <v>6.2779999999999996</v>
      </c>
      <c r="AV42" s="4">
        <v>37450</v>
      </c>
      <c r="AW42" s="4">
        <v>0</v>
      </c>
      <c r="AX42" s="4">
        <v>0.7</v>
      </c>
      <c r="AY42">
        <v>0.99740740740740741</v>
      </c>
      <c r="AZ42" t="s">
        <v>69</v>
      </c>
      <c r="BA42" t="s">
        <v>965</v>
      </c>
      <c r="BB42">
        <v>1</v>
      </c>
      <c r="BC42" t="s">
        <v>975</v>
      </c>
      <c r="BD42">
        <v>9</v>
      </c>
      <c r="BE42">
        <v>49428.072999999997</v>
      </c>
      <c r="BF42">
        <v>9.8604916279054614E-2</v>
      </c>
      <c r="BG42">
        <v>9.8349273903516318E-2</v>
      </c>
      <c r="BH42">
        <v>277192.88100000011</v>
      </c>
      <c r="BI42">
        <v>1.7582886625432483E-2</v>
      </c>
      <c r="BJ42">
        <v>1.753730136381099E-2</v>
      </c>
      <c r="BK42">
        <v>1</v>
      </c>
      <c r="BL42" t="s">
        <v>71</v>
      </c>
      <c r="BM42">
        <v>1</v>
      </c>
      <c r="BN42" t="s">
        <v>895</v>
      </c>
    </row>
    <row r="43" spans="1:66">
      <c r="A43" s="143" t="str">
        <f t="shared" si="20"/>
        <v>명진교통</v>
      </c>
      <c r="B43" s="143" t="str">
        <f t="shared" si="21"/>
        <v>592</v>
      </c>
      <c r="C43" s="144" t="str">
        <f t="shared" si="22"/>
        <v>71바5357</v>
      </c>
      <c r="D43" s="132" t="str">
        <f t="shared" si="23"/>
        <v>중형</v>
      </c>
      <c r="E43" s="128" t="str">
        <f t="shared" si="16"/>
        <v>A</v>
      </c>
      <c r="F43" s="151">
        <f t="shared" si="17"/>
        <v>0.98966666666666658</v>
      </c>
      <c r="G43" s="152">
        <f t="shared" si="18"/>
        <v>2.9689999999999999</v>
      </c>
      <c r="H43" s="153">
        <f t="shared" si="19"/>
        <v>3</v>
      </c>
      <c r="I43" s="154">
        <f t="shared" si="24"/>
        <v>5332.5420000000004</v>
      </c>
      <c r="J43" s="155">
        <f t="shared" si="25"/>
        <v>2.9961409596145572E-2</v>
      </c>
      <c r="K43" s="155">
        <f t="shared" si="26"/>
        <v>0.35502610263124756</v>
      </c>
      <c r="L43" s="155">
        <f t="shared" si="27"/>
        <v>0.25222492387307965</v>
      </c>
      <c r="M43" s="156">
        <f t="shared" si="28"/>
        <v>6.7729999999999997</v>
      </c>
      <c r="N43" s="157">
        <f t="shared" si="29"/>
        <v>0.84399999999999997</v>
      </c>
      <c r="O43" s="157">
        <f t="shared" si="30"/>
        <v>4.782</v>
      </c>
      <c r="P43" s="158">
        <f t="shared" si="31"/>
        <v>0</v>
      </c>
      <c r="Q43" s="159">
        <f t="shared" si="32"/>
        <v>77</v>
      </c>
      <c r="R43" s="160">
        <f t="shared" si="33"/>
        <v>22.720230508674415</v>
      </c>
      <c r="S43" s="145">
        <f t="shared" si="34"/>
        <v>45</v>
      </c>
      <c r="T43" s="145">
        <f t="shared" si="35"/>
        <v>255</v>
      </c>
      <c r="U43" t="s">
        <v>147</v>
      </c>
      <c r="V43" t="s">
        <v>212</v>
      </c>
      <c r="W43" s="4" t="s">
        <v>147</v>
      </c>
      <c r="X43" s="4" t="s">
        <v>212</v>
      </c>
      <c r="Y43" s="4" t="s">
        <v>974</v>
      </c>
      <c r="Z43" s="4" t="s">
        <v>692</v>
      </c>
      <c r="AA43" s="4" t="s">
        <v>49</v>
      </c>
      <c r="AB43" s="4">
        <v>509</v>
      </c>
      <c r="AC43" s="4">
        <v>5332.5420000000004</v>
      </c>
      <c r="AD43" s="4">
        <v>1795.787</v>
      </c>
      <c r="AE43" s="4">
        <v>2.9689999999999999</v>
      </c>
      <c r="AF43" s="4">
        <v>3</v>
      </c>
      <c r="AG43" s="4">
        <v>6.7729999999999997</v>
      </c>
      <c r="AH43" s="4">
        <v>381.62570299999999</v>
      </c>
      <c r="AI43" s="4">
        <v>11.434044</v>
      </c>
      <c r="AJ43" s="4">
        <v>135.48708600000001</v>
      </c>
      <c r="AK43" s="4">
        <v>1345</v>
      </c>
      <c r="AL43" s="4">
        <v>45</v>
      </c>
      <c r="AM43" s="4">
        <v>255</v>
      </c>
      <c r="AN43" s="4">
        <v>77</v>
      </c>
      <c r="AO43" s="4">
        <v>13.973224999999999</v>
      </c>
      <c r="AP43" s="4">
        <v>115</v>
      </c>
      <c r="AQ43" s="4">
        <v>0</v>
      </c>
      <c r="AR43" s="4">
        <v>64</v>
      </c>
      <c r="AS43" s="4">
        <v>30273</v>
      </c>
      <c r="AT43" s="4">
        <v>0.84399999999999997</v>
      </c>
      <c r="AU43" s="4">
        <v>4.782</v>
      </c>
      <c r="AV43" s="4">
        <v>38652</v>
      </c>
      <c r="AW43" s="4">
        <v>0</v>
      </c>
      <c r="AX43" s="4">
        <v>0.6</v>
      </c>
      <c r="AY43">
        <v>0.98966666666666658</v>
      </c>
      <c r="AZ43" t="s">
        <v>69</v>
      </c>
      <c r="BA43" t="s">
        <v>965</v>
      </c>
      <c r="BB43">
        <v>2</v>
      </c>
      <c r="BC43" t="s">
        <v>978</v>
      </c>
      <c r="BD43">
        <v>10</v>
      </c>
      <c r="BE43">
        <v>49428.072999999997</v>
      </c>
      <c r="BF43">
        <v>0.10788488557909189</v>
      </c>
      <c r="BG43">
        <v>0.1067700750947746</v>
      </c>
      <c r="BH43">
        <v>277192.88100000011</v>
      </c>
      <c r="BI43">
        <v>1.9237658560213883E-2</v>
      </c>
      <c r="BJ43">
        <v>1.903886942175834E-2</v>
      </c>
      <c r="BK43">
        <v>1</v>
      </c>
      <c r="BL43" t="s">
        <v>69</v>
      </c>
      <c r="BM43">
        <v>0</v>
      </c>
      <c r="BN43" t="s">
        <v>893</v>
      </c>
    </row>
    <row r="44" spans="1:66">
      <c r="A44" s="140" t="str">
        <f t="shared" si="20"/>
        <v>명진교통</v>
      </c>
      <c r="B44" s="140" t="str">
        <f t="shared" si="21"/>
        <v>592</v>
      </c>
      <c r="C44" s="141" t="str">
        <f t="shared" si="22"/>
        <v>71바5358</v>
      </c>
      <c r="D44" s="115" t="str">
        <f t="shared" si="23"/>
        <v>중형</v>
      </c>
      <c r="E44" s="111" t="str">
        <f t="shared" si="16"/>
        <v>A</v>
      </c>
      <c r="F44" s="161">
        <f t="shared" si="17"/>
        <v>0.95793103448275863</v>
      </c>
      <c r="G44" s="162">
        <f t="shared" si="18"/>
        <v>2.778</v>
      </c>
      <c r="H44" s="163">
        <f t="shared" si="19"/>
        <v>2.9</v>
      </c>
      <c r="I44" s="164">
        <f t="shared" si="24"/>
        <v>5495.0150000000003</v>
      </c>
      <c r="J44" s="165">
        <f t="shared" si="25"/>
        <v>3.1257421642998925E-2</v>
      </c>
      <c r="K44" s="165">
        <f t="shared" si="26"/>
        <v>0.40460966825336914</v>
      </c>
      <c r="L44" s="165">
        <f t="shared" si="27"/>
        <v>0.3031838857582736</v>
      </c>
      <c r="M44" s="166">
        <f t="shared" si="28"/>
        <v>9.8369999999999997</v>
      </c>
      <c r="N44" s="167">
        <f t="shared" si="29"/>
        <v>1.5469999999999999</v>
      </c>
      <c r="O44" s="167">
        <f t="shared" si="30"/>
        <v>19.381</v>
      </c>
      <c r="P44" s="168">
        <f t="shared" si="31"/>
        <v>0</v>
      </c>
      <c r="Q44" s="169">
        <f t="shared" si="32"/>
        <v>79</v>
      </c>
      <c r="R44" s="170">
        <f t="shared" si="33"/>
        <v>24.359810846030992</v>
      </c>
      <c r="S44" s="142">
        <f t="shared" si="34"/>
        <v>85</v>
      </c>
      <c r="T44" s="142">
        <f t="shared" si="35"/>
        <v>1065</v>
      </c>
      <c r="U44" t="s">
        <v>147</v>
      </c>
      <c r="V44" t="s">
        <v>212</v>
      </c>
      <c r="W44" t="s">
        <v>147</v>
      </c>
      <c r="X44" s="4" t="s">
        <v>212</v>
      </c>
      <c r="Y44" s="4" t="s">
        <v>976</v>
      </c>
      <c r="Z44" s="4" t="s">
        <v>692</v>
      </c>
      <c r="AA44" s="4" t="s">
        <v>49</v>
      </c>
      <c r="AB44" s="4">
        <v>509</v>
      </c>
      <c r="AC44" s="4">
        <v>5495.0150000000003</v>
      </c>
      <c r="AD44" s="4">
        <v>1978.2339999999999</v>
      </c>
      <c r="AE44" s="4">
        <v>2.778</v>
      </c>
      <c r="AF44" s="4">
        <v>2.9</v>
      </c>
      <c r="AG44" s="4">
        <v>9.8369999999999997</v>
      </c>
      <c r="AH44" s="4">
        <v>399.86513100000002</v>
      </c>
      <c r="AI44" s="4">
        <v>12.498753000000001</v>
      </c>
      <c r="AJ44" s="4">
        <v>161.789298</v>
      </c>
      <c r="AK44" s="4">
        <v>1666</v>
      </c>
      <c r="AL44" s="4">
        <v>85</v>
      </c>
      <c r="AM44" s="4">
        <v>1065</v>
      </c>
      <c r="AN44" s="4">
        <v>79</v>
      </c>
      <c r="AO44" s="4">
        <v>13.74217</v>
      </c>
      <c r="AP44" s="4">
        <v>857.8</v>
      </c>
      <c r="AQ44" s="4">
        <v>0</v>
      </c>
      <c r="AR44" s="4">
        <v>213</v>
      </c>
      <c r="AS44" s="4">
        <v>66453</v>
      </c>
      <c r="AT44" s="4">
        <v>1.5469999999999999</v>
      </c>
      <c r="AU44" s="4">
        <v>19.381</v>
      </c>
      <c r="AV44" s="4">
        <v>42807</v>
      </c>
      <c r="AW44" s="4">
        <v>0</v>
      </c>
      <c r="AX44" s="4">
        <v>0.64</v>
      </c>
      <c r="AY44">
        <v>0.95793103448275863</v>
      </c>
      <c r="AZ44" t="s">
        <v>69</v>
      </c>
      <c r="BA44" t="s">
        <v>965</v>
      </c>
      <c r="BB44">
        <v>5</v>
      </c>
      <c r="BC44" t="s">
        <v>1292</v>
      </c>
      <c r="BD44">
        <v>11</v>
      </c>
      <c r="BE44">
        <v>49428.072999999997</v>
      </c>
      <c r="BF44">
        <v>0.11117194473674911</v>
      </c>
      <c r="BG44">
        <v>0.10649505602713415</v>
      </c>
      <c r="BH44">
        <v>277192.88100000011</v>
      </c>
      <c r="BI44">
        <v>1.9823795546899337E-2</v>
      </c>
      <c r="BJ44">
        <v>1.8989828975615984E-2</v>
      </c>
      <c r="BK44">
        <v>1</v>
      </c>
      <c r="BL44" t="s">
        <v>71</v>
      </c>
      <c r="BM44">
        <v>1</v>
      </c>
      <c r="BN44" t="s">
        <v>895</v>
      </c>
    </row>
    <row r="45" spans="1:66">
      <c r="A45" s="143" t="str">
        <f t="shared" si="20"/>
        <v>명진교통</v>
      </c>
      <c r="B45" s="143" t="str">
        <f t="shared" si="21"/>
        <v>592</v>
      </c>
      <c r="C45" s="144" t="str">
        <f t="shared" si="22"/>
        <v>71바5363</v>
      </c>
      <c r="D45" s="132" t="str">
        <f t="shared" si="23"/>
        <v>중형</v>
      </c>
      <c r="E45" s="128" t="str">
        <f t="shared" si="16"/>
        <v>A</v>
      </c>
      <c r="F45" s="151">
        <f t="shared" si="17"/>
        <v>0.96724137931034493</v>
      </c>
      <c r="G45" s="152">
        <f t="shared" si="18"/>
        <v>2.8050000000000002</v>
      </c>
      <c r="H45" s="153">
        <f t="shared" si="19"/>
        <v>2.9</v>
      </c>
      <c r="I45" s="154">
        <f t="shared" si="24"/>
        <v>5946.116</v>
      </c>
      <c r="J45" s="155">
        <f t="shared" si="25"/>
        <v>1.806224796027046E-2</v>
      </c>
      <c r="K45" s="155">
        <f t="shared" si="26"/>
        <v>0.35188856230573456</v>
      </c>
      <c r="L45" s="155">
        <f t="shared" si="27"/>
        <v>0.1693542473776159</v>
      </c>
      <c r="M45" s="156">
        <f t="shared" si="28"/>
        <v>9.7799999999999994</v>
      </c>
      <c r="N45" s="157">
        <f t="shared" si="29"/>
        <v>1.345</v>
      </c>
      <c r="O45" s="157">
        <f t="shared" si="30"/>
        <v>9.7539999999999996</v>
      </c>
      <c r="P45" s="158">
        <f t="shared" si="31"/>
        <v>0</v>
      </c>
      <c r="Q45" s="159">
        <f t="shared" si="32"/>
        <v>78</v>
      </c>
      <c r="R45" s="160">
        <f t="shared" si="33"/>
        <v>23.769450549488329</v>
      </c>
      <c r="S45" s="145">
        <f t="shared" si="34"/>
        <v>80</v>
      </c>
      <c r="T45" s="145">
        <f t="shared" si="35"/>
        <v>580</v>
      </c>
      <c r="U45" t="s">
        <v>147</v>
      </c>
      <c r="V45" t="s">
        <v>212</v>
      </c>
      <c r="W45" t="s">
        <v>147</v>
      </c>
      <c r="X45" s="4" t="s">
        <v>212</v>
      </c>
      <c r="Y45" s="4" t="s">
        <v>977</v>
      </c>
      <c r="Z45" s="4" t="s">
        <v>692</v>
      </c>
      <c r="AA45" s="4" t="s">
        <v>49</v>
      </c>
      <c r="AB45" s="4">
        <v>509</v>
      </c>
      <c r="AC45" s="4">
        <v>5946.116</v>
      </c>
      <c r="AD45" s="4">
        <v>2119.9580000000001</v>
      </c>
      <c r="AE45" s="4">
        <v>2.8050000000000002</v>
      </c>
      <c r="AF45" s="4">
        <v>2.9</v>
      </c>
      <c r="AG45" s="4">
        <v>9.7799999999999994</v>
      </c>
      <c r="AH45" s="4">
        <v>397.04504200000002</v>
      </c>
      <c r="AI45" s="4">
        <v>7.1715260000000001</v>
      </c>
      <c r="AJ45" s="4">
        <v>139.715609</v>
      </c>
      <c r="AK45" s="4">
        <v>1007</v>
      </c>
      <c r="AL45" s="4">
        <v>80</v>
      </c>
      <c r="AM45" s="4">
        <v>580</v>
      </c>
      <c r="AN45" s="4">
        <v>78</v>
      </c>
      <c r="AO45" s="4">
        <v>14.975923</v>
      </c>
      <c r="AP45" s="4">
        <v>438.5</v>
      </c>
      <c r="AQ45" s="4">
        <v>0</v>
      </c>
      <c r="AR45" s="4">
        <v>50</v>
      </c>
      <c r="AS45" s="4">
        <v>14816</v>
      </c>
      <c r="AT45" s="4">
        <v>1.345</v>
      </c>
      <c r="AU45" s="4">
        <v>9.7539999999999996</v>
      </c>
      <c r="AV45" s="4">
        <v>42888</v>
      </c>
      <c r="AW45" s="4">
        <v>0</v>
      </c>
      <c r="AX45" s="4">
        <v>0.66</v>
      </c>
      <c r="AY45">
        <v>0.96724137931034493</v>
      </c>
      <c r="AZ45" t="s">
        <v>69</v>
      </c>
      <c r="BA45" t="s">
        <v>965</v>
      </c>
      <c r="BB45">
        <v>4</v>
      </c>
      <c r="BC45" t="s">
        <v>1293</v>
      </c>
      <c r="BD45">
        <v>9</v>
      </c>
      <c r="BE45">
        <v>49428.072999999997</v>
      </c>
      <c r="BF45">
        <v>0.12029835757505659</v>
      </c>
      <c r="BG45">
        <v>0.11635754930966682</v>
      </c>
      <c r="BH45">
        <v>277192.88100000011</v>
      </c>
      <c r="BI45">
        <v>2.1451185826089084E-2</v>
      </c>
      <c r="BJ45">
        <v>2.0748474566268927E-2</v>
      </c>
      <c r="BK45">
        <v>1</v>
      </c>
      <c r="BL45" t="s">
        <v>69</v>
      </c>
      <c r="BM45">
        <v>0</v>
      </c>
      <c r="BN45" t="s">
        <v>893</v>
      </c>
    </row>
    <row r="46" spans="1:66">
      <c r="A46" s="140" t="str">
        <f t="shared" si="20"/>
        <v>명진교통</v>
      </c>
      <c r="B46" s="140" t="str">
        <f t="shared" si="21"/>
        <v>594</v>
      </c>
      <c r="C46" s="141" t="str">
        <f t="shared" si="22"/>
        <v>71바5359</v>
      </c>
      <c r="D46" s="115" t="str">
        <f t="shared" si="23"/>
        <v>중형</v>
      </c>
      <c r="E46" s="111" t="str">
        <f t="shared" si="16"/>
        <v>S</v>
      </c>
      <c r="F46" s="161">
        <f t="shared" si="17"/>
        <v>1.0014814814814814</v>
      </c>
      <c r="G46" s="162">
        <f t="shared" si="18"/>
        <v>2.7040000000000002</v>
      </c>
      <c r="H46" s="163">
        <f t="shared" si="19"/>
        <v>2.7</v>
      </c>
      <c r="I46" s="164">
        <f t="shared" si="24"/>
        <v>6302.1809999999996</v>
      </c>
      <c r="J46" s="165">
        <f t="shared" si="25"/>
        <v>2.5680802822419781E-2</v>
      </c>
      <c r="K46" s="165">
        <f t="shared" si="26"/>
        <v>0.37521479424220733</v>
      </c>
      <c r="L46" s="165">
        <f t="shared" si="27"/>
        <v>0.24912010619815586</v>
      </c>
      <c r="M46" s="166">
        <f t="shared" si="28"/>
        <v>8.0500000000000007</v>
      </c>
      <c r="N46" s="167">
        <f t="shared" si="29"/>
        <v>0.36499999999999999</v>
      </c>
      <c r="O46" s="167">
        <f t="shared" si="30"/>
        <v>7.077</v>
      </c>
      <c r="P46" s="168">
        <f t="shared" si="31"/>
        <v>0</v>
      </c>
      <c r="Q46" s="169">
        <f t="shared" si="32"/>
        <v>82</v>
      </c>
      <c r="R46" s="170">
        <f t="shared" si="33"/>
        <v>26.088883515242877</v>
      </c>
      <c r="S46" s="142">
        <f t="shared" si="34"/>
        <v>23</v>
      </c>
      <c r="T46" s="142">
        <f t="shared" si="35"/>
        <v>446</v>
      </c>
      <c r="U46" t="s">
        <v>147</v>
      </c>
      <c r="V46" t="s">
        <v>213</v>
      </c>
      <c r="W46" s="4" t="s">
        <v>147</v>
      </c>
      <c r="X46" s="4" t="s">
        <v>213</v>
      </c>
      <c r="Y46" s="4" t="s">
        <v>979</v>
      </c>
      <c r="Z46" s="4" t="s">
        <v>692</v>
      </c>
      <c r="AA46" s="4" t="s">
        <v>49</v>
      </c>
      <c r="AB46" s="4">
        <v>509</v>
      </c>
      <c r="AC46" s="4">
        <v>6302.1809999999996</v>
      </c>
      <c r="AD46" s="4">
        <v>2330.4870000000001</v>
      </c>
      <c r="AE46" s="4">
        <v>2.7040000000000002</v>
      </c>
      <c r="AF46" s="4">
        <v>2.7</v>
      </c>
      <c r="AG46" s="4">
        <v>8.0500000000000007</v>
      </c>
      <c r="AH46" s="4">
        <v>403.21145999999999</v>
      </c>
      <c r="AI46" s="4">
        <v>10.354794</v>
      </c>
      <c r="AJ46" s="4">
        <v>151.29090500000001</v>
      </c>
      <c r="AK46" s="4">
        <v>1570</v>
      </c>
      <c r="AL46" s="4">
        <v>23</v>
      </c>
      <c r="AM46" s="4">
        <v>446</v>
      </c>
      <c r="AN46" s="4">
        <v>82</v>
      </c>
      <c r="AO46" s="4">
        <v>15.629963999999999</v>
      </c>
      <c r="AP46" s="4">
        <v>527.6</v>
      </c>
      <c r="AQ46" s="4">
        <v>0</v>
      </c>
      <c r="AR46" s="4">
        <v>64</v>
      </c>
      <c r="AS46" s="4">
        <v>31334</v>
      </c>
      <c r="AT46" s="4">
        <v>0.36499999999999999</v>
      </c>
      <c r="AU46" s="4">
        <v>7.077</v>
      </c>
      <c r="AV46" s="4">
        <v>52175</v>
      </c>
      <c r="AW46" s="4">
        <v>0</v>
      </c>
      <c r="AX46" s="4">
        <v>0.52</v>
      </c>
      <c r="AY46">
        <v>1.0014814814814814</v>
      </c>
      <c r="AZ46" t="s">
        <v>74</v>
      </c>
      <c r="BA46" t="s">
        <v>980</v>
      </c>
      <c r="BB46">
        <v>1</v>
      </c>
      <c r="BC46" t="s">
        <v>1294</v>
      </c>
      <c r="BD46">
        <v>8</v>
      </c>
      <c r="BE46">
        <v>18694.903999999999</v>
      </c>
      <c r="BF46">
        <v>0.33710689287305245</v>
      </c>
      <c r="BG46">
        <v>0.33760631049212364</v>
      </c>
      <c r="BH46">
        <v>277192.88100000011</v>
      </c>
      <c r="BI46">
        <v>2.2735724587385767E-2</v>
      </c>
      <c r="BJ46">
        <v>2.2769407142330042E-2</v>
      </c>
      <c r="BK46">
        <v>1</v>
      </c>
      <c r="BL46" t="s">
        <v>69</v>
      </c>
      <c r="BM46">
        <v>1</v>
      </c>
      <c r="BN46" t="s">
        <v>895</v>
      </c>
    </row>
    <row r="47" spans="1:66">
      <c r="A47" s="143" t="str">
        <f t="shared" si="20"/>
        <v>명진교통</v>
      </c>
      <c r="B47" s="143" t="str">
        <f t="shared" si="21"/>
        <v>594</v>
      </c>
      <c r="C47" s="144" t="str">
        <f t="shared" si="22"/>
        <v>71바5361</v>
      </c>
      <c r="D47" s="132" t="str">
        <f t="shared" si="23"/>
        <v>중형</v>
      </c>
      <c r="E47" s="128" t="str">
        <f t="shared" si="16"/>
        <v>B</v>
      </c>
      <c r="F47" s="151">
        <f t="shared" si="17"/>
        <v>0.94884615384615389</v>
      </c>
      <c r="G47" s="152">
        <f t="shared" si="18"/>
        <v>2.4670000000000001</v>
      </c>
      <c r="H47" s="153">
        <f t="shared" si="19"/>
        <v>2.6</v>
      </c>
      <c r="I47" s="154">
        <f t="shared" si="24"/>
        <v>6185.5320000000002</v>
      </c>
      <c r="J47" s="155">
        <f t="shared" si="25"/>
        <v>2.0380017795493567E-2</v>
      </c>
      <c r="K47" s="155">
        <f t="shared" si="26"/>
        <v>0.36437167711795598</v>
      </c>
      <c r="L47" s="155">
        <f t="shared" si="27"/>
        <v>0.2499380813162069</v>
      </c>
      <c r="M47" s="156">
        <f t="shared" si="28"/>
        <v>9.3819999999999997</v>
      </c>
      <c r="N47" s="157">
        <f t="shared" si="29"/>
        <v>0.113</v>
      </c>
      <c r="O47" s="157">
        <f t="shared" si="30"/>
        <v>6.8550000000000004</v>
      </c>
      <c r="P47" s="158">
        <f t="shared" si="31"/>
        <v>0.48000000000000004</v>
      </c>
      <c r="Q47" s="159">
        <f t="shared" si="32"/>
        <v>103</v>
      </c>
      <c r="R47" s="160">
        <f t="shared" si="33"/>
        <v>24.055563268532229</v>
      </c>
      <c r="S47" s="145">
        <f t="shared" si="34"/>
        <v>7</v>
      </c>
      <c r="T47" s="145">
        <f t="shared" si="35"/>
        <v>424</v>
      </c>
      <c r="U47" t="s">
        <v>147</v>
      </c>
      <c r="V47" t="s">
        <v>213</v>
      </c>
      <c r="W47" t="s">
        <v>147</v>
      </c>
      <c r="X47" s="4" t="s">
        <v>213</v>
      </c>
      <c r="Y47" s="4" t="s">
        <v>982</v>
      </c>
      <c r="Z47" s="4" t="s">
        <v>692</v>
      </c>
      <c r="AA47" s="4" t="s">
        <v>49</v>
      </c>
      <c r="AB47" s="4">
        <v>509</v>
      </c>
      <c r="AC47" s="4">
        <v>6185.5320000000002</v>
      </c>
      <c r="AD47" s="4">
        <v>2507.4670000000001</v>
      </c>
      <c r="AE47" s="4">
        <v>2.4670000000000001</v>
      </c>
      <c r="AF47" s="4">
        <v>2.6</v>
      </c>
      <c r="AG47" s="4">
        <v>9.3819999999999997</v>
      </c>
      <c r="AH47" s="4">
        <v>417.93727000000001</v>
      </c>
      <c r="AI47" s="4">
        <v>8.5175689999999999</v>
      </c>
      <c r="AJ47" s="4">
        <v>152.284504</v>
      </c>
      <c r="AK47" s="4">
        <v>1546</v>
      </c>
      <c r="AL47" s="4">
        <v>7</v>
      </c>
      <c r="AM47" s="4">
        <v>424</v>
      </c>
      <c r="AN47" s="4">
        <v>103</v>
      </c>
      <c r="AO47" s="4">
        <v>14.800144</v>
      </c>
      <c r="AP47" s="4">
        <v>1155.8</v>
      </c>
      <c r="AQ47" s="4">
        <v>28.8</v>
      </c>
      <c r="AR47" s="4">
        <v>90</v>
      </c>
      <c r="AS47" s="4">
        <v>37433</v>
      </c>
      <c r="AT47" s="4">
        <v>0.113</v>
      </c>
      <c r="AU47" s="4">
        <v>6.8550000000000004</v>
      </c>
      <c r="AV47" s="4">
        <v>49046</v>
      </c>
      <c r="AW47" s="4">
        <v>0</v>
      </c>
      <c r="AX47" s="4">
        <v>0.56000000000000005</v>
      </c>
      <c r="AY47">
        <v>0.94884615384615389</v>
      </c>
      <c r="AZ47" t="s">
        <v>71</v>
      </c>
      <c r="BA47" t="s">
        <v>980</v>
      </c>
      <c r="BB47">
        <v>1</v>
      </c>
      <c r="BC47" t="s">
        <v>984</v>
      </c>
      <c r="BD47">
        <v>7</v>
      </c>
      <c r="BE47">
        <v>18694.903999999999</v>
      </c>
      <c r="BF47">
        <v>0.33086727805609489</v>
      </c>
      <c r="BG47">
        <v>0.31394214421707162</v>
      </c>
      <c r="BH47">
        <v>277192.88100000011</v>
      </c>
      <c r="BI47">
        <v>2.2314902091587256E-2</v>
      </c>
      <c r="BJ47">
        <v>2.1173409023056065E-2</v>
      </c>
      <c r="BK47">
        <v>1</v>
      </c>
      <c r="BL47" t="s">
        <v>69</v>
      </c>
      <c r="BM47">
        <v>-1</v>
      </c>
      <c r="BN47" t="s">
        <v>894</v>
      </c>
    </row>
    <row r="48" spans="1:66">
      <c r="A48" s="143" t="str">
        <f t="shared" ref="A48:A58" si="36">W48</f>
        <v>명진교통</v>
      </c>
      <c r="B48" s="143" t="str">
        <f t="shared" ref="B48:B58" si="37">V48</f>
        <v>594</v>
      </c>
      <c r="C48" s="144" t="str">
        <f t="shared" ref="C48:C58" si="38">Y48</f>
        <v>71바5364</v>
      </c>
      <c r="D48" s="132" t="str">
        <f t="shared" ref="D48:D58" si="39">Z48</f>
        <v>중형</v>
      </c>
      <c r="E48" s="128" t="str">
        <f t="shared" ref="E48:E58" si="40">AZ48</f>
        <v>A</v>
      </c>
      <c r="F48" s="151">
        <f t="shared" ref="F48:F58" si="41">G48/H48</f>
        <v>0.96</v>
      </c>
      <c r="G48" s="152">
        <f t="shared" ref="G48:G58" si="42">AE48</f>
        <v>2.496</v>
      </c>
      <c r="H48" s="153">
        <f t="shared" ref="H48:H58" si="43">AF48</f>
        <v>2.6</v>
      </c>
      <c r="I48" s="154">
        <f t="shared" ref="I48:I58" si="44">AC48</f>
        <v>6207.1909999999998</v>
      </c>
      <c r="J48" s="155">
        <f t="shared" ref="J48:J58" si="45">AI48/AH48</f>
        <v>4.13971726522765E-2</v>
      </c>
      <c r="K48" s="155">
        <f t="shared" ref="K48:K58" si="46">AJ48/AH48</f>
        <v>0.39545449726394283</v>
      </c>
      <c r="L48" s="155">
        <f t="shared" ref="L48:L58" si="47">AK48/AC48</f>
        <v>0.27887010404545309</v>
      </c>
      <c r="M48" s="156">
        <f t="shared" ref="M48:M58" si="48">AG48</f>
        <v>10.066000000000001</v>
      </c>
      <c r="N48" s="157">
        <f t="shared" ref="N48:N58" si="49">IF(AW48=0,AT48,"속도계이상")</f>
        <v>3.2000000000000001E-2</v>
      </c>
      <c r="O48" s="157">
        <f t="shared" ref="O48:O58" si="50">IF(AW48=0,AU48,"속도계이상")</f>
        <v>5.8959999999999999</v>
      </c>
      <c r="P48" s="158">
        <f t="shared" ref="P48:P58" si="51">AQ48/60</f>
        <v>0</v>
      </c>
      <c r="Q48" s="159">
        <f t="shared" ref="Q48:Q58" si="52">AN48</f>
        <v>85</v>
      </c>
      <c r="R48" s="160">
        <f t="shared" ref="R48:R58" si="53">AC48/(AH48-AI48-AJ48)</f>
        <v>24.483072129237989</v>
      </c>
      <c r="S48" s="145">
        <f t="shared" ref="S48:S58" si="54">IF(AW48=0,AL48,"속도계이상")</f>
        <v>2</v>
      </c>
      <c r="T48" s="145">
        <f t="shared" ref="T48:T58" si="55">IF(AW48=0,AM48,"속도계이상")</f>
        <v>366</v>
      </c>
      <c r="U48" t="s">
        <v>147</v>
      </c>
      <c r="V48" t="s">
        <v>213</v>
      </c>
      <c r="W48" t="s">
        <v>147</v>
      </c>
      <c r="X48" s="4" t="s">
        <v>213</v>
      </c>
      <c r="Y48" s="4" t="s">
        <v>983</v>
      </c>
      <c r="Z48" s="4" t="s">
        <v>692</v>
      </c>
      <c r="AA48" s="4" t="s">
        <v>49</v>
      </c>
      <c r="AB48" s="4">
        <v>509</v>
      </c>
      <c r="AC48" s="4">
        <v>6207.1909999999998</v>
      </c>
      <c r="AD48" s="4">
        <v>2486.7890000000002</v>
      </c>
      <c r="AE48" s="4">
        <v>2.496</v>
      </c>
      <c r="AF48" s="4">
        <v>2.6</v>
      </c>
      <c r="AG48" s="4">
        <v>10.066000000000001</v>
      </c>
      <c r="AH48" s="4">
        <v>450.20093900000001</v>
      </c>
      <c r="AI48" s="4">
        <v>18.637046000000002</v>
      </c>
      <c r="AJ48" s="4">
        <v>178.033986</v>
      </c>
      <c r="AK48" s="4">
        <v>1731</v>
      </c>
      <c r="AL48" s="4">
        <v>2</v>
      </c>
      <c r="AM48" s="4">
        <v>366</v>
      </c>
      <c r="AN48" s="4">
        <v>85</v>
      </c>
      <c r="AO48" s="4">
        <v>13.787601</v>
      </c>
      <c r="AP48" s="4">
        <v>131</v>
      </c>
      <c r="AQ48" s="4">
        <v>0</v>
      </c>
      <c r="AR48" s="4">
        <v>157</v>
      </c>
      <c r="AS48" s="4">
        <v>67415</v>
      </c>
      <c r="AT48" s="4">
        <v>3.2000000000000001E-2</v>
      </c>
      <c r="AU48" s="4">
        <v>5.8959999999999999</v>
      </c>
      <c r="AV48" s="4">
        <v>57519</v>
      </c>
      <c r="AW48" s="4">
        <v>0</v>
      </c>
      <c r="AX48" s="4">
        <v>0.57999999999999996</v>
      </c>
      <c r="AY48">
        <v>0.96</v>
      </c>
      <c r="AZ48" t="s">
        <v>69</v>
      </c>
      <c r="BA48" t="s">
        <v>980</v>
      </c>
      <c r="BB48">
        <v>1</v>
      </c>
      <c r="BC48" t="s">
        <v>981</v>
      </c>
      <c r="BD48">
        <v>8</v>
      </c>
      <c r="BE48">
        <v>18694.903999999999</v>
      </c>
      <c r="BF48">
        <v>0.33202582907085271</v>
      </c>
      <c r="BG48">
        <v>0.31874479590801857</v>
      </c>
      <c r="BH48">
        <v>277192.88100000011</v>
      </c>
      <c r="BI48">
        <v>2.2393039018920539E-2</v>
      </c>
      <c r="BJ48">
        <v>2.1497317458163717E-2</v>
      </c>
      <c r="BK48">
        <v>1</v>
      </c>
      <c r="BL48" t="s">
        <v>71</v>
      </c>
      <c r="BM48">
        <v>1</v>
      </c>
      <c r="BN48" t="s">
        <v>895</v>
      </c>
    </row>
    <row r="49" spans="1:66">
      <c r="A49" s="143" t="str">
        <f t="shared" si="36"/>
        <v>명진교통</v>
      </c>
      <c r="B49" s="143" t="str">
        <f t="shared" si="37"/>
        <v>596</v>
      </c>
      <c r="C49" s="144" t="str">
        <f t="shared" si="38"/>
        <v>71바5360</v>
      </c>
      <c r="D49" s="132" t="str">
        <f t="shared" si="39"/>
        <v>중형</v>
      </c>
      <c r="E49" s="128" t="str">
        <f t="shared" si="40"/>
        <v>C</v>
      </c>
      <c r="F49" s="151">
        <f t="shared" si="41"/>
        <v>0.8674074074074074</v>
      </c>
      <c r="G49" s="152">
        <f t="shared" si="42"/>
        <v>2.3420000000000001</v>
      </c>
      <c r="H49" s="153">
        <f t="shared" si="43"/>
        <v>2.7</v>
      </c>
      <c r="I49" s="154">
        <f t="shared" si="44"/>
        <v>4592.4449999999997</v>
      </c>
      <c r="J49" s="155">
        <f t="shared" si="45"/>
        <v>3.3474783362580834E-2</v>
      </c>
      <c r="K49" s="155">
        <f t="shared" si="46"/>
        <v>0.31906423231438807</v>
      </c>
      <c r="L49" s="155">
        <f t="shared" si="47"/>
        <v>0.26804893689527043</v>
      </c>
      <c r="M49" s="156">
        <f t="shared" si="48"/>
        <v>6.1630000000000003</v>
      </c>
      <c r="N49" s="157">
        <f t="shared" si="49"/>
        <v>0.89300000000000002</v>
      </c>
      <c r="O49" s="157">
        <f t="shared" si="50"/>
        <v>6.8369999999999997</v>
      </c>
      <c r="P49" s="158">
        <f t="shared" si="51"/>
        <v>0</v>
      </c>
      <c r="Q49" s="159">
        <f t="shared" si="52"/>
        <v>83</v>
      </c>
      <c r="R49" s="160">
        <f t="shared" si="53"/>
        <v>19.391427274360442</v>
      </c>
      <c r="S49" s="145">
        <f t="shared" si="54"/>
        <v>41</v>
      </c>
      <c r="T49" s="145">
        <f t="shared" si="55"/>
        <v>314</v>
      </c>
      <c r="U49" t="s">
        <v>147</v>
      </c>
      <c r="V49" t="s">
        <v>985</v>
      </c>
      <c r="W49" t="s">
        <v>147</v>
      </c>
      <c r="X49" s="4" t="s">
        <v>985</v>
      </c>
      <c r="Y49" s="4" t="s">
        <v>986</v>
      </c>
      <c r="Z49" s="4" t="s">
        <v>692</v>
      </c>
      <c r="AA49" s="4" t="s">
        <v>49</v>
      </c>
      <c r="AB49" s="4">
        <v>509</v>
      </c>
      <c r="AC49" s="4">
        <v>4592.4449999999997</v>
      </c>
      <c r="AD49" s="4">
        <v>1960.6469999999999</v>
      </c>
      <c r="AE49" s="4">
        <v>2.3420000000000001</v>
      </c>
      <c r="AF49" s="4">
        <v>2.7</v>
      </c>
      <c r="AG49" s="4">
        <v>6.1630000000000003</v>
      </c>
      <c r="AH49" s="4">
        <v>365.78053</v>
      </c>
      <c r="AI49" s="4">
        <v>12.244424</v>
      </c>
      <c r="AJ49" s="4">
        <v>116.70748399999999</v>
      </c>
      <c r="AK49" s="4">
        <v>1231</v>
      </c>
      <c r="AL49" s="4">
        <v>41</v>
      </c>
      <c r="AM49" s="4">
        <v>314</v>
      </c>
      <c r="AN49" s="4">
        <v>83</v>
      </c>
      <c r="AO49" s="4">
        <v>12.555192</v>
      </c>
      <c r="AP49" s="4">
        <v>88</v>
      </c>
      <c r="AQ49" s="4">
        <v>0</v>
      </c>
      <c r="AR49" s="4">
        <v>10</v>
      </c>
      <c r="AS49" s="4">
        <v>18509</v>
      </c>
      <c r="AT49" s="4">
        <v>0.89300000000000002</v>
      </c>
      <c r="AU49" s="4">
        <v>6.8369999999999997</v>
      </c>
      <c r="AV49" s="4">
        <v>32197</v>
      </c>
      <c r="AW49" s="4">
        <v>0</v>
      </c>
      <c r="AX49" s="4">
        <v>0.53</v>
      </c>
      <c r="AY49">
        <v>0.8674074074074074</v>
      </c>
      <c r="AZ49" t="s">
        <v>72</v>
      </c>
      <c r="BA49" t="s">
        <v>987</v>
      </c>
      <c r="BB49">
        <v>1</v>
      </c>
      <c r="BC49" t="s">
        <v>989</v>
      </c>
      <c r="BD49">
        <v>6</v>
      </c>
      <c r="BE49">
        <v>9124.7569999999996</v>
      </c>
      <c r="BF49">
        <v>0.50329504665165326</v>
      </c>
      <c r="BG49">
        <v>0.4365618515771007</v>
      </c>
      <c r="BH49">
        <v>277192.88100000011</v>
      </c>
      <c r="BI49">
        <v>1.6567687393097219E-2</v>
      </c>
      <c r="BJ49">
        <v>1.4370934768382847E-2</v>
      </c>
      <c r="BK49">
        <v>1</v>
      </c>
      <c r="BL49" t="s">
        <v>70</v>
      </c>
      <c r="BM49">
        <v>1</v>
      </c>
      <c r="BN49" t="s">
        <v>895</v>
      </c>
    </row>
    <row r="50" spans="1:66">
      <c r="A50" s="143" t="str">
        <f t="shared" si="36"/>
        <v>명진교통</v>
      </c>
      <c r="B50" s="143" t="str">
        <f t="shared" si="37"/>
        <v>596</v>
      </c>
      <c r="C50" s="144" t="str">
        <f t="shared" si="38"/>
        <v>71바5365</v>
      </c>
      <c r="D50" s="132" t="str">
        <f t="shared" si="39"/>
        <v>중형</v>
      </c>
      <c r="E50" s="128" t="str">
        <f t="shared" si="40"/>
        <v>A</v>
      </c>
      <c r="F50" s="151">
        <f t="shared" si="41"/>
        <v>0.95133333333333336</v>
      </c>
      <c r="G50" s="152">
        <f t="shared" si="42"/>
        <v>2.8540000000000001</v>
      </c>
      <c r="H50" s="153">
        <f t="shared" si="43"/>
        <v>3</v>
      </c>
      <c r="I50" s="154">
        <f t="shared" si="44"/>
        <v>4532.3119999999999</v>
      </c>
      <c r="J50" s="155">
        <f t="shared" si="45"/>
        <v>4.4210762366944496E-2</v>
      </c>
      <c r="K50" s="155">
        <f t="shared" si="46"/>
        <v>0.30825535255139863</v>
      </c>
      <c r="L50" s="155">
        <f t="shared" si="47"/>
        <v>0.23674451361689133</v>
      </c>
      <c r="M50" s="156">
        <f t="shared" si="48"/>
        <v>6.3220000000000001</v>
      </c>
      <c r="N50" s="157">
        <f t="shared" si="49"/>
        <v>0.48499999999999999</v>
      </c>
      <c r="O50" s="157">
        <f t="shared" si="50"/>
        <v>2.4929999999999999</v>
      </c>
      <c r="P50" s="158">
        <f t="shared" si="51"/>
        <v>0</v>
      </c>
      <c r="Q50" s="159">
        <f t="shared" si="52"/>
        <v>76</v>
      </c>
      <c r="R50" s="160">
        <f t="shared" si="53"/>
        <v>19.199443813626477</v>
      </c>
      <c r="S50" s="145">
        <f t="shared" si="54"/>
        <v>22</v>
      </c>
      <c r="T50" s="145">
        <f t="shared" si="55"/>
        <v>113</v>
      </c>
      <c r="U50" t="s">
        <v>147</v>
      </c>
      <c r="V50" t="s">
        <v>985</v>
      </c>
      <c r="W50" t="s">
        <v>147</v>
      </c>
      <c r="X50" s="4" t="s">
        <v>985</v>
      </c>
      <c r="Y50" s="4" t="s">
        <v>988</v>
      </c>
      <c r="Z50" s="4" t="s">
        <v>692</v>
      </c>
      <c r="AA50" s="4" t="s">
        <v>49</v>
      </c>
      <c r="AB50" s="4">
        <v>509</v>
      </c>
      <c r="AC50" s="4">
        <v>4532.3119999999999</v>
      </c>
      <c r="AD50" s="4">
        <v>1588.18</v>
      </c>
      <c r="AE50" s="4">
        <v>2.8540000000000001</v>
      </c>
      <c r="AF50" s="4">
        <v>3</v>
      </c>
      <c r="AG50" s="4">
        <v>6.3220000000000001</v>
      </c>
      <c r="AH50" s="4">
        <v>364.55969399999998</v>
      </c>
      <c r="AI50" s="4">
        <v>16.117462</v>
      </c>
      <c r="AJ50" s="4">
        <v>112.377477</v>
      </c>
      <c r="AK50" s="4">
        <v>1073</v>
      </c>
      <c r="AL50" s="4">
        <v>22</v>
      </c>
      <c r="AM50" s="4">
        <v>113</v>
      </c>
      <c r="AN50" s="4">
        <v>76</v>
      </c>
      <c r="AO50" s="4">
        <v>12.43229</v>
      </c>
      <c r="AP50" s="4">
        <v>69.5</v>
      </c>
      <c r="AQ50" s="4">
        <v>0</v>
      </c>
      <c r="AR50" s="4">
        <v>22</v>
      </c>
      <c r="AS50" s="4">
        <v>12325</v>
      </c>
      <c r="AT50" s="4">
        <v>0.48499999999999999</v>
      </c>
      <c r="AU50" s="4">
        <v>2.4929999999999999</v>
      </c>
      <c r="AV50" s="4">
        <v>30193</v>
      </c>
      <c r="AW50" s="4">
        <v>0</v>
      </c>
      <c r="AX50" s="4">
        <v>0.66</v>
      </c>
      <c r="AY50">
        <v>0.95133333333333336</v>
      </c>
      <c r="AZ50" t="s">
        <v>69</v>
      </c>
      <c r="BA50" t="s">
        <v>987</v>
      </c>
      <c r="BB50">
        <v>1</v>
      </c>
      <c r="BC50" t="s">
        <v>1295</v>
      </c>
      <c r="BD50">
        <v>6</v>
      </c>
      <c r="BE50">
        <v>9124.7569999999996</v>
      </c>
      <c r="BF50">
        <v>0.49670495334834669</v>
      </c>
      <c r="BG50">
        <v>0.47253197895206051</v>
      </c>
      <c r="BH50">
        <v>277192.88100000011</v>
      </c>
      <c r="BI50">
        <v>1.6350751807366937E-2</v>
      </c>
      <c r="BJ50">
        <v>1.5555015219408413E-2</v>
      </c>
      <c r="BK50">
        <v>1</v>
      </c>
      <c r="BL50" t="s">
        <v>72</v>
      </c>
      <c r="BM50">
        <v>2</v>
      </c>
      <c r="BN50" t="s">
        <v>895</v>
      </c>
    </row>
    <row r="51" spans="1:66">
      <c r="A51" s="143" t="str">
        <f t="shared" si="36"/>
        <v>명진교통</v>
      </c>
      <c r="B51" s="143" t="str">
        <f t="shared" si="37"/>
        <v>순환52</v>
      </c>
      <c r="C51" s="144" t="str">
        <f t="shared" si="38"/>
        <v>71바5701</v>
      </c>
      <c r="D51" s="132" t="str">
        <f t="shared" si="39"/>
        <v>중형</v>
      </c>
      <c r="E51" s="128" t="str">
        <f t="shared" si="40"/>
        <v>C</v>
      </c>
      <c r="F51" s="151">
        <f t="shared" si="41"/>
        <v>0.89666666666666672</v>
      </c>
      <c r="G51" s="152">
        <f t="shared" si="42"/>
        <v>2.1520000000000001</v>
      </c>
      <c r="H51" s="153">
        <f t="shared" si="43"/>
        <v>2.4</v>
      </c>
      <c r="I51" s="154">
        <f t="shared" si="44"/>
        <v>2006.5309999999999</v>
      </c>
      <c r="J51" s="155">
        <f t="shared" si="45"/>
        <v>2.5798024934756879E-2</v>
      </c>
      <c r="K51" s="155">
        <f t="shared" si="46"/>
        <v>0.39818165472638239</v>
      </c>
      <c r="L51" s="155">
        <f t="shared" si="47"/>
        <v>0.22327090884715961</v>
      </c>
      <c r="M51" s="156">
        <f t="shared" si="48"/>
        <v>7.4409999999999998</v>
      </c>
      <c r="N51" s="157">
        <f t="shared" si="49"/>
        <v>0</v>
      </c>
      <c r="O51" s="157">
        <f t="shared" si="50"/>
        <v>12.709</v>
      </c>
      <c r="P51" s="158">
        <f t="shared" si="51"/>
        <v>0</v>
      </c>
      <c r="Q51" s="159">
        <f t="shared" si="52"/>
        <v>84</v>
      </c>
      <c r="R51" s="160">
        <f t="shared" si="53"/>
        <v>25.261173713818845</v>
      </c>
      <c r="S51" s="145">
        <f t="shared" si="54"/>
        <v>0</v>
      </c>
      <c r="T51" s="145">
        <f t="shared" si="55"/>
        <v>255</v>
      </c>
      <c r="U51" t="s">
        <v>147</v>
      </c>
      <c r="V51" t="s">
        <v>214</v>
      </c>
      <c r="W51" t="s">
        <v>147</v>
      </c>
      <c r="X51" s="4" t="s">
        <v>214</v>
      </c>
      <c r="Y51" s="4" t="s">
        <v>990</v>
      </c>
      <c r="Z51" s="4" t="s">
        <v>692</v>
      </c>
      <c r="AA51" s="4" t="s">
        <v>693</v>
      </c>
      <c r="AB51" s="4">
        <v>509</v>
      </c>
      <c r="AC51" s="4">
        <v>2006.5309999999999</v>
      </c>
      <c r="AD51" s="4">
        <v>932.37800000000004</v>
      </c>
      <c r="AE51" s="4">
        <v>2.1520000000000001</v>
      </c>
      <c r="AF51" s="4">
        <v>2.4</v>
      </c>
      <c r="AG51" s="4">
        <v>7.4409999999999998</v>
      </c>
      <c r="AH51" s="4">
        <v>137.89691300000001</v>
      </c>
      <c r="AI51" s="4">
        <v>3.5574680000000001</v>
      </c>
      <c r="AJ51" s="4">
        <v>54.908020999999998</v>
      </c>
      <c r="AK51" s="4">
        <v>448</v>
      </c>
      <c r="AL51" s="4">
        <v>0</v>
      </c>
      <c r="AM51" s="4">
        <v>255</v>
      </c>
      <c r="AN51" s="4">
        <v>84</v>
      </c>
      <c r="AO51" s="4">
        <v>14.550948999999999</v>
      </c>
      <c r="AP51" s="4">
        <v>498.4</v>
      </c>
      <c r="AQ51" s="4">
        <v>0</v>
      </c>
      <c r="AR51" s="4">
        <v>52</v>
      </c>
      <c r="AS51" s="4">
        <v>30020</v>
      </c>
      <c r="AT51" s="4">
        <v>0</v>
      </c>
      <c r="AU51" s="4">
        <v>12.709</v>
      </c>
      <c r="AV51" s="4">
        <v>16176</v>
      </c>
      <c r="AW51" s="4">
        <v>0</v>
      </c>
      <c r="AX51" s="4">
        <v>0.41</v>
      </c>
      <c r="AY51">
        <v>0.89666666666666672</v>
      </c>
      <c r="AZ51" t="s">
        <v>72</v>
      </c>
      <c r="BA51" t="s">
        <v>991</v>
      </c>
      <c r="BB51">
        <v>1</v>
      </c>
      <c r="BC51" t="s">
        <v>998</v>
      </c>
      <c r="BD51">
        <v>5</v>
      </c>
      <c r="BE51">
        <v>26748.116999999998</v>
      </c>
      <c r="BF51">
        <v>7.5015785223311232E-2</v>
      </c>
      <c r="BG51">
        <v>6.7264154083569075E-2</v>
      </c>
      <c r="BH51">
        <v>277192.88100000011</v>
      </c>
      <c r="BI51">
        <v>7.238753725424857E-3</v>
      </c>
      <c r="BJ51">
        <v>6.4907491737976218E-3</v>
      </c>
      <c r="BK51">
        <v>1</v>
      </c>
      <c r="BL51" t="s">
        <v>71</v>
      </c>
      <c r="BM51">
        <v>-1</v>
      </c>
      <c r="BN51" t="s">
        <v>894</v>
      </c>
    </row>
    <row r="52" spans="1:66">
      <c r="A52" s="143" t="str">
        <f t="shared" si="36"/>
        <v>명진교통</v>
      </c>
      <c r="B52" s="143" t="str">
        <f t="shared" si="37"/>
        <v>순환52</v>
      </c>
      <c r="C52" s="144" t="str">
        <f t="shared" si="38"/>
        <v>71바5704</v>
      </c>
      <c r="D52" s="132" t="str">
        <f t="shared" si="39"/>
        <v>중형</v>
      </c>
      <c r="E52" s="128" t="str">
        <f t="shared" si="40"/>
        <v>B</v>
      </c>
      <c r="F52" s="151">
        <f t="shared" si="41"/>
        <v>0.92083333333333339</v>
      </c>
      <c r="G52" s="152">
        <f t="shared" si="42"/>
        <v>2.21</v>
      </c>
      <c r="H52" s="153">
        <f t="shared" si="43"/>
        <v>2.4</v>
      </c>
      <c r="I52" s="154">
        <f t="shared" si="44"/>
        <v>6253.6319999999996</v>
      </c>
      <c r="J52" s="155">
        <f t="shared" si="45"/>
        <v>2.5087502877985307E-2</v>
      </c>
      <c r="K52" s="155">
        <f t="shared" si="46"/>
        <v>0.39314527455943887</v>
      </c>
      <c r="L52" s="155">
        <f t="shared" si="47"/>
        <v>0.22498925424457342</v>
      </c>
      <c r="M52" s="156">
        <f t="shared" si="48"/>
        <v>12.617000000000001</v>
      </c>
      <c r="N52" s="157">
        <f t="shared" si="49"/>
        <v>1.6E-2</v>
      </c>
      <c r="O52" s="157">
        <f t="shared" si="50"/>
        <v>21.012</v>
      </c>
      <c r="P52" s="158">
        <f t="shared" si="51"/>
        <v>0.15833333333333333</v>
      </c>
      <c r="Q52" s="159">
        <f t="shared" si="52"/>
        <v>88</v>
      </c>
      <c r="R52" s="160">
        <f t="shared" si="53"/>
        <v>24.920179006114257</v>
      </c>
      <c r="S52" s="145">
        <f t="shared" si="54"/>
        <v>1</v>
      </c>
      <c r="T52" s="145">
        <f t="shared" si="55"/>
        <v>1314</v>
      </c>
      <c r="U52" t="s">
        <v>147</v>
      </c>
      <c r="V52" t="s">
        <v>214</v>
      </c>
      <c r="W52" t="s">
        <v>147</v>
      </c>
      <c r="X52" s="4" t="s">
        <v>214</v>
      </c>
      <c r="Y52" s="4" t="s">
        <v>993</v>
      </c>
      <c r="Z52" s="4" t="s">
        <v>692</v>
      </c>
      <c r="AA52" s="4" t="s">
        <v>49</v>
      </c>
      <c r="AB52" s="4">
        <v>509</v>
      </c>
      <c r="AC52" s="4">
        <v>6253.6319999999996</v>
      </c>
      <c r="AD52" s="4">
        <v>2829.14</v>
      </c>
      <c r="AE52" s="4">
        <v>2.21</v>
      </c>
      <c r="AF52" s="4">
        <v>2.4</v>
      </c>
      <c r="AG52" s="4">
        <v>12.617000000000001</v>
      </c>
      <c r="AH52" s="4">
        <v>431.35209800000001</v>
      </c>
      <c r="AI52" s="4">
        <v>10.821547000000001</v>
      </c>
      <c r="AJ52" s="4">
        <v>169.58403899999999</v>
      </c>
      <c r="AK52" s="4">
        <v>1407</v>
      </c>
      <c r="AL52" s="4">
        <v>1</v>
      </c>
      <c r="AM52" s="4">
        <v>1314</v>
      </c>
      <c r="AN52" s="4">
        <v>88</v>
      </c>
      <c r="AO52" s="4">
        <v>14.497743</v>
      </c>
      <c r="AP52" s="4">
        <v>1543.9</v>
      </c>
      <c r="AQ52" s="4">
        <v>9.5</v>
      </c>
      <c r="AR52" s="4">
        <v>83</v>
      </c>
      <c r="AS52" s="4">
        <v>51411</v>
      </c>
      <c r="AT52" s="4">
        <v>1.6E-2</v>
      </c>
      <c r="AU52" s="4">
        <v>21.012</v>
      </c>
      <c r="AV52" s="4">
        <v>50734</v>
      </c>
      <c r="AW52" s="4">
        <v>0</v>
      </c>
      <c r="AX52" s="4">
        <v>0.57999999999999996</v>
      </c>
      <c r="AY52">
        <v>0.92083333333333339</v>
      </c>
      <c r="AZ52" t="s">
        <v>71</v>
      </c>
      <c r="BA52" t="s">
        <v>991</v>
      </c>
      <c r="BB52">
        <v>1</v>
      </c>
      <c r="BC52" t="s">
        <v>996</v>
      </c>
      <c r="BD52">
        <v>9</v>
      </c>
      <c r="BE52">
        <v>26748.116999999998</v>
      </c>
      <c r="BF52">
        <v>0.23379709308135596</v>
      </c>
      <c r="BG52">
        <v>0.21528815654574862</v>
      </c>
      <c r="BH52">
        <v>277192.88100000011</v>
      </c>
      <c r="BI52">
        <v>2.2560579396698133E-2</v>
      </c>
      <c r="BJ52">
        <v>2.0774533527792866E-2</v>
      </c>
      <c r="BK52">
        <v>1</v>
      </c>
      <c r="BL52" t="s">
        <v>69</v>
      </c>
      <c r="BM52">
        <v>-1</v>
      </c>
      <c r="BN52" t="s">
        <v>894</v>
      </c>
    </row>
    <row r="53" spans="1:66">
      <c r="A53" s="143" t="str">
        <f t="shared" si="36"/>
        <v>명진교통</v>
      </c>
      <c r="B53" s="143" t="str">
        <f t="shared" si="37"/>
        <v>순환52</v>
      </c>
      <c r="C53" s="144" t="str">
        <f t="shared" si="38"/>
        <v>71바5705</v>
      </c>
      <c r="D53" s="132" t="str">
        <f t="shared" si="39"/>
        <v>중형</v>
      </c>
      <c r="E53" s="128" t="str">
        <f t="shared" si="40"/>
        <v>B</v>
      </c>
      <c r="F53" s="151">
        <f t="shared" si="41"/>
        <v>0.90359999999999996</v>
      </c>
      <c r="G53" s="152">
        <f t="shared" si="42"/>
        <v>2.2589999999999999</v>
      </c>
      <c r="H53" s="153">
        <f t="shared" si="43"/>
        <v>2.5</v>
      </c>
      <c r="I53" s="154">
        <f t="shared" si="44"/>
        <v>6419.7650000000003</v>
      </c>
      <c r="J53" s="155">
        <f t="shared" si="45"/>
        <v>3.1848312459493246E-2</v>
      </c>
      <c r="K53" s="155">
        <f t="shared" si="46"/>
        <v>0.38704214458601338</v>
      </c>
      <c r="L53" s="155">
        <f t="shared" si="47"/>
        <v>0.17835543824423478</v>
      </c>
      <c r="M53" s="156">
        <f t="shared" si="48"/>
        <v>10.817</v>
      </c>
      <c r="N53" s="157">
        <f t="shared" si="49"/>
        <v>0</v>
      </c>
      <c r="O53" s="157">
        <f t="shared" si="50"/>
        <v>24.501999999999999</v>
      </c>
      <c r="P53" s="158">
        <f t="shared" si="51"/>
        <v>0</v>
      </c>
      <c r="Q53" s="159">
        <f t="shared" si="52"/>
        <v>74</v>
      </c>
      <c r="R53" s="160">
        <f t="shared" si="53"/>
        <v>24.846792917688017</v>
      </c>
      <c r="S53" s="145">
        <f t="shared" si="54"/>
        <v>0</v>
      </c>
      <c r="T53" s="145">
        <f t="shared" si="55"/>
        <v>1573</v>
      </c>
      <c r="U53" t="s">
        <v>147</v>
      </c>
      <c r="V53" t="s">
        <v>214</v>
      </c>
      <c r="W53" t="s">
        <v>147</v>
      </c>
      <c r="X53" s="4" t="s">
        <v>214</v>
      </c>
      <c r="Y53" s="4" t="s">
        <v>995</v>
      </c>
      <c r="Z53" s="4" t="s">
        <v>692</v>
      </c>
      <c r="AA53" s="4" t="s">
        <v>693</v>
      </c>
      <c r="AB53" s="4">
        <v>509</v>
      </c>
      <c r="AC53" s="4">
        <v>6419.7650000000003</v>
      </c>
      <c r="AD53" s="4">
        <v>2841.306</v>
      </c>
      <c r="AE53" s="4">
        <v>2.2589999999999999</v>
      </c>
      <c r="AF53" s="4">
        <v>2.5</v>
      </c>
      <c r="AG53" s="4">
        <v>10.817</v>
      </c>
      <c r="AH53" s="4">
        <v>444.62183099999999</v>
      </c>
      <c r="AI53" s="4">
        <v>14.160455000000001</v>
      </c>
      <c r="AJ53" s="4">
        <v>172.08738700000001</v>
      </c>
      <c r="AK53" s="4">
        <v>1145</v>
      </c>
      <c r="AL53" s="4">
        <v>0</v>
      </c>
      <c r="AM53" s="4">
        <v>1573</v>
      </c>
      <c r="AN53" s="4">
        <v>74</v>
      </c>
      <c r="AO53" s="4">
        <v>14.438708</v>
      </c>
      <c r="AP53" s="4">
        <v>691.7</v>
      </c>
      <c r="AQ53" s="4">
        <v>0</v>
      </c>
      <c r="AR53" s="4">
        <v>153</v>
      </c>
      <c r="AS53" s="4">
        <v>59718</v>
      </c>
      <c r="AT53" s="4">
        <v>0</v>
      </c>
      <c r="AU53" s="4">
        <v>24.501999999999999</v>
      </c>
      <c r="AV53" s="4">
        <v>54423</v>
      </c>
      <c r="AW53" s="4">
        <v>0</v>
      </c>
      <c r="AX53" s="4">
        <v>0.54</v>
      </c>
      <c r="AY53">
        <v>0.90359999999999996</v>
      </c>
      <c r="AZ53" t="s">
        <v>71</v>
      </c>
      <c r="BA53" t="s">
        <v>991</v>
      </c>
      <c r="BB53">
        <v>2</v>
      </c>
      <c r="BC53" t="s">
        <v>992</v>
      </c>
      <c r="BD53">
        <v>10</v>
      </c>
      <c r="BE53">
        <v>26748.116999999998</v>
      </c>
      <c r="BF53">
        <v>0.24000810972974287</v>
      </c>
      <c r="BG53">
        <v>0.21687132795179564</v>
      </c>
      <c r="BH53">
        <v>277192.88100000011</v>
      </c>
      <c r="BI53">
        <v>2.3159920185684704E-2</v>
      </c>
      <c r="BJ53">
        <v>2.0927303879784698E-2</v>
      </c>
      <c r="BK53">
        <v>1</v>
      </c>
      <c r="BL53" t="s">
        <v>71</v>
      </c>
      <c r="BM53">
        <v>0</v>
      </c>
      <c r="BN53" t="s">
        <v>893</v>
      </c>
    </row>
    <row r="54" spans="1:66">
      <c r="A54" s="143" t="str">
        <f t="shared" si="36"/>
        <v>명진교통</v>
      </c>
      <c r="B54" s="143" t="str">
        <f t="shared" si="37"/>
        <v>순환52</v>
      </c>
      <c r="C54" s="144" t="str">
        <f t="shared" si="38"/>
        <v>71바5719</v>
      </c>
      <c r="D54" s="132" t="str">
        <f t="shared" si="39"/>
        <v>중형</v>
      </c>
      <c r="E54" s="128" t="str">
        <f t="shared" si="40"/>
        <v>C</v>
      </c>
      <c r="F54" s="151">
        <f t="shared" si="41"/>
        <v>0.85333333333333339</v>
      </c>
      <c r="G54" s="152">
        <f t="shared" si="42"/>
        <v>2.048</v>
      </c>
      <c r="H54" s="153">
        <f t="shared" si="43"/>
        <v>2.4</v>
      </c>
      <c r="I54" s="154">
        <f t="shared" si="44"/>
        <v>5666.9080000000004</v>
      </c>
      <c r="J54" s="155">
        <f t="shared" si="45"/>
        <v>3.0564829109784326E-2</v>
      </c>
      <c r="K54" s="155">
        <f t="shared" si="46"/>
        <v>0.38140179380764161</v>
      </c>
      <c r="L54" s="155">
        <f t="shared" si="47"/>
        <v>0.16834577162713776</v>
      </c>
      <c r="M54" s="156">
        <f t="shared" si="48"/>
        <v>11.53</v>
      </c>
      <c r="N54" s="157">
        <f t="shared" si="49"/>
        <v>0</v>
      </c>
      <c r="O54" s="157">
        <f t="shared" si="50"/>
        <v>12.494</v>
      </c>
      <c r="P54" s="158">
        <f t="shared" si="51"/>
        <v>0</v>
      </c>
      <c r="Q54" s="159">
        <f t="shared" si="52"/>
        <v>82</v>
      </c>
      <c r="R54" s="160">
        <f t="shared" si="53"/>
        <v>22.997277645454144</v>
      </c>
      <c r="S54" s="145">
        <f t="shared" si="54"/>
        <v>0</v>
      </c>
      <c r="T54" s="145">
        <f t="shared" si="55"/>
        <v>708</v>
      </c>
      <c r="U54" t="s">
        <v>147</v>
      </c>
      <c r="V54" t="s">
        <v>214</v>
      </c>
      <c r="W54" t="s">
        <v>147</v>
      </c>
      <c r="X54" s="4" t="s">
        <v>214</v>
      </c>
      <c r="Y54" s="4" t="s">
        <v>997</v>
      </c>
      <c r="Z54" s="4" t="s">
        <v>692</v>
      </c>
      <c r="AA54" s="4" t="s">
        <v>49</v>
      </c>
      <c r="AB54" s="4">
        <v>509</v>
      </c>
      <c r="AC54" s="4">
        <v>5666.9080000000004</v>
      </c>
      <c r="AD54" s="4">
        <v>2766.9580000000001</v>
      </c>
      <c r="AE54" s="4">
        <v>2.048</v>
      </c>
      <c r="AF54" s="4">
        <v>2.4</v>
      </c>
      <c r="AG54" s="4">
        <v>11.53</v>
      </c>
      <c r="AH54" s="4">
        <v>419.05184400000002</v>
      </c>
      <c r="AI54" s="4">
        <v>12.808248000000001</v>
      </c>
      <c r="AJ54" s="4">
        <v>159.827125</v>
      </c>
      <c r="AK54" s="4">
        <v>954</v>
      </c>
      <c r="AL54" s="4">
        <v>0</v>
      </c>
      <c r="AM54" s="4">
        <v>708</v>
      </c>
      <c r="AN54" s="4">
        <v>82</v>
      </c>
      <c r="AO54" s="4">
        <v>13.523166</v>
      </c>
      <c r="AP54" s="4">
        <v>1493.7</v>
      </c>
      <c r="AQ54" s="4">
        <v>0</v>
      </c>
      <c r="AR54" s="4">
        <v>123</v>
      </c>
      <c r="AS54" s="4">
        <v>73272</v>
      </c>
      <c r="AT54" s="4">
        <v>0</v>
      </c>
      <c r="AU54" s="4">
        <v>12.494</v>
      </c>
      <c r="AV54" s="4">
        <v>44262</v>
      </c>
      <c r="AW54" s="4">
        <v>0</v>
      </c>
      <c r="AX54" s="4">
        <v>0.55000000000000004</v>
      </c>
      <c r="AY54">
        <v>0.85333333333333339</v>
      </c>
      <c r="AZ54" t="s">
        <v>72</v>
      </c>
      <c r="BA54" t="s">
        <v>991</v>
      </c>
      <c r="BB54">
        <v>2</v>
      </c>
      <c r="BC54" t="s">
        <v>1296</v>
      </c>
      <c r="BD54">
        <v>9</v>
      </c>
      <c r="BE54">
        <v>26748.116999999998</v>
      </c>
      <c r="BF54">
        <v>0.21186194153405269</v>
      </c>
      <c r="BG54">
        <v>0.18078885677572498</v>
      </c>
      <c r="BH54">
        <v>277192.88100000011</v>
      </c>
      <c r="BI54">
        <v>2.0443916090327002E-2</v>
      </c>
      <c r="BJ54">
        <v>1.7445475063745709E-2</v>
      </c>
      <c r="BK54">
        <v>1</v>
      </c>
      <c r="BL54" t="s">
        <v>72</v>
      </c>
      <c r="BM54">
        <v>0</v>
      </c>
      <c r="BN54" t="s">
        <v>893</v>
      </c>
    </row>
    <row r="55" spans="1:66">
      <c r="A55" s="143" t="str">
        <f t="shared" si="36"/>
        <v>명진교통</v>
      </c>
      <c r="B55" s="143" t="str">
        <f t="shared" si="37"/>
        <v>순환52</v>
      </c>
      <c r="C55" s="144" t="str">
        <f t="shared" si="38"/>
        <v>71바5720</v>
      </c>
      <c r="D55" s="132" t="str">
        <f t="shared" si="39"/>
        <v>중형</v>
      </c>
      <c r="E55" s="128" t="str">
        <f t="shared" si="40"/>
        <v>A</v>
      </c>
      <c r="F55" s="151">
        <f t="shared" si="41"/>
        <v>0.98086956521739133</v>
      </c>
      <c r="G55" s="152">
        <f t="shared" si="42"/>
        <v>2.2559999999999998</v>
      </c>
      <c r="H55" s="153">
        <f t="shared" si="43"/>
        <v>2.2999999999999998</v>
      </c>
      <c r="I55" s="154">
        <f t="shared" si="44"/>
        <v>6401.2809999999999</v>
      </c>
      <c r="J55" s="155">
        <f t="shared" si="45"/>
        <v>1.7531876749059934E-2</v>
      </c>
      <c r="K55" s="155">
        <f t="shared" si="46"/>
        <v>0.35572710892939868</v>
      </c>
      <c r="L55" s="155">
        <f t="shared" si="47"/>
        <v>0.15981176267687672</v>
      </c>
      <c r="M55" s="156">
        <f t="shared" si="48"/>
        <v>11.087</v>
      </c>
      <c r="N55" s="157">
        <f t="shared" si="49"/>
        <v>0</v>
      </c>
      <c r="O55" s="157">
        <f t="shared" si="50"/>
        <v>7.2640000000000002</v>
      </c>
      <c r="P55" s="158">
        <f t="shared" si="51"/>
        <v>0</v>
      </c>
      <c r="Q55" s="159">
        <f t="shared" si="52"/>
        <v>82</v>
      </c>
      <c r="R55" s="160">
        <f t="shared" si="53"/>
        <v>23.451674375679975</v>
      </c>
      <c r="S55" s="145">
        <f t="shared" si="54"/>
        <v>0</v>
      </c>
      <c r="T55" s="145">
        <f t="shared" si="55"/>
        <v>465</v>
      </c>
      <c r="U55" t="s">
        <v>147</v>
      </c>
      <c r="V55" t="s">
        <v>214</v>
      </c>
      <c r="W55" t="s">
        <v>147</v>
      </c>
      <c r="X55" s="4" t="s">
        <v>214</v>
      </c>
      <c r="Y55" s="4" t="s">
        <v>999</v>
      </c>
      <c r="Z55" s="4" t="s">
        <v>692</v>
      </c>
      <c r="AA55" s="4" t="s">
        <v>49</v>
      </c>
      <c r="AB55" s="4">
        <v>509</v>
      </c>
      <c r="AC55" s="4">
        <v>6401.2809999999999</v>
      </c>
      <c r="AD55" s="4">
        <v>2837.6309999999999</v>
      </c>
      <c r="AE55" s="4">
        <v>2.2559999999999998</v>
      </c>
      <c r="AF55" s="4">
        <v>2.2999999999999998</v>
      </c>
      <c r="AG55" s="4">
        <v>11.087</v>
      </c>
      <c r="AH55" s="4">
        <v>435.51680800000003</v>
      </c>
      <c r="AI55" s="4">
        <v>7.635427</v>
      </c>
      <c r="AJ55" s="4">
        <v>154.92513500000001</v>
      </c>
      <c r="AK55" s="4">
        <v>1023</v>
      </c>
      <c r="AL55" s="4">
        <v>0</v>
      </c>
      <c r="AM55" s="4">
        <v>465</v>
      </c>
      <c r="AN55" s="4">
        <v>82</v>
      </c>
      <c r="AO55" s="4">
        <v>14.698126</v>
      </c>
      <c r="AP55" s="4">
        <v>1350.8</v>
      </c>
      <c r="AQ55" s="4">
        <v>0</v>
      </c>
      <c r="AR55" s="4">
        <v>50</v>
      </c>
      <c r="AS55" s="4">
        <v>28541</v>
      </c>
      <c r="AT55" s="4">
        <v>0</v>
      </c>
      <c r="AU55" s="4">
        <v>7.2640000000000002</v>
      </c>
      <c r="AV55" s="4">
        <v>53011</v>
      </c>
      <c r="AW55" s="4">
        <v>0</v>
      </c>
      <c r="AX55" s="4">
        <v>0.57999999999999996</v>
      </c>
      <c r="AY55">
        <v>0.98086956521739133</v>
      </c>
      <c r="AZ55" t="s">
        <v>69</v>
      </c>
      <c r="BA55" t="s">
        <v>991</v>
      </c>
      <c r="BB55">
        <v>1</v>
      </c>
      <c r="BC55" t="s">
        <v>994</v>
      </c>
      <c r="BD55">
        <v>11</v>
      </c>
      <c r="BE55">
        <v>26748.116999999998</v>
      </c>
      <c r="BF55">
        <v>0.2393170704315373</v>
      </c>
      <c r="BG55">
        <v>0.23473883082328181</v>
      </c>
      <c r="BH55">
        <v>277192.88100000011</v>
      </c>
      <c r="BI55">
        <v>2.3093237376467821E-2</v>
      </c>
      <c r="BJ55">
        <v>2.2651453704918001E-2</v>
      </c>
      <c r="BK55">
        <v>1</v>
      </c>
      <c r="BL55" t="s">
        <v>74</v>
      </c>
      <c r="BM55">
        <v>-1</v>
      </c>
      <c r="BN55" t="s">
        <v>894</v>
      </c>
    </row>
    <row r="56" spans="1:66">
      <c r="A56" s="143" t="str">
        <f t="shared" si="36"/>
        <v>명진교통</v>
      </c>
      <c r="B56" s="143" t="str">
        <f t="shared" si="37"/>
        <v>예비</v>
      </c>
      <c r="C56" s="144" t="str">
        <f t="shared" si="38"/>
        <v>71바5707</v>
      </c>
      <c r="D56" s="132" t="str">
        <f t="shared" si="39"/>
        <v>중형</v>
      </c>
      <c r="E56" s="128" t="str">
        <f t="shared" si="40"/>
        <v>S</v>
      </c>
      <c r="F56" s="151">
        <f t="shared" si="41"/>
        <v>1.01</v>
      </c>
      <c r="G56" s="152">
        <f t="shared" si="42"/>
        <v>2.222</v>
      </c>
      <c r="H56" s="153">
        <f t="shared" si="43"/>
        <v>2.2000000000000002</v>
      </c>
      <c r="I56" s="154">
        <f t="shared" si="44"/>
        <v>2493.8229999999999</v>
      </c>
      <c r="J56" s="155">
        <f t="shared" si="45"/>
        <v>1.4468705244380301E-2</v>
      </c>
      <c r="K56" s="155">
        <f t="shared" si="46"/>
        <v>0.45414353460476786</v>
      </c>
      <c r="L56" s="155">
        <f t="shared" si="47"/>
        <v>0.21132213473049211</v>
      </c>
      <c r="M56" s="156">
        <f t="shared" si="48"/>
        <v>14.291</v>
      </c>
      <c r="N56" s="157">
        <f t="shared" si="49"/>
        <v>0</v>
      </c>
      <c r="O56" s="157">
        <f t="shared" si="50"/>
        <v>17.724</v>
      </c>
      <c r="P56" s="158">
        <f t="shared" si="51"/>
        <v>0</v>
      </c>
      <c r="Q56" s="159">
        <f t="shared" si="52"/>
        <v>82</v>
      </c>
      <c r="R56" s="160">
        <f t="shared" si="53"/>
        <v>24.260675194493906</v>
      </c>
      <c r="S56" s="145">
        <f t="shared" si="54"/>
        <v>0</v>
      </c>
      <c r="T56" s="145">
        <f t="shared" si="55"/>
        <v>442</v>
      </c>
      <c r="U56" t="s">
        <v>147</v>
      </c>
      <c r="V56" t="s">
        <v>99</v>
      </c>
      <c r="W56" t="s">
        <v>147</v>
      </c>
      <c r="X56" s="4" t="s">
        <v>99</v>
      </c>
      <c r="Y56" s="4" t="s">
        <v>1000</v>
      </c>
      <c r="Z56" s="4" t="s">
        <v>692</v>
      </c>
      <c r="AA56" s="4" t="s">
        <v>49</v>
      </c>
      <c r="AB56" s="4">
        <v>509</v>
      </c>
      <c r="AC56" s="4">
        <v>2493.8229999999999</v>
      </c>
      <c r="AD56" s="4">
        <v>1122.3820000000001</v>
      </c>
      <c r="AE56" s="4">
        <v>2.222</v>
      </c>
      <c r="AF56" s="4">
        <v>2.2000000000000002</v>
      </c>
      <c r="AG56" s="4">
        <v>14.291</v>
      </c>
      <c r="AH56" s="4">
        <v>193.44218799999999</v>
      </c>
      <c r="AI56" s="4">
        <v>2.7988580000000001</v>
      </c>
      <c r="AJ56" s="4">
        <v>87.850519000000006</v>
      </c>
      <c r="AK56" s="4">
        <v>527</v>
      </c>
      <c r="AL56" s="4">
        <v>0</v>
      </c>
      <c r="AM56" s="4">
        <v>442</v>
      </c>
      <c r="AN56" s="4">
        <v>82</v>
      </c>
      <c r="AO56" s="4">
        <v>12.891825000000001</v>
      </c>
      <c r="AP56" s="4">
        <v>4146</v>
      </c>
      <c r="AQ56" s="4">
        <v>0</v>
      </c>
      <c r="AR56" s="4">
        <v>95</v>
      </c>
      <c r="AS56" s="4">
        <v>67869</v>
      </c>
      <c r="AT56" s="4">
        <v>0</v>
      </c>
      <c r="AU56" s="4">
        <v>17.724</v>
      </c>
      <c r="AV56" s="4">
        <v>20364</v>
      </c>
      <c r="AW56" s="4">
        <v>0</v>
      </c>
      <c r="AX56" s="4">
        <v>0.65</v>
      </c>
      <c r="AY56">
        <v>1.01</v>
      </c>
      <c r="AZ56" t="s">
        <v>74</v>
      </c>
      <c r="BA56" t="s">
        <v>639</v>
      </c>
      <c r="BB56">
        <v>7</v>
      </c>
      <c r="BC56" t="s">
        <v>1297</v>
      </c>
      <c r="BD56">
        <v>16</v>
      </c>
      <c r="BE56">
        <v>5560.4459999999999</v>
      </c>
      <c r="BF56">
        <v>0.44849334028241616</v>
      </c>
      <c r="BG56">
        <v>0.45297827368524035</v>
      </c>
      <c r="BH56">
        <v>277192.88100000011</v>
      </c>
      <c r="BI56">
        <v>8.9967065207565665E-3</v>
      </c>
      <c r="BJ56">
        <v>9.0866735859641331E-3</v>
      </c>
      <c r="BK56">
        <v>1</v>
      </c>
      <c r="BL56" t="s">
        <v>74</v>
      </c>
      <c r="BM56">
        <v>0</v>
      </c>
      <c r="BN56" t="s">
        <v>893</v>
      </c>
    </row>
    <row r="57" spans="1:66">
      <c r="A57" s="143" t="str">
        <f t="shared" si="36"/>
        <v>명진교통</v>
      </c>
      <c r="B57" s="143" t="str">
        <f t="shared" si="37"/>
        <v>예비</v>
      </c>
      <c r="C57" s="144" t="str">
        <f t="shared" si="38"/>
        <v>72바1890</v>
      </c>
      <c r="D57" s="132" t="str">
        <f t="shared" si="39"/>
        <v>중형</v>
      </c>
      <c r="E57" s="128" t="str">
        <f t="shared" si="40"/>
        <v>S</v>
      </c>
      <c r="F57" s="151">
        <f t="shared" si="41"/>
        <v>1.0331818181818182</v>
      </c>
      <c r="G57" s="152">
        <f t="shared" si="42"/>
        <v>2.2730000000000001</v>
      </c>
      <c r="H57" s="153">
        <f t="shared" si="43"/>
        <v>2.2000000000000002</v>
      </c>
      <c r="I57" s="154">
        <f t="shared" si="44"/>
        <v>1607.6179999999999</v>
      </c>
      <c r="J57" s="155">
        <f t="shared" si="45"/>
        <v>4.33909205335795E-2</v>
      </c>
      <c r="K57" s="155">
        <f t="shared" si="46"/>
        <v>0.37575854575569428</v>
      </c>
      <c r="L57" s="155">
        <f t="shared" si="47"/>
        <v>0.19220984089503851</v>
      </c>
      <c r="M57" s="156">
        <f t="shared" si="48"/>
        <v>12.785</v>
      </c>
      <c r="N57" s="157">
        <f t="shared" si="49"/>
        <v>0.56000000000000005</v>
      </c>
      <c r="O57" s="157">
        <f t="shared" si="50"/>
        <v>10.574999999999999</v>
      </c>
      <c r="P57" s="158">
        <f t="shared" si="51"/>
        <v>0</v>
      </c>
      <c r="Q57" s="159">
        <f t="shared" si="52"/>
        <v>78</v>
      </c>
      <c r="R57" s="160">
        <f t="shared" si="53"/>
        <v>23.059290400310879</v>
      </c>
      <c r="S57" s="145">
        <f t="shared" si="54"/>
        <v>9</v>
      </c>
      <c r="T57" s="145">
        <f t="shared" si="55"/>
        <v>170</v>
      </c>
      <c r="U57" t="s">
        <v>147</v>
      </c>
      <c r="V57" t="s">
        <v>99</v>
      </c>
      <c r="W57" t="s">
        <v>147</v>
      </c>
      <c r="X57" s="4" t="s">
        <v>99</v>
      </c>
      <c r="Y57" s="4" t="s">
        <v>1001</v>
      </c>
      <c r="Z57" s="4" t="s">
        <v>692</v>
      </c>
      <c r="AA57" s="4" t="s">
        <v>49</v>
      </c>
      <c r="AB57" s="4">
        <v>509</v>
      </c>
      <c r="AC57" s="4">
        <v>1607.6179999999999</v>
      </c>
      <c r="AD57" s="4">
        <v>707.19100000000003</v>
      </c>
      <c r="AE57" s="4">
        <v>2.2730000000000001</v>
      </c>
      <c r="AF57" s="4">
        <v>2.2000000000000002</v>
      </c>
      <c r="AG57" s="4">
        <v>12.785</v>
      </c>
      <c r="AH57" s="4">
        <v>120.02522500000001</v>
      </c>
      <c r="AI57" s="4">
        <v>5.208005</v>
      </c>
      <c r="AJ57" s="4">
        <v>45.100504000000001</v>
      </c>
      <c r="AK57" s="4">
        <v>309</v>
      </c>
      <c r="AL57" s="4">
        <v>9</v>
      </c>
      <c r="AM57" s="4">
        <v>170</v>
      </c>
      <c r="AN57" s="4">
        <v>78</v>
      </c>
      <c r="AO57" s="4">
        <v>13.394000999999999</v>
      </c>
      <c r="AP57" s="4">
        <v>244.3</v>
      </c>
      <c r="AQ57" s="4">
        <v>0</v>
      </c>
      <c r="AR57" s="4">
        <v>22</v>
      </c>
      <c r="AS57" s="4">
        <v>11939</v>
      </c>
      <c r="AT57" s="4">
        <v>0.56000000000000005</v>
      </c>
      <c r="AU57" s="4">
        <v>10.574999999999999</v>
      </c>
      <c r="AV57" s="4">
        <v>14177</v>
      </c>
      <c r="AW57" s="4">
        <v>0</v>
      </c>
      <c r="AX57" s="4">
        <v>0.65</v>
      </c>
      <c r="AY57">
        <v>1.0331818181818182</v>
      </c>
      <c r="AZ57" t="s">
        <v>74</v>
      </c>
      <c r="BA57" t="s">
        <v>639</v>
      </c>
      <c r="BB57">
        <v>4</v>
      </c>
      <c r="BC57" t="s">
        <v>1298</v>
      </c>
      <c r="BD57">
        <v>6</v>
      </c>
      <c r="BE57">
        <v>5560.4459999999999</v>
      </c>
      <c r="BF57">
        <v>0.28911673631935281</v>
      </c>
      <c r="BG57">
        <v>0.29871015529722222</v>
      </c>
      <c r="BH57">
        <v>277192.88100000011</v>
      </c>
      <c r="BI57">
        <v>5.7996366797024605E-3</v>
      </c>
      <c r="BJ57">
        <v>5.9920791695289516E-3</v>
      </c>
      <c r="BK57">
        <v>1</v>
      </c>
      <c r="BL57" t="s">
        <v>74</v>
      </c>
      <c r="BM57">
        <v>0</v>
      </c>
      <c r="BN57" t="s">
        <v>893</v>
      </c>
    </row>
    <row r="58" spans="1:66">
      <c r="A58" s="143" t="str">
        <f t="shared" si="36"/>
        <v>명진교통</v>
      </c>
      <c r="B58" s="143" t="str">
        <f t="shared" si="37"/>
        <v>예비</v>
      </c>
      <c r="C58" s="144" t="str">
        <f t="shared" si="38"/>
        <v>72바1912</v>
      </c>
      <c r="D58" s="132" t="str">
        <f t="shared" si="39"/>
        <v>중형</v>
      </c>
      <c r="E58" s="128" t="str">
        <f t="shared" si="40"/>
        <v>A</v>
      </c>
      <c r="F58" s="151">
        <f t="shared" si="41"/>
        <v>0.99304347826086958</v>
      </c>
      <c r="G58" s="152">
        <f t="shared" si="42"/>
        <v>2.2839999999999998</v>
      </c>
      <c r="H58" s="153">
        <f t="shared" si="43"/>
        <v>2.2999999999999998</v>
      </c>
      <c r="I58" s="154">
        <f t="shared" si="44"/>
        <v>1459.0050000000001</v>
      </c>
      <c r="J58" s="155">
        <f t="shared" si="45"/>
        <v>2.2881440899225513E-2</v>
      </c>
      <c r="K58" s="155">
        <f t="shared" si="46"/>
        <v>0.39994157451505136</v>
      </c>
      <c r="L58" s="155">
        <f t="shared" si="47"/>
        <v>0.17751824017052717</v>
      </c>
      <c r="M58" s="156">
        <f t="shared" si="48"/>
        <v>6.2430000000000003</v>
      </c>
      <c r="N58" s="157">
        <f t="shared" si="49"/>
        <v>6.9000000000000006E-2</v>
      </c>
      <c r="O58" s="157">
        <f t="shared" si="50"/>
        <v>6.58</v>
      </c>
      <c r="P58" s="158">
        <f t="shared" si="51"/>
        <v>7.3333333333333334E-2</v>
      </c>
      <c r="Q58" s="159">
        <f t="shared" si="52"/>
        <v>92</v>
      </c>
      <c r="R58" s="160">
        <f t="shared" si="53"/>
        <v>23.451737734859549</v>
      </c>
      <c r="S58" s="145">
        <f t="shared" si="54"/>
        <v>1</v>
      </c>
      <c r="T58" s="145">
        <f t="shared" si="55"/>
        <v>96</v>
      </c>
      <c r="U58" t="s">
        <v>147</v>
      </c>
      <c r="V58" t="s">
        <v>99</v>
      </c>
      <c r="W58" t="s">
        <v>147</v>
      </c>
      <c r="X58" s="4" t="s">
        <v>99</v>
      </c>
      <c r="Y58" s="4" t="s">
        <v>1002</v>
      </c>
      <c r="Z58" s="4" t="s">
        <v>692</v>
      </c>
      <c r="AA58" s="4" t="s">
        <v>693</v>
      </c>
      <c r="AB58" s="4">
        <v>509</v>
      </c>
      <c r="AC58" s="4">
        <v>1459.0050000000001</v>
      </c>
      <c r="AD58" s="4">
        <v>638.75400000000002</v>
      </c>
      <c r="AE58" s="4">
        <v>2.2839999999999998</v>
      </c>
      <c r="AF58" s="4">
        <v>2.2999999999999998</v>
      </c>
      <c r="AG58" s="4">
        <v>6.2430000000000003</v>
      </c>
      <c r="AH58" s="4">
        <v>107.788579</v>
      </c>
      <c r="AI58" s="4">
        <v>2.4663580000000001</v>
      </c>
      <c r="AJ58" s="4">
        <v>43.109133999999997</v>
      </c>
      <c r="AK58" s="4">
        <v>259</v>
      </c>
      <c r="AL58" s="4">
        <v>1</v>
      </c>
      <c r="AM58" s="4">
        <v>96</v>
      </c>
      <c r="AN58" s="4">
        <v>92</v>
      </c>
      <c r="AO58" s="4">
        <v>13.535803</v>
      </c>
      <c r="AP58" s="4">
        <v>482.8</v>
      </c>
      <c r="AQ58" s="4">
        <v>4.4000000000000004</v>
      </c>
      <c r="AR58" s="4">
        <v>42</v>
      </c>
      <c r="AS58" s="4">
        <v>26298</v>
      </c>
      <c r="AT58" s="4">
        <v>6.9000000000000006E-2</v>
      </c>
      <c r="AU58" s="4">
        <v>6.58</v>
      </c>
      <c r="AV58" s="4">
        <v>8460</v>
      </c>
      <c r="AW58" s="4">
        <v>0</v>
      </c>
      <c r="AX58" s="4">
        <v>0.43</v>
      </c>
      <c r="AY58">
        <v>0.99304347826086958</v>
      </c>
      <c r="AZ58" t="s">
        <v>69</v>
      </c>
      <c r="BA58" t="s">
        <v>639</v>
      </c>
      <c r="BB58">
        <v>1</v>
      </c>
      <c r="BC58" t="s">
        <v>1003</v>
      </c>
      <c r="BD58">
        <v>8</v>
      </c>
      <c r="BE58">
        <v>5560.4459999999999</v>
      </c>
      <c r="BF58">
        <v>0.26238992339823103</v>
      </c>
      <c r="BG58">
        <v>0.26056460219198246</v>
      </c>
      <c r="BH58">
        <v>277192.88100000011</v>
      </c>
      <c r="BI58">
        <v>5.2635009771408942E-3</v>
      </c>
      <c r="BJ58">
        <v>5.2268853181694792E-3</v>
      </c>
      <c r="BK58">
        <v>1</v>
      </c>
      <c r="BL58" t="s">
        <v>69</v>
      </c>
      <c r="BM58">
        <v>0</v>
      </c>
      <c r="BN58" t="s">
        <v>893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3"/>
      <c r="R1" s="243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4"/>
      <c r="R2" s="244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46" t="s">
        <v>44</v>
      </c>
      <c r="R4" s="246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896</v>
      </c>
      <c r="AN4" s="13" t="s">
        <v>897</v>
      </c>
      <c r="AO4" t="s">
        <v>898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>
      <c r="A5" s="126" t="str">
        <f>BF5</f>
        <v>명진교통</v>
      </c>
      <c r="B5" s="127" t="str">
        <f>BH5</f>
        <v>강만일</v>
      </c>
      <c r="C5" s="128" t="str">
        <f>BN5</f>
        <v>C</v>
      </c>
      <c r="D5" s="129">
        <f>BM5</f>
        <v>0.89366650447230567</v>
      </c>
      <c r="E5" s="130">
        <f>U5</f>
        <v>7476</v>
      </c>
      <c r="F5" s="131" t="str">
        <f>BG5</f>
        <v>522</v>
      </c>
      <c r="G5" s="132" t="str">
        <f>BK5</f>
        <v>71바5715</v>
      </c>
      <c r="H5" s="133">
        <f>BJ5</f>
        <v>13</v>
      </c>
      <c r="I5" s="134">
        <f>BP5</f>
        <v>2248.2750000000001</v>
      </c>
      <c r="J5" s="135">
        <f>AB5/AA5</f>
        <v>1.8940790122378693E-2</v>
      </c>
      <c r="K5" s="135">
        <f>AC5/AA5</f>
        <v>0.41644746012214595</v>
      </c>
      <c r="L5" s="135">
        <f>AD5/I5</f>
        <v>0.18280681856089667</v>
      </c>
      <c r="M5" s="136">
        <f>Z5</f>
        <v>9.8960000000000008</v>
      </c>
      <c r="N5" s="137">
        <f>AE5*100/W5</f>
        <v>0</v>
      </c>
      <c r="O5" s="137">
        <f>AF5*100/W5</f>
        <v>29.889582012876538</v>
      </c>
      <c r="P5" s="247">
        <f>AK5</f>
        <v>78</v>
      </c>
      <c r="Q5" s="248">
        <f>AE5</f>
        <v>0</v>
      </c>
      <c r="R5" s="248">
        <f>AF5</f>
        <v>672</v>
      </c>
      <c r="T5">
        <v>509</v>
      </c>
      <c r="U5">
        <v>7476</v>
      </c>
      <c r="V5" t="s">
        <v>1004</v>
      </c>
      <c r="W5">
        <v>2248.2750000000001</v>
      </c>
      <c r="X5">
        <v>1068.0139999999999</v>
      </c>
      <c r="Y5">
        <v>2.105</v>
      </c>
      <c r="Z5">
        <v>9.8960000000000008</v>
      </c>
      <c r="AA5">
        <v>166.73164</v>
      </c>
      <c r="AB5">
        <v>3.158029</v>
      </c>
      <c r="AC5">
        <v>69.434967999999998</v>
      </c>
      <c r="AD5" s="1">
        <v>411</v>
      </c>
      <c r="AE5">
        <v>0</v>
      </c>
      <c r="AF5">
        <v>672</v>
      </c>
      <c r="AG5">
        <v>80</v>
      </c>
      <c r="AH5">
        <v>13.484393000000001</v>
      </c>
      <c r="AI5">
        <v>1382.5</v>
      </c>
      <c r="AJ5">
        <v>0</v>
      </c>
      <c r="AK5">
        <v>78</v>
      </c>
      <c r="AL5">
        <v>36973</v>
      </c>
      <c r="AM5" t="s">
        <v>1005</v>
      </c>
      <c r="AN5" t="s">
        <v>1299</v>
      </c>
      <c r="AO5">
        <v>351.35</v>
      </c>
      <c r="AR5" t="s">
        <v>147</v>
      </c>
      <c r="AS5">
        <v>522</v>
      </c>
      <c r="AT5" t="s">
        <v>918</v>
      </c>
      <c r="AU5" t="s">
        <v>1004</v>
      </c>
      <c r="AV5" t="s">
        <v>693</v>
      </c>
      <c r="AW5">
        <v>13</v>
      </c>
      <c r="BB5">
        <v>0.89749688922447046</v>
      </c>
      <c r="BC5" t="s">
        <v>72</v>
      </c>
      <c r="BF5" t="s">
        <v>147</v>
      </c>
      <c r="BG5" t="s">
        <v>208</v>
      </c>
      <c r="BH5" t="s">
        <v>1004</v>
      </c>
      <c r="BI5">
        <v>7476</v>
      </c>
      <c r="BJ5">
        <v>13</v>
      </c>
      <c r="BK5" t="s">
        <v>918</v>
      </c>
      <c r="BL5" t="s">
        <v>995</v>
      </c>
      <c r="BM5">
        <v>0.89366650447230567</v>
      </c>
      <c r="BN5" t="s">
        <v>72</v>
      </c>
      <c r="BO5" t="s">
        <v>677</v>
      </c>
      <c r="BP5">
        <v>2248.2750000000001</v>
      </c>
      <c r="BQ5" t="s">
        <v>71</v>
      </c>
    </row>
    <row r="6" spans="1:69" ht="16.5">
      <c r="A6" s="109" t="str">
        <f t="shared" ref="A6:A7" si="0">BF6</f>
        <v>명진교통</v>
      </c>
      <c r="B6" s="110" t="str">
        <f t="shared" ref="B6:B7" si="1">BH6</f>
        <v>강부원</v>
      </c>
      <c r="C6" s="111" t="str">
        <f t="shared" ref="C6:C7" si="2">BN6</f>
        <v>S</v>
      </c>
      <c r="D6" s="112">
        <f t="shared" ref="D6:D7" si="3">BM6</f>
        <v>1.0443008258700774</v>
      </c>
      <c r="E6" s="113">
        <f t="shared" ref="E6:E7" si="4">U6</f>
        <v>2521</v>
      </c>
      <c r="F6" s="114" t="str">
        <f t="shared" ref="F6:F7" si="5">BG6</f>
        <v>순환52</v>
      </c>
      <c r="G6" s="115" t="str">
        <f t="shared" ref="G6:G7" si="6">BK6</f>
        <v>71바5720</v>
      </c>
      <c r="H6" s="116">
        <f t="shared" ref="H6:H7" si="7">BJ6</f>
        <v>2</v>
      </c>
      <c r="I6" s="117">
        <f t="shared" ref="I6:I7" si="8">BP6</f>
        <v>2286.2620000000002</v>
      </c>
      <c r="J6" s="118">
        <f t="shared" ref="J6:J7" si="9">AB6/AA6</f>
        <v>9.1590808677464615E-3</v>
      </c>
      <c r="K6" s="118">
        <f t="shared" ref="K6:K7" si="10">AC6/AA6</f>
        <v>0.34767742127222251</v>
      </c>
      <c r="L6" s="118">
        <f t="shared" ref="L6:L7" si="11">AD6/I6</f>
        <v>0.15090134026633867</v>
      </c>
      <c r="M6" s="119">
        <f t="shared" ref="M6:M7" si="12">Z6</f>
        <v>8.7710000000000008</v>
      </c>
      <c r="N6" s="120">
        <f t="shared" ref="N6:N7" si="13">AE6*100/W6</f>
        <v>0</v>
      </c>
      <c r="O6" s="120">
        <f t="shared" ref="O6:O7" si="14">AF6*100/W6</f>
        <v>1.0060089351089245</v>
      </c>
      <c r="P6" s="249">
        <f t="shared" ref="P6:P7" si="15">AK6</f>
        <v>12</v>
      </c>
      <c r="Q6" s="250">
        <f t="shared" ref="Q6:Q7" si="16">AE6</f>
        <v>0</v>
      </c>
      <c r="R6" s="250">
        <f t="shared" ref="R6:R7" si="17">AF6</f>
        <v>23</v>
      </c>
      <c r="T6">
        <v>509</v>
      </c>
      <c r="U6">
        <v>2521</v>
      </c>
      <c r="V6" t="s">
        <v>1006</v>
      </c>
      <c r="W6">
        <v>2286.2620000000002</v>
      </c>
      <c r="X6">
        <v>949.20799999999997</v>
      </c>
      <c r="Y6">
        <v>2.4089999999999998</v>
      </c>
      <c r="Z6">
        <v>8.7710000000000008</v>
      </c>
      <c r="AA6">
        <v>160.09717800000001</v>
      </c>
      <c r="AB6">
        <v>1.466343</v>
      </c>
      <c r="AC6">
        <v>55.662174</v>
      </c>
      <c r="AD6" s="1">
        <v>345</v>
      </c>
      <c r="AE6">
        <v>0</v>
      </c>
      <c r="AF6">
        <v>23</v>
      </c>
      <c r="AG6">
        <v>67</v>
      </c>
      <c r="AH6">
        <v>14.280464</v>
      </c>
      <c r="AI6">
        <v>8.8000000000000007</v>
      </c>
      <c r="AJ6">
        <v>0</v>
      </c>
      <c r="AK6">
        <v>12</v>
      </c>
      <c r="AL6">
        <v>7532</v>
      </c>
      <c r="AM6" t="s">
        <v>1007</v>
      </c>
      <c r="AN6" t="s">
        <v>1300</v>
      </c>
      <c r="AO6">
        <v>2148.6370000000002</v>
      </c>
      <c r="AR6" t="s">
        <v>147</v>
      </c>
      <c r="AS6" t="s">
        <v>214</v>
      </c>
      <c r="AT6" t="s">
        <v>999</v>
      </c>
      <c r="AU6" t="s">
        <v>1006</v>
      </c>
      <c r="AV6" t="s">
        <v>49</v>
      </c>
      <c r="AW6">
        <v>2</v>
      </c>
      <c r="BB6">
        <v>1.0476199159798074</v>
      </c>
      <c r="BC6" t="s">
        <v>74</v>
      </c>
      <c r="BF6" t="s">
        <v>147</v>
      </c>
      <c r="BG6" t="s">
        <v>214</v>
      </c>
      <c r="BH6" t="s">
        <v>1006</v>
      </c>
      <c r="BI6">
        <v>2521</v>
      </c>
      <c r="BJ6">
        <v>2</v>
      </c>
      <c r="BK6" t="s">
        <v>999</v>
      </c>
      <c r="BL6" t="s">
        <v>1002</v>
      </c>
      <c r="BM6">
        <v>1.0443008258700774</v>
      </c>
      <c r="BN6" t="s">
        <v>74</v>
      </c>
      <c r="BO6" t="s">
        <v>676</v>
      </c>
      <c r="BP6">
        <v>2286.2620000000002</v>
      </c>
      <c r="BQ6" t="s">
        <v>72</v>
      </c>
    </row>
    <row r="7" spans="1:69" ht="16.5">
      <c r="A7" s="126" t="str">
        <f t="shared" si="0"/>
        <v>명진교통</v>
      </c>
      <c r="B7" s="127" t="str">
        <f t="shared" si="1"/>
        <v>고광동</v>
      </c>
      <c r="C7" s="128" t="str">
        <f t="shared" si="2"/>
        <v>A</v>
      </c>
      <c r="D7" s="129">
        <f t="shared" si="3"/>
        <v>0.96592592592592585</v>
      </c>
      <c r="E7" s="130">
        <f t="shared" si="4"/>
        <v>9988</v>
      </c>
      <c r="F7" s="131" t="str">
        <f t="shared" si="5"/>
        <v>591</v>
      </c>
      <c r="G7" s="132" t="str">
        <f t="shared" si="6"/>
        <v>71바5458</v>
      </c>
      <c r="H7" s="133">
        <f t="shared" si="7"/>
        <v>1</v>
      </c>
      <c r="I7" s="134">
        <f t="shared" si="8"/>
        <v>3252.7759999999998</v>
      </c>
      <c r="J7" s="135">
        <f t="shared" si="9"/>
        <v>1.4016780232672129E-2</v>
      </c>
      <c r="K7" s="135">
        <f t="shared" si="10"/>
        <v>0.30084518034142332</v>
      </c>
      <c r="L7" s="135">
        <f t="shared" si="11"/>
        <v>0.11774558100527058</v>
      </c>
      <c r="M7" s="136">
        <f t="shared" si="12"/>
        <v>5.0679999999999996</v>
      </c>
      <c r="N7" s="137">
        <f t="shared" si="13"/>
        <v>6.1485943083692207E-2</v>
      </c>
      <c r="O7" s="137">
        <f t="shared" si="14"/>
        <v>3.3817268696030713</v>
      </c>
      <c r="P7" s="247">
        <f t="shared" si="15"/>
        <v>8</v>
      </c>
      <c r="Q7" s="248">
        <f t="shared" si="16"/>
        <v>2</v>
      </c>
      <c r="R7" s="248">
        <f t="shared" si="17"/>
        <v>110</v>
      </c>
      <c r="T7">
        <v>509</v>
      </c>
      <c r="U7">
        <v>9988</v>
      </c>
      <c r="V7" t="s">
        <v>1008</v>
      </c>
      <c r="W7">
        <v>3252.7759999999998</v>
      </c>
      <c r="X7">
        <v>1236.6869999999999</v>
      </c>
      <c r="Y7">
        <v>2.63</v>
      </c>
      <c r="Z7">
        <v>5.0679999999999996</v>
      </c>
      <c r="AA7">
        <v>197.41573700000001</v>
      </c>
      <c r="AB7">
        <v>2.7671329999999998</v>
      </c>
      <c r="AC7">
        <v>59.391573000000001</v>
      </c>
      <c r="AD7" s="1">
        <v>383</v>
      </c>
      <c r="AE7">
        <v>2</v>
      </c>
      <c r="AF7">
        <v>110</v>
      </c>
      <c r="AG7">
        <v>71</v>
      </c>
      <c r="AH7">
        <v>16.476780999999999</v>
      </c>
      <c r="AI7">
        <v>151.69999999999999</v>
      </c>
      <c r="AJ7">
        <v>0</v>
      </c>
      <c r="AK7">
        <v>8</v>
      </c>
      <c r="AL7">
        <v>4267</v>
      </c>
      <c r="AM7" t="s">
        <v>1009</v>
      </c>
      <c r="AN7" t="s">
        <v>1301</v>
      </c>
      <c r="AO7">
        <v>3252.7759999999998</v>
      </c>
      <c r="AR7" t="s">
        <v>147</v>
      </c>
      <c r="AS7">
        <v>591</v>
      </c>
      <c r="AT7" t="s">
        <v>957</v>
      </c>
      <c r="AU7" t="s">
        <v>1008</v>
      </c>
      <c r="AV7" t="s">
        <v>693</v>
      </c>
      <c r="AW7">
        <v>1</v>
      </c>
      <c r="BB7">
        <v>0.97407407407407398</v>
      </c>
      <c r="BC7" t="s">
        <v>69</v>
      </c>
      <c r="BF7" t="s">
        <v>147</v>
      </c>
      <c r="BG7" t="s">
        <v>211</v>
      </c>
      <c r="BH7" t="s">
        <v>1008</v>
      </c>
      <c r="BI7">
        <v>9988</v>
      </c>
      <c r="BJ7">
        <v>1</v>
      </c>
      <c r="BK7" t="s">
        <v>957</v>
      </c>
      <c r="BL7" t="s">
        <v>674</v>
      </c>
      <c r="BM7">
        <v>0.96592592592592585</v>
      </c>
      <c r="BN7" t="s">
        <v>69</v>
      </c>
      <c r="BO7" t="s">
        <v>678</v>
      </c>
      <c r="BP7">
        <v>3252.7759999999998</v>
      </c>
      <c r="BQ7" t="s">
        <v>69</v>
      </c>
    </row>
    <row r="8" spans="1:69" ht="16.5">
      <c r="A8" s="109" t="str">
        <f t="shared" ref="A8:A71" si="18">BF8</f>
        <v>명진교통</v>
      </c>
      <c r="B8" s="110" t="str">
        <f t="shared" ref="B8:B71" si="19">BH8</f>
        <v>고복수</v>
      </c>
      <c r="C8" s="111" t="str">
        <f t="shared" ref="C8:C71" si="20">BN8</f>
        <v>A</v>
      </c>
      <c r="D8" s="112">
        <f t="shared" ref="D8:D71" si="21">BM8</f>
        <v>0.97824749038634207</v>
      </c>
      <c r="E8" s="113">
        <f t="shared" ref="E8:E71" si="22">U8</f>
        <v>7172</v>
      </c>
      <c r="F8" s="114" t="str">
        <f t="shared" ref="F8:F71" si="23">BG8</f>
        <v>522</v>
      </c>
      <c r="G8" s="115" t="str">
        <f t="shared" ref="G8:G71" si="24">BK8</f>
        <v>71바5715</v>
      </c>
      <c r="H8" s="116">
        <f t="shared" ref="H8:H71" si="25">BJ8</f>
        <v>3</v>
      </c>
      <c r="I8" s="117">
        <f t="shared" ref="I8:I71" si="26">BP8</f>
        <v>2570.5540000000001</v>
      </c>
      <c r="J8" s="118">
        <f t="shared" ref="J8:J71" si="27">AB8/AA8</f>
        <v>1.6068521110982694E-2</v>
      </c>
      <c r="K8" s="118">
        <f t="shared" ref="K8:K71" si="28">AC8/AA8</f>
        <v>0.46789491766626495</v>
      </c>
      <c r="L8" s="118">
        <f t="shared" ref="L8:L71" si="29">AD8/I8</f>
        <v>0.1968447268565453</v>
      </c>
      <c r="M8" s="119">
        <f t="shared" ref="M8:M71" si="30">Z8</f>
        <v>5.359</v>
      </c>
      <c r="N8" s="120">
        <f t="shared" ref="N8:N71" si="31">AE8*100/W8</f>
        <v>20.618123564025499</v>
      </c>
      <c r="O8" s="120">
        <f t="shared" ref="O8:O71" si="32">AF8*100/W8</f>
        <v>17.039128530270126</v>
      </c>
      <c r="P8" s="249">
        <f t="shared" ref="P8:P71" si="33">AK8</f>
        <v>120</v>
      </c>
      <c r="Q8" s="250">
        <f t="shared" ref="Q8:Q71" si="34">AE8</f>
        <v>530</v>
      </c>
      <c r="R8" s="250">
        <f t="shared" ref="R8:R71" si="35">AF8</f>
        <v>438</v>
      </c>
      <c r="T8">
        <v>509</v>
      </c>
      <c r="U8">
        <v>7172</v>
      </c>
      <c r="V8" t="s">
        <v>1010</v>
      </c>
      <c r="W8">
        <v>2570.5540000000001</v>
      </c>
      <c r="X8">
        <v>1101.703</v>
      </c>
      <c r="Y8">
        <v>2.3330000000000002</v>
      </c>
      <c r="Z8">
        <v>5.359</v>
      </c>
      <c r="AA8">
        <v>215.87997899999999</v>
      </c>
      <c r="AB8">
        <v>3.4688720000000002</v>
      </c>
      <c r="AC8">
        <v>101.009145</v>
      </c>
      <c r="AD8" s="1">
        <v>506</v>
      </c>
      <c r="AE8">
        <v>530</v>
      </c>
      <c r="AF8">
        <v>438</v>
      </c>
      <c r="AG8">
        <v>110</v>
      </c>
      <c r="AH8">
        <v>11.907329000000001</v>
      </c>
      <c r="AI8">
        <v>1220.5</v>
      </c>
      <c r="AJ8">
        <v>226.8</v>
      </c>
      <c r="AK8">
        <v>120</v>
      </c>
      <c r="AL8">
        <v>103800</v>
      </c>
      <c r="AM8" t="s">
        <v>1011</v>
      </c>
      <c r="AN8" t="s">
        <v>1302</v>
      </c>
      <c r="AO8">
        <v>2163.239</v>
      </c>
      <c r="AR8" t="s">
        <v>147</v>
      </c>
      <c r="AS8">
        <v>522</v>
      </c>
      <c r="AT8" t="s">
        <v>918</v>
      </c>
      <c r="AU8" t="s">
        <v>1010</v>
      </c>
      <c r="AV8" t="s">
        <v>693</v>
      </c>
      <c r="AW8">
        <v>3</v>
      </c>
      <c r="BB8">
        <v>0.97698337902979315</v>
      </c>
      <c r="BC8" t="s">
        <v>69</v>
      </c>
      <c r="BF8" t="s">
        <v>147</v>
      </c>
      <c r="BG8" t="s">
        <v>208</v>
      </c>
      <c r="BH8" t="s">
        <v>1010</v>
      </c>
      <c r="BI8">
        <v>7172</v>
      </c>
      <c r="BJ8">
        <v>3</v>
      </c>
      <c r="BK8" t="s">
        <v>918</v>
      </c>
      <c r="BL8" t="s">
        <v>904</v>
      </c>
      <c r="BM8">
        <v>0.97824749038634207</v>
      </c>
      <c r="BN8" t="s">
        <v>69</v>
      </c>
      <c r="BO8" t="s">
        <v>678</v>
      </c>
      <c r="BP8">
        <v>2570.5540000000001</v>
      </c>
      <c r="BQ8" t="s">
        <v>70</v>
      </c>
    </row>
    <row r="9" spans="1:69" ht="16.5">
      <c r="A9" s="126" t="str">
        <f t="shared" si="18"/>
        <v>명진교통</v>
      </c>
      <c r="B9" s="127" t="str">
        <f t="shared" si="19"/>
        <v>곽동석</v>
      </c>
      <c r="C9" s="128" t="str">
        <f t="shared" si="20"/>
        <v>D</v>
      </c>
      <c r="D9" s="129">
        <f t="shared" si="21"/>
        <v>0.8401147461967744</v>
      </c>
      <c r="E9" s="130">
        <f t="shared" si="22"/>
        <v>8234</v>
      </c>
      <c r="F9" s="131" t="str">
        <f t="shared" si="23"/>
        <v>565</v>
      </c>
      <c r="G9" s="132" t="str">
        <f t="shared" si="24"/>
        <v>71바5806</v>
      </c>
      <c r="H9" s="133">
        <f t="shared" si="25"/>
        <v>2</v>
      </c>
      <c r="I9" s="134">
        <f t="shared" si="26"/>
        <v>1849.173</v>
      </c>
      <c r="J9" s="135">
        <f t="shared" si="27"/>
        <v>3.1333809730548938E-2</v>
      </c>
      <c r="K9" s="135">
        <f t="shared" si="28"/>
        <v>0.40772807037607661</v>
      </c>
      <c r="L9" s="135">
        <f t="shared" si="29"/>
        <v>8.9769859283041667E-2</v>
      </c>
      <c r="M9" s="136">
        <f t="shared" si="30"/>
        <v>6.84</v>
      </c>
      <c r="N9" s="137">
        <f t="shared" si="31"/>
        <v>5.3065177304023672E-2</v>
      </c>
      <c r="O9" s="137">
        <f t="shared" si="32"/>
        <v>5.4657132623144378</v>
      </c>
      <c r="P9" s="247">
        <f t="shared" si="33"/>
        <v>66</v>
      </c>
      <c r="Q9" s="248">
        <f t="shared" si="34"/>
        <v>1</v>
      </c>
      <c r="R9" s="248">
        <f t="shared" si="35"/>
        <v>103</v>
      </c>
      <c r="T9">
        <v>509</v>
      </c>
      <c r="U9">
        <v>8234</v>
      </c>
      <c r="V9" t="s">
        <v>1012</v>
      </c>
      <c r="W9">
        <v>1884.4749999999999</v>
      </c>
      <c r="X9">
        <v>946.98500000000001</v>
      </c>
      <c r="Y9">
        <v>1.99</v>
      </c>
      <c r="Z9">
        <v>6.84</v>
      </c>
      <c r="AA9">
        <v>153.76384300000001</v>
      </c>
      <c r="AB9">
        <v>4.8180069999999997</v>
      </c>
      <c r="AC9">
        <v>62.693835</v>
      </c>
      <c r="AD9" s="1">
        <v>166</v>
      </c>
      <c r="AE9">
        <v>1</v>
      </c>
      <c r="AF9">
        <v>103</v>
      </c>
      <c r="AG9">
        <v>92</v>
      </c>
      <c r="AH9">
        <v>12.255644</v>
      </c>
      <c r="AI9">
        <v>975.9</v>
      </c>
      <c r="AJ9">
        <v>51.2</v>
      </c>
      <c r="AK9">
        <v>66</v>
      </c>
      <c r="AL9">
        <v>35061</v>
      </c>
      <c r="AM9" t="s">
        <v>1013</v>
      </c>
      <c r="AN9" t="s">
        <v>1303</v>
      </c>
      <c r="AO9">
        <v>1739.9369999999999</v>
      </c>
      <c r="AR9" t="s">
        <v>147</v>
      </c>
      <c r="AS9">
        <v>565</v>
      </c>
      <c r="AT9" t="s">
        <v>930</v>
      </c>
      <c r="AU9" t="s">
        <v>1012</v>
      </c>
      <c r="AV9" t="s">
        <v>693</v>
      </c>
      <c r="AW9">
        <v>2</v>
      </c>
      <c r="BB9">
        <v>0.86250964643912864</v>
      </c>
      <c r="BC9" t="s">
        <v>72</v>
      </c>
      <c r="BF9" t="s">
        <v>147</v>
      </c>
      <c r="BG9" t="s">
        <v>209</v>
      </c>
      <c r="BH9" t="s">
        <v>1012</v>
      </c>
      <c r="BI9">
        <v>8234</v>
      </c>
      <c r="BJ9">
        <v>2</v>
      </c>
      <c r="BK9" t="s">
        <v>930</v>
      </c>
      <c r="BL9" t="s">
        <v>933</v>
      </c>
      <c r="BM9">
        <v>0.8401147461967744</v>
      </c>
      <c r="BN9" t="s">
        <v>70</v>
      </c>
      <c r="BO9" t="s">
        <v>677</v>
      </c>
      <c r="BP9">
        <v>1849.173</v>
      </c>
      <c r="BQ9" t="s">
        <v>72</v>
      </c>
    </row>
    <row r="10" spans="1:69" ht="16.5">
      <c r="A10" s="109" t="str">
        <f t="shared" si="18"/>
        <v>명진교통</v>
      </c>
      <c r="B10" s="110" t="str">
        <f t="shared" si="19"/>
        <v>곽순근</v>
      </c>
      <c r="C10" s="111" t="str">
        <f t="shared" si="20"/>
        <v>B</v>
      </c>
      <c r="D10" s="112">
        <f t="shared" si="21"/>
        <v>0.92884615384615388</v>
      </c>
      <c r="E10" s="113">
        <f t="shared" si="22"/>
        <v>3244</v>
      </c>
      <c r="F10" s="114" t="str">
        <f t="shared" si="23"/>
        <v>585</v>
      </c>
      <c r="G10" s="115" t="str">
        <f t="shared" si="24"/>
        <v>71바7255</v>
      </c>
      <c r="H10" s="116">
        <f t="shared" si="25"/>
        <v>1</v>
      </c>
      <c r="I10" s="117">
        <f t="shared" si="26"/>
        <v>1807.307</v>
      </c>
      <c r="J10" s="118">
        <f t="shared" si="27"/>
        <v>3.8287368925936059E-2</v>
      </c>
      <c r="K10" s="118">
        <f t="shared" si="28"/>
        <v>0.35809357190678581</v>
      </c>
      <c r="L10" s="118">
        <f t="shared" si="29"/>
        <v>0.27112161907191196</v>
      </c>
      <c r="M10" s="119">
        <f t="shared" si="30"/>
        <v>10.266</v>
      </c>
      <c r="N10" s="120">
        <f t="shared" si="31"/>
        <v>0.10532452328804204</v>
      </c>
      <c r="O10" s="120">
        <f t="shared" si="32"/>
        <v>2.2118149890488827</v>
      </c>
      <c r="P10" s="249">
        <f t="shared" si="33"/>
        <v>8</v>
      </c>
      <c r="Q10" s="250">
        <f t="shared" si="34"/>
        <v>2</v>
      </c>
      <c r="R10" s="250">
        <f t="shared" si="35"/>
        <v>42</v>
      </c>
      <c r="T10">
        <v>509</v>
      </c>
      <c r="U10">
        <v>3244</v>
      </c>
      <c r="V10" t="s">
        <v>1014</v>
      </c>
      <c r="W10">
        <v>1898.893</v>
      </c>
      <c r="X10">
        <v>778.43</v>
      </c>
      <c r="Y10">
        <v>2.4390000000000001</v>
      </c>
      <c r="Z10">
        <v>10.266</v>
      </c>
      <c r="AA10">
        <v>145.17994200000001</v>
      </c>
      <c r="AB10">
        <v>5.5585579999999997</v>
      </c>
      <c r="AC10">
        <v>51.988003999999997</v>
      </c>
      <c r="AD10" s="1">
        <v>490</v>
      </c>
      <c r="AE10">
        <v>2</v>
      </c>
      <c r="AF10">
        <v>42</v>
      </c>
      <c r="AG10">
        <v>73</v>
      </c>
      <c r="AH10">
        <v>13.079582</v>
      </c>
      <c r="AI10">
        <v>88.2</v>
      </c>
      <c r="AJ10">
        <v>0</v>
      </c>
      <c r="AK10">
        <v>8</v>
      </c>
      <c r="AL10">
        <v>819</v>
      </c>
      <c r="AM10" t="s">
        <v>1015</v>
      </c>
      <c r="AN10" t="s">
        <v>1304</v>
      </c>
      <c r="AO10">
        <v>1807.307</v>
      </c>
      <c r="AR10" t="s">
        <v>147</v>
      </c>
      <c r="AS10">
        <v>585</v>
      </c>
      <c r="AT10" t="s">
        <v>942</v>
      </c>
      <c r="AU10" t="s">
        <v>1014</v>
      </c>
      <c r="AV10" t="s">
        <v>49</v>
      </c>
      <c r="AW10">
        <v>1</v>
      </c>
      <c r="BB10">
        <v>0.93307692307692314</v>
      </c>
      <c r="BC10" t="s">
        <v>71</v>
      </c>
      <c r="BF10" t="s">
        <v>147</v>
      </c>
      <c r="BG10" t="s">
        <v>210</v>
      </c>
      <c r="BH10" t="s">
        <v>1014</v>
      </c>
      <c r="BI10">
        <v>3244</v>
      </c>
      <c r="BJ10">
        <v>1</v>
      </c>
      <c r="BK10" t="s">
        <v>942</v>
      </c>
      <c r="BL10" t="s">
        <v>674</v>
      </c>
      <c r="BM10">
        <v>0.92884615384615388</v>
      </c>
      <c r="BN10" t="s">
        <v>71</v>
      </c>
      <c r="BO10" t="s">
        <v>675</v>
      </c>
      <c r="BP10">
        <v>1807.307</v>
      </c>
      <c r="BQ10" t="s">
        <v>69</v>
      </c>
    </row>
    <row r="11" spans="1:69" ht="16.5">
      <c r="A11" s="126" t="str">
        <f t="shared" si="18"/>
        <v>명진교통</v>
      </c>
      <c r="B11" s="127" t="str">
        <f t="shared" si="19"/>
        <v>권오경</v>
      </c>
      <c r="C11" s="128" t="str">
        <f t="shared" si="20"/>
        <v>C</v>
      </c>
      <c r="D11" s="129">
        <f t="shared" si="21"/>
        <v>0.89714615526251795</v>
      </c>
      <c r="E11" s="130">
        <f t="shared" si="22"/>
        <v>4187</v>
      </c>
      <c r="F11" s="131" t="str">
        <f t="shared" si="23"/>
        <v>585</v>
      </c>
      <c r="G11" s="132" t="str">
        <f t="shared" si="24"/>
        <v>72바1948</v>
      </c>
      <c r="H11" s="133">
        <f t="shared" si="25"/>
        <v>2</v>
      </c>
      <c r="I11" s="134">
        <f t="shared" si="26"/>
        <v>2029.5230000000001</v>
      </c>
      <c r="J11" s="135">
        <f t="shared" si="27"/>
        <v>3.2657418075625722E-2</v>
      </c>
      <c r="K11" s="135">
        <f t="shared" si="28"/>
        <v>0.4035795231351354</v>
      </c>
      <c r="L11" s="135">
        <f t="shared" si="29"/>
        <v>0.15175979774557863</v>
      </c>
      <c r="M11" s="136">
        <f t="shared" si="30"/>
        <v>9.7560000000000002</v>
      </c>
      <c r="N11" s="137">
        <f t="shared" si="31"/>
        <v>0</v>
      </c>
      <c r="O11" s="137">
        <f t="shared" si="32"/>
        <v>6.8488999631933218</v>
      </c>
      <c r="P11" s="247">
        <f t="shared" si="33"/>
        <v>27</v>
      </c>
      <c r="Q11" s="248">
        <f t="shared" si="34"/>
        <v>0</v>
      </c>
      <c r="R11" s="248">
        <f t="shared" si="35"/>
        <v>139</v>
      </c>
      <c r="T11">
        <v>509</v>
      </c>
      <c r="U11">
        <v>4187</v>
      </c>
      <c r="V11" t="s">
        <v>1016</v>
      </c>
      <c r="W11">
        <v>2029.5229999999999</v>
      </c>
      <c r="X11">
        <v>854.226</v>
      </c>
      <c r="Y11">
        <v>2.3759999999999999</v>
      </c>
      <c r="Z11">
        <v>9.7560000000000002</v>
      </c>
      <c r="AA11">
        <v>163.66716400000001</v>
      </c>
      <c r="AB11">
        <v>5.3449470000000003</v>
      </c>
      <c r="AC11">
        <v>66.052716000000004</v>
      </c>
      <c r="AD11" s="1">
        <v>308</v>
      </c>
      <c r="AE11">
        <v>0</v>
      </c>
      <c r="AF11">
        <v>139</v>
      </c>
      <c r="AG11">
        <v>74</v>
      </c>
      <c r="AH11">
        <v>12.400306</v>
      </c>
      <c r="AI11">
        <v>43.2</v>
      </c>
      <c r="AJ11">
        <v>0</v>
      </c>
      <c r="AK11">
        <v>27</v>
      </c>
      <c r="AL11">
        <v>10955</v>
      </c>
      <c r="AM11" t="s">
        <v>1017</v>
      </c>
      <c r="AN11" t="s">
        <v>1305</v>
      </c>
      <c r="AO11">
        <v>1923.316</v>
      </c>
      <c r="AR11" t="s">
        <v>147</v>
      </c>
      <c r="AS11">
        <v>585</v>
      </c>
      <c r="AT11" t="s">
        <v>948</v>
      </c>
      <c r="AU11" t="s">
        <v>1016</v>
      </c>
      <c r="AV11" t="s">
        <v>49</v>
      </c>
      <c r="AW11">
        <v>2</v>
      </c>
      <c r="BB11">
        <v>0.92296970440424098</v>
      </c>
      <c r="BC11" t="s">
        <v>71</v>
      </c>
      <c r="BF11" t="s">
        <v>147</v>
      </c>
      <c r="BG11" t="s">
        <v>210</v>
      </c>
      <c r="BH11" t="s">
        <v>1016</v>
      </c>
      <c r="BI11">
        <v>4187</v>
      </c>
      <c r="BJ11">
        <v>2</v>
      </c>
      <c r="BK11" t="s">
        <v>948</v>
      </c>
      <c r="BL11" t="s">
        <v>1001</v>
      </c>
      <c r="BM11">
        <v>0.89714615526251795</v>
      </c>
      <c r="BN11" t="s">
        <v>72</v>
      </c>
      <c r="BO11" t="s">
        <v>675</v>
      </c>
      <c r="BP11">
        <v>2029.5230000000001</v>
      </c>
      <c r="BQ11" t="s">
        <v>71</v>
      </c>
    </row>
    <row r="12" spans="1:69" ht="16.5">
      <c r="A12" s="109" t="str">
        <f t="shared" si="18"/>
        <v>명진교통</v>
      </c>
      <c r="B12" s="110" t="str">
        <f t="shared" si="19"/>
        <v>권혁</v>
      </c>
      <c r="C12" s="111" t="str">
        <f t="shared" si="20"/>
        <v>C</v>
      </c>
      <c r="D12" s="112">
        <f t="shared" si="21"/>
        <v>0.88130434782608713</v>
      </c>
      <c r="E12" s="113">
        <f t="shared" si="22"/>
        <v>3233</v>
      </c>
      <c r="F12" s="114" t="str">
        <f t="shared" si="23"/>
        <v>565</v>
      </c>
      <c r="G12" s="115" t="str">
        <f t="shared" si="24"/>
        <v>71바5806</v>
      </c>
      <c r="H12" s="116">
        <f t="shared" si="25"/>
        <v>1</v>
      </c>
      <c r="I12" s="117">
        <f t="shared" si="26"/>
        <v>549.59900000000005</v>
      </c>
      <c r="J12" s="118">
        <f t="shared" si="27"/>
        <v>2.5008409455457799E-2</v>
      </c>
      <c r="K12" s="118">
        <f t="shared" si="28"/>
        <v>0.40746286606921367</v>
      </c>
      <c r="L12" s="118">
        <f t="shared" si="29"/>
        <v>9.8253453881830197E-2</v>
      </c>
      <c r="M12" s="119">
        <f t="shared" si="30"/>
        <v>5.51</v>
      </c>
      <c r="N12" s="120">
        <f t="shared" si="31"/>
        <v>0</v>
      </c>
      <c r="O12" s="120">
        <f t="shared" si="32"/>
        <v>2.591995593607491</v>
      </c>
      <c r="P12" s="249">
        <f t="shared" si="33"/>
        <v>28</v>
      </c>
      <c r="Q12" s="250">
        <f t="shared" si="34"/>
        <v>0</v>
      </c>
      <c r="R12" s="250">
        <f t="shared" si="35"/>
        <v>16</v>
      </c>
      <c r="T12">
        <v>509</v>
      </c>
      <c r="U12">
        <v>3233</v>
      </c>
      <c r="V12" t="s">
        <v>1018</v>
      </c>
      <c r="W12">
        <v>617.28499999999997</v>
      </c>
      <c r="X12">
        <v>300.35599999999999</v>
      </c>
      <c r="Y12">
        <v>2.0550000000000002</v>
      </c>
      <c r="Z12">
        <v>5.51</v>
      </c>
      <c r="AA12">
        <v>53.314985999999998</v>
      </c>
      <c r="AB12">
        <v>1.333323</v>
      </c>
      <c r="AC12">
        <v>21.723877000000002</v>
      </c>
      <c r="AD12" s="1">
        <v>54</v>
      </c>
      <c r="AE12">
        <v>0</v>
      </c>
      <c r="AF12">
        <v>16</v>
      </c>
      <c r="AG12">
        <v>79</v>
      </c>
      <c r="AH12">
        <v>11.578075999999999</v>
      </c>
      <c r="AI12">
        <v>213.8</v>
      </c>
      <c r="AJ12">
        <v>0</v>
      </c>
      <c r="AK12">
        <v>28</v>
      </c>
      <c r="AL12">
        <v>12598</v>
      </c>
      <c r="AM12" t="s">
        <v>1019</v>
      </c>
      <c r="AN12" t="s">
        <v>1306</v>
      </c>
      <c r="AO12">
        <v>549.59900000000005</v>
      </c>
      <c r="AR12" t="s">
        <v>147</v>
      </c>
      <c r="AS12">
        <v>565</v>
      </c>
      <c r="AT12" t="s">
        <v>930</v>
      </c>
      <c r="AU12" t="s">
        <v>1018</v>
      </c>
      <c r="AV12" t="s">
        <v>693</v>
      </c>
      <c r="AW12">
        <v>1</v>
      </c>
      <c r="BB12">
        <v>0.88130434782608713</v>
      </c>
      <c r="BC12" t="s">
        <v>72</v>
      </c>
      <c r="BF12" t="s">
        <v>147</v>
      </c>
      <c r="BG12" t="s">
        <v>209</v>
      </c>
      <c r="BH12" t="s">
        <v>1018</v>
      </c>
      <c r="BI12">
        <v>3233</v>
      </c>
      <c r="BJ12">
        <v>1</v>
      </c>
      <c r="BK12" t="s">
        <v>930</v>
      </c>
      <c r="BL12" t="s">
        <v>674</v>
      </c>
      <c r="BM12">
        <v>0.88130434782608713</v>
      </c>
      <c r="BN12" t="s">
        <v>72</v>
      </c>
      <c r="BO12" t="s">
        <v>677</v>
      </c>
      <c r="BP12">
        <v>549.59900000000005</v>
      </c>
      <c r="BQ12" t="s">
        <v>74</v>
      </c>
    </row>
    <row r="13" spans="1:69" ht="16.5">
      <c r="A13" s="126" t="str">
        <f t="shared" si="18"/>
        <v>명진교통</v>
      </c>
      <c r="B13" s="127" t="str">
        <f t="shared" si="19"/>
        <v>김광만</v>
      </c>
      <c r="C13" s="128" t="str">
        <f t="shared" si="20"/>
        <v>C</v>
      </c>
      <c r="D13" s="129">
        <f t="shared" si="21"/>
        <v>0.87794117747422917</v>
      </c>
      <c r="E13" s="130">
        <f t="shared" si="22"/>
        <v>8205</v>
      </c>
      <c r="F13" s="131" t="str">
        <f t="shared" si="23"/>
        <v>522</v>
      </c>
      <c r="G13" s="132" t="str">
        <f t="shared" si="24"/>
        <v>71바5706</v>
      </c>
      <c r="H13" s="133">
        <f t="shared" si="25"/>
        <v>3</v>
      </c>
      <c r="I13" s="134">
        <f t="shared" si="26"/>
        <v>2122.5790000000002</v>
      </c>
      <c r="J13" s="135">
        <f t="shared" si="27"/>
        <v>2.3794639987700199E-3</v>
      </c>
      <c r="K13" s="135">
        <f t="shared" si="28"/>
        <v>0.45598948663835565</v>
      </c>
      <c r="L13" s="135">
        <f t="shared" si="29"/>
        <v>0.34297898923903419</v>
      </c>
      <c r="M13" s="136">
        <f t="shared" si="30"/>
        <v>13.108000000000001</v>
      </c>
      <c r="N13" s="137">
        <f t="shared" si="31"/>
        <v>0</v>
      </c>
      <c r="O13" s="137">
        <f t="shared" si="32"/>
        <v>9.379398036702554</v>
      </c>
      <c r="P13" s="247">
        <f t="shared" si="33"/>
        <v>103</v>
      </c>
      <c r="Q13" s="248">
        <f t="shared" si="34"/>
        <v>0</v>
      </c>
      <c r="R13" s="248">
        <f t="shared" si="35"/>
        <v>203</v>
      </c>
      <c r="T13">
        <v>509</v>
      </c>
      <c r="U13">
        <v>8205</v>
      </c>
      <c r="V13" t="s">
        <v>1020</v>
      </c>
      <c r="W13">
        <v>2164.3180000000002</v>
      </c>
      <c r="X13">
        <v>1072.472</v>
      </c>
      <c r="Y13">
        <v>2.0179999999999998</v>
      </c>
      <c r="Z13">
        <v>13.108000000000001</v>
      </c>
      <c r="AA13">
        <v>173.238595</v>
      </c>
      <c r="AB13">
        <v>0.412215</v>
      </c>
      <c r="AC13">
        <v>78.994978000000003</v>
      </c>
      <c r="AD13" s="1">
        <v>728</v>
      </c>
      <c r="AE13">
        <v>0</v>
      </c>
      <c r="AF13">
        <v>203</v>
      </c>
      <c r="AG13">
        <v>98</v>
      </c>
      <c r="AH13">
        <v>12.493278</v>
      </c>
      <c r="AI13">
        <v>2101.1</v>
      </c>
      <c r="AJ13">
        <v>98.9</v>
      </c>
      <c r="AK13">
        <v>103</v>
      </c>
      <c r="AL13">
        <v>69559</v>
      </c>
      <c r="AM13" t="s">
        <v>1021</v>
      </c>
      <c r="AN13" t="s">
        <v>1307</v>
      </c>
      <c r="AO13">
        <v>1867.6980000000001</v>
      </c>
      <c r="AR13" t="s">
        <v>147</v>
      </c>
      <c r="AS13">
        <v>522</v>
      </c>
      <c r="AT13" t="s">
        <v>906</v>
      </c>
      <c r="AU13" t="s">
        <v>1020</v>
      </c>
      <c r="AV13" t="s">
        <v>49</v>
      </c>
      <c r="AW13">
        <v>3</v>
      </c>
      <c r="BB13">
        <v>0.91681779522568141</v>
      </c>
      <c r="BC13" t="s">
        <v>71</v>
      </c>
      <c r="BF13" t="s">
        <v>147</v>
      </c>
      <c r="BG13" t="s">
        <v>208</v>
      </c>
      <c r="BH13" t="s">
        <v>1020</v>
      </c>
      <c r="BI13">
        <v>8205</v>
      </c>
      <c r="BJ13">
        <v>3</v>
      </c>
      <c r="BK13" t="s">
        <v>906</v>
      </c>
      <c r="BL13" t="s">
        <v>916</v>
      </c>
      <c r="BM13">
        <v>0.87794117747422917</v>
      </c>
      <c r="BN13" t="s">
        <v>72</v>
      </c>
      <c r="BO13" t="s">
        <v>675</v>
      </c>
      <c r="BP13">
        <v>2122.5790000000002</v>
      </c>
      <c r="BQ13" t="s">
        <v>69</v>
      </c>
    </row>
    <row r="14" spans="1:69" ht="16.5">
      <c r="A14" s="109" t="str">
        <f t="shared" si="18"/>
        <v>명진교통</v>
      </c>
      <c r="B14" s="110" t="str">
        <f t="shared" si="19"/>
        <v>김국중</v>
      </c>
      <c r="C14" s="111" t="str">
        <f t="shared" si="20"/>
        <v>D</v>
      </c>
      <c r="D14" s="112">
        <f t="shared" si="21"/>
        <v>0.84361338965852062</v>
      </c>
      <c r="E14" s="113">
        <f t="shared" si="22"/>
        <v>2293</v>
      </c>
      <c r="F14" s="114" t="str">
        <f t="shared" si="23"/>
        <v>565</v>
      </c>
      <c r="G14" s="115" t="str">
        <f t="shared" si="24"/>
        <v>71바5802</v>
      </c>
      <c r="H14" s="116">
        <f t="shared" si="25"/>
        <v>6</v>
      </c>
      <c r="I14" s="117">
        <f t="shared" si="26"/>
        <v>1524.923</v>
      </c>
      <c r="J14" s="118">
        <f t="shared" si="27"/>
        <v>2.6072105225940778E-2</v>
      </c>
      <c r="K14" s="118">
        <f t="shared" si="28"/>
        <v>0.41214522097011774</v>
      </c>
      <c r="L14" s="118">
        <f t="shared" si="29"/>
        <v>0.17705812031164853</v>
      </c>
      <c r="M14" s="119">
        <f t="shared" si="30"/>
        <v>5.7389999999999999</v>
      </c>
      <c r="N14" s="120">
        <f t="shared" si="31"/>
        <v>0</v>
      </c>
      <c r="O14" s="120">
        <f t="shared" si="32"/>
        <v>6.4921310780937791</v>
      </c>
      <c r="P14" s="249">
        <f t="shared" si="33"/>
        <v>81</v>
      </c>
      <c r="Q14" s="250">
        <f t="shared" si="34"/>
        <v>0</v>
      </c>
      <c r="R14" s="250">
        <f t="shared" si="35"/>
        <v>99</v>
      </c>
      <c r="T14">
        <v>509</v>
      </c>
      <c r="U14">
        <v>2293</v>
      </c>
      <c r="V14" t="s">
        <v>1022</v>
      </c>
      <c r="W14">
        <v>1524.923</v>
      </c>
      <c r="X14">
        <v>785.68399999999997</v>
      </c>
      <c r="Y14">
        <v>1.9410000000000001</v>
      </c>
      <c r="Z14">
        <v>5.7389999999999999</v>
      </c>
      <c r="AA14">
        <v>134.74274399999999</v>
      </c>
      <c r="AB14">
        <v>3.5130270000000001</v>
      </c>
      <c r="AC14">
        <v>55.533577999999999</v>
      </c>
      <c r="AD14" s="1">
        <v>270</v>
      </c>
      <c r="AE14">
        <v>0</v>
      </c>
      <c r="AF14">
        <v>99</v>
      </c>
      <c r="AG14">
        <v>75</v>
      </c>
      <c r="AH14">
        <v>11.317292</v>
      </c>
      <c r="AI14">
        <v>105.8</v>
      </c>
      <c r="AJ14">
        <v>0</v>
      </c>
      <c r="AK14">
        <v>81</v>
      </c>
      <c r="AL14">
        <v>35369</v>
      </c>
      <c r="AM14" t="s">
        <v>1023</v>
      </c>
      <c r="AN14" t="s">
        <v>1308</v>
      </c>
      <c r="AO14">
        <v>319.85599999999999</v>
      </c>
      <c r="AR14" t="s">
        <v>147</v>
      </c>
      <c r="AS14">
        <v>565</v>
      </c>
      <c r="AT14" t="s">
        <v>926</v>
      </c>
      <c r="AU14" t="s">
        <v>1022</v>
      </c>
      <c r="AV14" t="s">
        <v>693</v>
      </c>
      <c r="AW14">
        <v>6</v>
      </c>
      <c r="BB14">
        <v>0.84834591648234048</v>
      </c>
      <c r="BC14" t="s">
        <v>70</v>
      </c>
      <c r="BF14" t="s">
        <v>147</v>
      </c>
      <c r="BG14" t="s">
        <v>209</v>
      </c>
      <c r="BH14" t="s">
        <v>1022</v>
      </c>
      <c r="BI14">
        <v>2293</v>
      </c>
      <c r="BJ14">
        <v>6</v>
      </c>
      <c r="BK14" t="s">
        <v>926</v>
      </c>
      <c r="BL14" t="s">
        <v>928</v>
      </c>
      <c r="BM14">
        <v>0.84361338965852062</v>
      </c>
      <c r="BN14" t="s">
        <v>70</v>
      </c>
      <c r="BO14" t="s">
        <v>679</v>
      </c>
      <c r="BP14">
        <v>1524.923</v>
      </c>
      <c r="BQ14" t="s">
        <v>70</v>
      </c>
    </row>
    <row r="15" spans="1:69" ht="16.5">
      <c r="A15" s="126" t="str">
        <f t="shared" si="18"/>
        <v>명진교통</v>
      </c>
      <c r="B15" s="127" t="str">
        <f t="shared" si="19"/>
        <v>김기남</v>
      </c>
      <c r="C15" s="128" t="str">
        <f t="shared" si="20"/>
        <v>S</v>
      </c>
      <c r="D15" s="129">
        <f t="shared" si="21"/>
        <v>1.0592531158620864</v>
      </c>
      <c r="E15" s="130">
        <f t="shared" si="22"/>
        <v>3838</v>
      </c>
      <c r="F15" s="131" t="str">
        <f t="shared" si="23"/>
        <v>592</v>
      </c>
      <c r="G15" s="132" t="str">
        <f t="shared" si="24"/>
        <v>71바5352</v>
      </c>
      <c r="H15" s="133">
        <f t="shared" si="25"/>
        <v>2</v>
      </c>
      <c r="I15" s="134">
        <f t="shared" si="26"/>
        <v>2437.81</v>
      </c>
      <c r="J15" s="135">
        <f t="shared" si="27"/>
        <v>1.1732464965306272E-2</v>
      </c>
      <c r="K15" s="135">
        <f t="shared" si="28"/>
        <v>0.33807505151847483</v>
      </c>
      <c r="L15" s="135">
        <f t="shared" si="29"/>
        <v>0.33964911129251257</v>
      </c>
      <c r="M15" s="136">
        <f t="shared" si="30"/>
        <v>8.1869999999999994</v>
      </c>
      <c r="N15" s="137">
        <f t="shared" si="31"/>
        <v>1.1485718739360329</v>
      </c>
      <c r="O15" s="137">
        <f t="shared" si="32"/>
        <v>1.4767352664891851</v>
      </c>
      <c r="P15" s="247">
        <f t="shared" si="33"/>
        <v>5</v>
      </c>
      <c r="Q15" s="248">
        <f t="shared" si="34"/>
        <v>28</v>
      </c>
      <c r="R15" s="248">
        <f t="shared" si="35"/>
        <v>36</v>
      </c>
      <c r="T15">
        <v>509</v>
      </c>
      <c r="U15">
        <v>3838</v>
      </c>
      <c r="V15" t="s">
        <v>1024</v>
      </c>
      <c r="W15">
        <v>2437.81</v>
      </c>
      <c r="X15">
        <v>794.59500000000003</v>
      </c>
      <c r="Y15">
        <v>3.0680000000000001</v>
      </c>
      <c r="Z15">
        <v>8.1869999999999994</v>
      </c>
      <c r="AA15">
        <v>163.78493399999999</v>
      </c>
      <c r="AB15">
        <v>1.9216009999999999</v>
      </c>
      <c r="AC15">
        <v>55.371600000000001</v>
      </c>
      <c r="AD15" s="1">
        <v>828</v>
      </c>
      <c r="AE15">
        <v>28</v>
      </c>
      <c r="AF15">
        <v>36</v>
      </c>
      <c r="AG15">
        <v>63</v>
      </c>
      <c r="AH15">
        <v>14.884213000000001</v>
      </c>
      <c r="AI15">
        <v>0</v>
      </c>
      <c r="AJ15">
        <v>0</v>
      </c>
      <c r="AK15">
        <v>5</v>
      </c>
      <c r="AL15">
        <v>638</v>
      </c>
      <c r="AM15" t="s">
        <v>1025</v>
      </c>
      <c r="AN15" t="s">
        <v>1309</v>
      </c>
      <c r="AO15">
        <v>2329.085</v>
      </c>
      <c r="AR15" t="s">
        <v>147</v>
      </c>
      <c r="AS15">
        <v>592</v>
      </c>
      <c r="AT15" t="s">
        <v>966</v>
      </c>
      <c r="AU15" t="s">
        <v>1024</v>
      </c>
      <c r="AV15" t="s">
        <v>49</v>
      </c>
      <c r="AW15">
        <v>2</v>
      </c>
      <c r="BB15">
        <v>1.0583938665130335</v>
      </c>
      <c r="BC15" t="s">
        <v>74</v>
      </c>
      <c r="BF15" t="s">
        <v>147</v>
      </c>
      <c r="BG15" t="s">
        <v>212</v>
      </c>
      <c r="BH15" t="s">
        <v>1024</v>
      </c>
      <c r="BI15">
        <v>3838</v>
      </c>
      <c r="BJ15">
        <v>2</v>
      </c>
      <c r="BK15" t="s">
        <v>966</v>
      </c>
      <c r="BL15" t="s">
        <v>976</v>
      </c>
      <c r="BM15">
        <v>1.0592531158620864</v>
      </c>
      <c r="BN15" t="s">
        <v>74</v>
      </c>
      <c r="BO15" t="s">
        <v>676</v>
      </c>
      <c r="BP15">
        <v>2437.81</v>
      </c>
      <c r="BQ15" t="s">
        <v>72</v>
      </c>
    </row>
    <row r="16" spans="1:69" ht="16.5">
      <c r="A16" s="109" t="str">
        <f t="shared" si="18"/>
        <v>명진교통</v>
      </c>
      <c r="B16" s="110" t="str">
        <f t="shared" si="19"/>
        <v>김기연</v>
      </c>
      <c r="C16" s="111" t="str">
        <f t="shared" si="20"/>
        <v>B</v>
      </c>
      <c r="D16" s="112">
        <f t="shared" si="21"/>
        <v>0.92390513296055188</v>
      </c>
      <c r="E16" s="113">
        <f t="shared" si="22"/>
        <v>2387</v>
      </c>
      <c r="F16" s="114" t="str">
        <f t="shared" si="23"/>
        <v>순환52</v>
      </c>
      <c r="G16" s="115" t="str">
        <f t="shared" si="24"/>
        <v>71바5719</v>
      </c>
      <c r="H16" s="116">
        <f t="shared" si="25"/>
        <v>2</v>
      </c>
      <c r="I16" s="117">
        <f t="shared" si="26"/>
        <v>2422.732</v>
      </c>
      <c r="J16" s="118">
        <f t="shared" si="27"/>
        <v>2.1430483224832205E-2</v>
      </c>
      <c r="K16" s="118">
        <f t="shared" si="28"/>
        <v>0.38040049564606832</v>
      </c>
      <c r="L16" s="118">
        <f t="shared" si="29"/>
        <v>0.1485925806073474</v>
      </c>
      <c r="M16" s="119">
        <f t="shared" si="30"/>
        <v>8.6639999999999997</v>
      </c>
      <c r="N16" s="120">
        <f t="shared" si="31"/>
        <v>0</v>
      </c>
      <c r="O16" s="120">
        <f t="shared" si="32"/>
        <v>8.8330034027700961</v>
      </c>
      <c r="P16" s="249">
        <f t="shared" si="33"/>
        <v>79</v>
      </c>
      <c r="Q16" s="250">
        <f t="shared" si="34"/>
        <v>0</v>
      </c>
      <c r="R16" s="250">
        <f t="shared" si="35"/>
        <v>214</v>
      </c>
      <c r="T16">
        <v>509</v>
      </c>
      <c r="U16">
        <v>2387</v>
      </c>
      <c r="V16" t="s">
        <v>1026</v>
      </c>
      <c r="W16">
        <v>2422.732</v>
      </c>
      <c r="X16">
        <v>1080.5160000000001</v>
      </c>
      <c r="Y16">
        <v>2.242</v>
      </c>
      <c r="Z16">
        <v>8.6639999999999997</v>
      </c>
      <c r="AA16">
        <v>190.79663099999999</v>
      </c>
      <c r="AB16">
        <v>4.0888640000000001</v>
      </c>
      <c r="AC16">
        <v>72.579132999999999</v>
      </c>
      <c r="AD16" s="1">
        <v>360</v>
      </c>
      <c r="AE16">
        <v>0</v>
      </c>
      <c r="AF16">
        <v>214</v>
      </c>
      <c r="AG16">
        <v>73</v>
      </c>
      <c r="AH16">
        <v>12.697981</v>
      </c>
      <c r="AI16">
        <v>143.1</v>
      </c>
      <c r="AJ16">
        <v>0</v>
      </c>
      <c r="AK16">
        <v>79</v>
      </c>
      <c r="AL16">
        <v>44762</v>
      </c>
      <c r="AM16" t="s">
        <v>1027</v>
      </c>
      <c r="AN16" t="s">
        <v>1310</v>
      </c>
      <c r="AO16">
        <v>2311.3119999999999</v>
      </c>
      <c r="AR16" t="s">
        <v>147</v>
      </c>
      <c r="AS16" t="s">
        <v>214</v>
      </c>
      <c r="AT16" t="s">
        <v>997</v>
      </c>
      <c r="AU16" t="s">
        <v>1026</v>
      </c>
      <c r="AV16" t="s">
        <v>49</v>
      </c>
      <c r="AW16">
        <v>2</v>
      </c>
      <c r="BB16">
        <v>0.9360097673420642</v>
      </c>
      <c r="BC16" t="s">
        <v>71</v>
      </c>
      <c r="BF16" t="s">
        <v>147</v>
      </c>
      <c r="BG16" t="s">
        <v>214</v>
      </c>
      <c r="BH16" t="s">
        <v>1026</v>
      </c>
      <c r="BI16">
        <v>2387</v>
      </c>
      <c r="BJ16">
        <v>2</v>
      </c>
      <c r="BK16" t="s">
        <v>997</v>
      </c>
      <c r="BL16" t="s">
        <v>999</v>
      </c>
      <c r="BM16">
        <v>0.92390513296055188</v>
      </c>
      <c r="BN16" t="s">
        <v>71</v>
      </c>
      <c r="BO16" t="s">
        <v>675</v>
      </c>
      <c r="BP16">
        <v>2422.732</v>
      </c>
      <c r="BQ16" t="s">
        <v>70</v>
      </c>
    </row>
    <row r="17" spans="1:69" ht="16.5">
      <c r="A17" s="126" t="str">
        <f t="shared" si="18"/>
        <v>명진교통</v>
      </c>
      <c r="B17" s="127" t="str">
        <f t="shared" si="19"/>
        <v>김남룡</v>
      </c>
      <c r="C17" s="128" t="str">
        <f t="shared" si="20"/>
        <v>B</v>
      </c>
      <c r="D17" s="129">
        <f t="shared" si="21"/>
        <v>0.92228173805690972</v>
      </c>
      <c r="E17" s="130">
        <f t="shared" si="22"/>
        <v>1330</v>
      </c>
      <c r="F17" s="131" t="str">
        <f t="shared" si="23"/>
        <v>594</v>
      </c>
      <c r="G17" s="132" t="str">
        <f t="shared" si="24"/>
        <v>71바5361</v>
      </c>
      <c r="H17" s="133">
        <f t="shared" si="25"/>
        <v>8</v>
      </c>
      <c r="I17" s="134">
        <f t="shared" si="26"/>
        <v>2189.06</v>
      </c>
      <c r="J17" s="135">
        <f t="shared" si="27"/>
        <v>4.3447162497418292E-2</v>
      </c>
      <c r="K17" s="135">
        <f t="shared" si="28"/>
        <v>0.44027517124176213</v>
      </c>
      <c r="L17" s="135">
        <f t="shared" si="29"/>
        <v>0.28185613916475566</v>
      </c>
      <c r="M17" s="136">
        <f t="shared" si="30"/>
        <v>11.483000000000001</v>
      </c>
      <c r="N17" s="137">
        <f t="shared" si="31"/>
        <v>0.63483518408950668</v>
      </c>
      <c r="O17" s="137">
        <f t="shared" si="32"/>
        <v>15.024432690118324</v>
      </c>
      <c r="P17" s="247">
        <f t="shared" si="33"/>
        <v>111</v>
      </c>
      <c r="Q17" s="248">
        <f t="shared" si="34"/>
        <v>15</v>
      </c>
      <c r="R17" s="248">
        <f t="shared" si="35"/>
        <v>355</v>
      </c>
      <c r="T17">
        <v>509</v>
      </c>
      <c r="U17">
        <v>1330</v>
      </c>
      <c r="V17" t="s">
        <v>1311</v>
      </c>
      <c r="W17">
        <v>2362.8180000000002</v>
      </c>
      <c r="X17">
        <v>919.11800000000005</v>
      </c>
      <c r="Y17">
        <v>2.5710000000000002</v>
      </c>
      <c r="Z17">
        <v>11.483000000000001</v>
      </c>
      <c r="AA17">
        <v>178.990216</v>
      </c>
      <c r="AB17">
        <v>7.7766169999999999</v>
      </c>
      <c r="AC17">
        <v>78.804947999999996</v>
      </c>
      <c r="AD17" s="1">
        <v>617</v>
      </c>
      <c r="AE17">
        <v>15</v>
      </c>
      <c r="AF17">
        <v>355</v>
      </c>
      <c r="AG17">
        <v>80</v>
      </c>
      <c r="AH17">
        <v>13.200822000000001</v>
      </c>
      <c r="AI17">
        <v>600.9</v>
      </c>
      <c r="AJ17">
        <v>0</v>
      </c>
      <c r="AK17">
        <v>111</v>
      </c>
      <c r="AL17">
        <v>47579</v>
      </c>
      <c r="AM17" t="s">
        <v>1312</v>
      </c>
      <c r="AN17" t="s">
        <v>1313</v>
      </c>
      <c r="AO17">
        <v>437.77800000000002</v>
      </c>
      <c r="AR17" t="s">
        <v>147</v>
      </c>
      <c r="AS17">
        <v>594</v>
      </c>
      <c r="AT17" t="s">
        <v>982</v>
      </c>
      <c r="AU17" t="s">
        <v>1311</v>
      </c>
      <c r="AV17" t="s">
        <v>49</v>
      </c>
      <c r="AW17">
        <v>8</v>
      </c>
      <c r="BB17">
        <v>0.93518321129766646</v>
      </c>
      <c r="BC17" t="s">
        <v>71</v>
      </c>
      <c r="BF17" t="s">
        <v>147</v>
      </c>
      <c r="BG17" t="s">
        <v>213</v>
      </c>
      <c r="BH17" t="s">
        <v>1311</v>
      </c>
      <c r="BI17">
        <v>1330</v>
      </c>
      <c r="BJ17">
        <v>8</v>
      </c>
      <c r="BK17" t="s">
        <v>982</v>
      </c>
      <c r="BL17" t="s">
        <v>974</v>
      </c>
      <c r="BM17">
        <v>0.92228173805690972</v>
      </c>
      <c r="BN17" t="s">
        <v>71</v>
      </c>
      <c r="BO17" t="s">
        <v>675</v>
      </c>
      <c r="BP17">
        <v>2189.06</v>
      </c>
      <c r="BQ17" t="s">
        <v>74</v>
      </c>
    </row>
    <row r="18" spans="1:69" ht="16.5">
      <c r="A18" s="109" t="str">
        <f t="shared" si="18"/>
        <v>명진교통</v>
      </c>
      <c r="B18" s="110" t="str">
        <f t="shared" si="19"/>
        <v>김민경</v>
      </c>
      <c r="C18" s="111" t="str">
        <f t="shared" si="20"/>
        <v>A</v>
      </c>
      <c r="D18" s="112">
        <f t="shared" si="21"/>
        <v>0.98133000492497946</v>
      </c>
      <c r="E18" s="113">
        <f t="shared" si="22"/>
        <v>1211</v>
      </c>
      <c r="F18" s="114" t="str">
        <f t="shared" si="23"/>
        <v>592</v>
      </c>
      <c r="G18" s="115" t="str">
        <f t="shared" si="24"/>
        <v>71바5355</v>
      </c>
      <c r="H18" s="116">
        <f t="shared" si="25"/>
        <v>3</v>
      </c>
      <c r="I18" s="117">
        <f t="shared" si="26"/>
        <v>2113.1759999999999</v>
      </c>
      <c r="J18" s="118">
        <f t="shared" si="27"/>
        <v>2.0233545067038828E-2</v>
      </c>
      <c r="K18" s="118">
        <f t="shared" si="28"/>
        <v>0.36738865603371196</v>
      </c>
      <c r="L18" s="118">
        <f t="shared" si="29"/>
        <v>0.28961146634260471</v>
      </c>
      <c r="M18" s="119">
        <f t="shared" si="30"/>
        <v>9.5530000000000008</v>
      </c>
      <c r="N18" s="120">
        <f t="shared" si="31"/>
        <v>1.2702958110634601</v>
      </c>
      <c r="O18" s="120">
        <f t="shared" si="32"/>
        <v>19.054437165951899</v>
      </c>
      <c r="P18" s="249">
        <f t="shared" si="33"/>
        <v>18</v>
      </c>
      <c r="Q18" s="250">
        <f t="shared" si="34"/>
        <v>28</v>
      </c>
      <c r="R18" s="250">
        <f t="shared" si="35"/>
        <v>420</v>
      </c>
      <c r="T18">
        <v>509</v>
      </c>
      <c r="U18">
        <v>1211</v>
      </c>
      <c r="V18" t="s">
        <v>1028</v>
      </c>
      <c r="W18">
        <v>2204.2109999999998</v>
      </c>
      <c r="X18">
        <v>788.57600000000002</v>
      </c>
      <c r="Y18">
        <v>2.7949999999999999</v>
      </c>
      <c r="Z18">
        <v>9.5530000000000008</v>
      </c>
      <c r="AA18">
        <v>154.59465900000001</v>
      </c>
      <c r="AB18">
        <v>3.1279979999999998</v>
      </c>
      <c r="AC18">
        <v>56.796323999999998</v>
      </c>
      <c r="AD18" s="1">
        <v>612</v>
      </c>
      <c r="AE18">
        <v>28</v>
      </c>
      <c r="AF18">
        <v>420</v>
      </c>
      <c r="AG18">
        <v>78</v>
      </c>
      <c r="AH18">
        <v>14.258001999999999</v>
      </c>
      <c r="AI18">
        <v>5.9</v>
      </c>
      <c r="AJ18">
        <v>0</v>
      </c>
      <c r="AK18">
        <v>18</v>
      </c>
      <c r="AL18">
        <v>5803</v>
      </c>
      <c r="AM18" t="s">
        <v>1029</v>
      </c>
      <c r="AN18" t="s">
        <v>1314</v>
      </c>
      <c r="AO18">
        <v>1885.556</v>
      </c>
      <c r="AR18" t="s">
        <v>147</v>
      </c>
      <c r="AS18">
        <v>592</v>
      </c>
      <c r="AT18" t="s">
        <v>971</v>
      </c>
      <c r="AU18" t="s">
        <v>1028</v>
      </c>
      <c r="AV18" t="s">
        <v>49</v>
      </c>
      <c r="AW18">
        <v>3</v>
      </c>
      <c r="BB18">
        <v>0.98576079534761707</v>
      </c>
      <c r="BC18" t="s">
        <v>69</v>
      </c>
      <c r="BF18" t="s">
        <v>147</v>
      </c>
      <c r="BG18" t="s">
        <v>212</v>
      </c>
      <c r="BH18" t="s">
        <v>1028</v>
      </c>
      <c r="BI18">
        <v>1211</v>
      </c>
      <c r="BJ18">
        <v>3</v>
      </c>
      <c r="BK18" t="s">
        <v>971</v>
      </c>
      <c r="BL18" t="s">
        <v>982</v>
      </c>
      <c r="BM18">
        <v>0.98133000492497946</v>
      </c>
      <c r="BN18" t="s">
        <v>69</v>
      </c>
      <c r="BO18" t="s">
        <v>678</v>
      </c>
      <c r="BP18">
        <v>2113.1759999999999</v>
      </c>
      <c r="BQ18" t="s">
        <v>69</v>
      </c>
    </row>
    <row r="19" spans="1:69" ht="16.5">
      <c r="A19" s="126" t="str">
        <f t="shared" si="18"/>
        <v>명진교통</v>
      </c>
      <c r="B19" s="127" t="str">
        <f t="shared" si="19"/>
        <v>김서신</v>
      </c>
      <c r="C19" s="128" t="str">
        <f t="shared" si="20"/>
        <v>F</v>
      </c>
      <c r="D19" s="129">
        <f t="shared" si="21"/>
        <v>0.7938125103076159</v>
      </c>
      <c r="E19" s="130">
        <f t="shared" si="22"/>
        <v>8708</v>
      </c>
      <c r="F19" s="131" t="str">
        <f t="shared" si="23"/>
        <v>585</v>
      </c>
      <c r="G19" s="132" t="str">
        <f t="shared" si="24"/>
        <v>71바7252</v>
      </c>
      <c r="H19" s="133">
        <f t="shared" si="25"/>
        <v>7</v>
      </c>
      <c r="I19" s="134">
        <f t="shared" si="26"/>
        <v>2018.0980000000002</v>
      </c>
      <c r="J19" s="135">
        <f t="shared" si="27"/>
        <v>2.4178365683364574E-2</v>
      </c>
      <c r="K19" s="135">
        <f t="shared" si="28"/>
        <v>0.45252317484649535</v>
      </c>
      <c r="L19" s="135">
        <f t="shared" si="29"/>
        <v>0.26212800369456785</v>
      </c>
      <c r="M19" s="136">
        <f t="shared" si="30"/>
        <v>10.865</v>
      </c>
      <c r="N19" s="137">
        <f t="shared" si="31"/>
        <v>9.9103215007398063E-2</v>
      </c>
      <c r="O19" s="137">
        <f t="shared" si="32"/>
        <v>9.5139086407102127</v>
      </c>
      <c r="P19" s="247">
        <f t="shared" si="33"/>
        <v>104</v>
      </c>
      <c r="Q19" s="248">
        <f t="shared" si="34"/>
        <v>2</v>
      </c>
      <c r="R19" s="248">
        <f t="shared" si="35"/>
        <v>192</v>
      </c>
      <c r="T19">
        <v>509</v>
      </c>
      <c r="U19">
        <v>8708</v>
      </c>
      <c r="V19" t="s">
        <v>1030</v>
      </c>
      <c r="W19">
        <v>2018.098</v>
      </c>
      <c r="X19">
        <v>930.32799999999997</v>
      </c>
      <c r="Y19">
        <v>2.169</v>
      </c>
      <c r="Z19">
        <v>10.865</v>
      </c>
      <c r="AA19">
        <v>173.99467999999999</v>
      </c>
      <c r="AB19">
        <v>4.2069070000000002</v>
      </c>
      <c r="AC19">
        <v>78.736625000000004</v>
      </c>
      <c r="AD19" s="1">
        <v>529</v>
      </c>
      <c r="AE19">
        <v>2</v>
      </c>
      <c r="AF19">
        <v>192</v>
      </c>
      <c r="AG19">
        <v>84</v>
      </c>
      <c r="AH19">
        <v>11.598618</v>
      </c>
      <c r="AI19">
        <v>490.7</v>
      </c>
      <c r="AJ19">
        <v>0</v>
      </c>
      <c r="AK19">
        <v>104</v>
      </c>
      <c r="AL19">
        <v>61898</v>
      </c>
      <c r="AM19" t="s">
        <v>1031</v>
      </c>
      <c r="AN19" t="s">
        <v>1315</v>
      </c>
      <c r="AO19">
        <v>730.48800000000006</v>
      </c>
      <c r="AR19" t="s">
        <v>147</v>
      </c>
      <c r="AS19">
        <v>585</v>
      </c>
      <c r="AT19" t="s">
        <v>938</v>
      </c>
      <c r="AU19" t="s">
        <v>1030</v>
      </c>
      <c r="AV19" t="s">
        <v>49</v>
      </c>
      <c r="AW19">
        <v>7</v>
      </c>
      <c r="BB19">
        <v>0.8062292370127816</v>
      </c>
      <c r="BC19" t="s">
        <v>70</v>
      </c>
      <c r="BF19" t="s">
        <v>147</v>
      </c>
      <c r="BG19" t="s">
        <v>210</v>
      </c>
      <c r="BH19" t="s">
        <v>1030</v>
      </c>
      <c r="BI19">
        <v>8708</v>
      </c>
      <c r="BJ19">
        <v>7</v>
      </c>
      <c r="BK19" t="s">
        <v>938</v>
      </c>
      <c r="BL19" t="s">
        <v>941</v>
      </c>
      <c r="BM19">
        <v>0.7938125103076159</v>
      </c>
      <c r="BN19" t="s">
        <v>73</v>
      </c>
      <c r="BO19" t="s">
        <v>679</v>
      </c>
      <c r="BP19">
        <v>2018.0980000000002</v>
      </c>
      <c r="BQ19" t="s">
        <v>72</v>
      </c>
    </row>
    <row r="20" spans="1:69" ht="16.5">
      <c r="A20" s="109" t="str">
        <f t="shared" si="18"/>
        <v>명진교통</v>
      </c>
      <c r="B20" s="110" t="str">
        <f t="shared" si="19"/>
        <v>김선동</v>
      </c>
      <c r="C20" s="111" t="str">
        <f t="shared" si="20"/>
        <v>S</v>
      </c>
      <c r="D20" s="112">
        <f t="shared" si="21"/>
        <v>1.0643610428152595</v>
      </c>
      <c r="E20" s="113">
        <f t="shared" si="22"/>
        <v>5046</v>
      </c>
      <c r="F20" s="114" t="str">
        <f t="shared" si="23"/>
        <v>592</v>
      </c>
      <c r="G20" s="115" t="str">
        <f t="shared" si="24"/>
        <v>71바5357</v>
      </c>
      <c r="H20" s="116">
        <f t="shared" si="25"/>
        <v>2</v>
      </c>
      <c r="I20" s="117">
        <f t="shared" si="26"/>
        <v>1725.635</v>
      </c>
      <c r="J20" s="118">
        <f t="shared" si="27"/>
        <v>2.1368927024021104E-2</v>
      </c>
      <c r="K20" s="118">
        <f t="shared" si="28"/>
        <v>0.33393840742165126</v>
      </c>
      <c r="L20" s="118">
        <f t="shared" si="29"/>
        <v>0.21325483083038999</v>
      </c>
      <c r="M20" s="119">
        <f t="shared" si="30"/>
        <v>5.4989999999999997</v>
      </c>
      <c r="N20" s="120">
        <f t="shared" si="31"/>
        <v>0.34071163303085711</v>
      </c>
      <c r="O20" s="120">
        <f t="shared" si="32"/>
        <v>1.4196318042952381</v>
      </c>
      <c r="P20" s="249">
        <f t="shared" si="33"/>
        <v>4</v>
      </c>
      <c r="Q20" s="250">
        <f t="shared" si="34"/>
        <v>6</v>
      </c>
      <c r="R20" s="250">
        <f t="shared" si="35"/>
        <v>25</v>
      </c>
      <c r="T20">
        <v>509</v>
      </c>
      <c r="U20">
        <v>5046</v>
      </c>
      <c r="V20" t="s">
        <v>1032</v>
      </c>
      <c r="W20">
        <v>1761.02</v>
      </c>
      <c r="X20">
        <v>560.44899999999996</v>
      </c>
      <c r="Y20">
        <v>3.1419999999999999</v>
      </c>
      <c r="Z20">
        <v>5.4989999999999997</v>
      </c>
      <c r="AA20">
        <v>126.661624</v>
      </c>
      <c r="AB20">
        <v>2.706623</v>
      </c>
      <c r="AC20">
        <v>42.297181000000002</v>
      </c>
      <c r="AD20" s="1">
        <v>368</v>
      </c>
      <c r="AE20">
        <v>6</v>
      </c>
      <c r="AF20">
        <v>25</v>
      </c>
      <c r="AG20">
        <v>70</v>
      </c>
      <c r="AH20">
        <v>13.903342</v>
      </c>
      <c r="AI20">
        <v>23.3</v>
      </c>
      <c r="AJ20">
        <v>0</v>
      </c>
      <c r="AK20">
        <v>4</v>
      </c>
      <c r="AL20">
        <v>413</v>
      </c>
      <c r="AM20" t="s">
        <v>1033</v>
      </c>
      <c r="AN20" t="s">
        <v>1316</v>
      </c>
      <c r="AO20">
        <v>1619.4839999999999</v>
      </c>
      <c r="AR20" t="s">
        <v>147</v>
      </c>
      <c r="AS20">
        <v>592</v>
      </c>
      <c r="AT20" t="s">
        <v>974</v>
      </c>
      <c r="AU20" t="s">
        <v>1032</v>
      </c>
      <c r="AV20" t="s">
        <v>49</v>
      </c>
      <c r="AW20">
        <v>2</v>
      </c>
      <c r="BB20">
        <v>1.0607912681418723</v>
      </c>
      <c r="BC20" t="s">
        <v>74</v>
      </c>
      <c r="BF20" t="s">
        <v>147</v>
      </c>
      <c r="BG20" t="s">
        <v>212</v>
      </c>
      <c r="BH20" t="s">
        <v>1032</v>
      </c>
      <c r="BI20">
        <v>5046</v>
      </c>
      <c r="BJ20">
        <v>2</v>
      </c>
      <c r="BK20" t="s">
        <v>974</v>
      </c>
      <c r="BL20" t="s">
        <v>969</v>
      </c>
      <c r="BM20">
        <v>1.0643610428152595</v>
      </c>
      <c r="BN20" t="s">
        <v>74</v>
      </c>
      <c r="BO20" t="s">
        <v>676</v>
      </c>
      <c r="BP20">
        <v>1725.635</v>
      </c>
      <c r="BQ20" t="s">
        <v>72</v>
      </c>
    </row>
    <row r="21" spans="1:69" ht="16.5">
      <c r="A21" s="126" t="str">
        <f t="shared" si="18"/>
        <v>명진교통</v>
      </c>
      <c r="B21" s="127" t="str">
        <f t="shared" si="19"/>
        <v>김성용</v>
      </c>
      <c r="C21" s="128" t="str">
        <f t="shared" si="20"/>
        <v>D</v>
      </c>
      <c r="D21" s="129">
        <f t="shared" si="21"/>
        <v>0.82477895492524356</v>
      </c>
      <c r="E21" s="130">
        <f t="shared" si="22"/>
        <v>7697</v>
      </c>
      <c r="F21" s="131" t="str">
        <f t="shared" si="23"/>
        <v>522</v>
      </c>
      <c r="G21" s="132" t="str">
        <f t="shared" si="24"/>
        <v>71바5702</v>
      </c>
      <c r="H21" s="133">
        <f t="shared" si="25"/>
        <v>2</v>
      </c>
      <c r="I21" s="134">
        <f t="shared" si="26"/>
        <v>2567.6480000000001</v>
      </c>
      <c r="J21" s="135">
        <f t="shared" si="27"/>
        <v>2.6771612539642536E-2</v>
      </c>
      <c r="K21" s="135">
        <f t="shared" si="28"/>
        <v>0.44487281400822309</v>
      </c>
      <c r="L21" s="135">
        <f t="shared" si="29"/>
        <v>0.24380288886950235</v>
      </c>
      <c r="M21" s="136">
        <f t="shared" si="30"/>
        <v>12.339</v>
      </c>
      <c r="N21" s="137">
        <f t="shared" si="31"/>
        <v>0</v>
      </c>
      <c r="O21" s="137">
        <f t="shared" si="32"/>
        <v>4.9851069928588343</v>
      </c>
      <c r="P21" s="247">
        <f t="shared" si="33"/>
        <v>119</v>
      </c>
      <c r="Q21" s="248">
        <f t="shared" si="34"/>
        <v>0</v>
      </c>
      <c r="R21" s="248">
        <f t="shared" si="35"/>
        <v>128</v>
      </c>
      <c r="T21">
        <v>509</v>
      </c>
      <c r="U21">
        <v>7697</v>
      </c>
      <c r="V21" t="s">
        <v>1034</v>
      </c>
      <c r="W21">
        <v>2567.6480000000001</v>
      </c>
      <c r="X21">
        <v>1312.9639999999999</v>
      </c>
      <c r="Y21">
        <v>1.956</v>
      </c>
      <c r="Z21">
        <v>12.339</v>
      </c>
      <c r="AA21">
        <v>212.57942499999999</v>
      </c>
      <c r="AB21">
        <v>5.6910939999999997</v>
      </c>
      <c r="AC21">
        <v>94.570807000000002</v>
      </c>
      <c r="AD21" s="1">
        <v>626</v>
      </c>
      <c r="AE21">
        <v>0</v>
      </c>
      <c r="AF21">
        <v>128</v>
      </c>
      <c r="AG21">
        <v>97</v>
      </c>
      <c r="AH21">
        <v>12.078533999999999</v>
      </c>
      <c r="AI21">
        <v>4172.3</v>
      </c>
      <c r="AJ21">
        <v>240.2</v>
      </c>
      <c r="AK21">
        <v>119</v>
      </c>
      <c r="AL21">
        <v>100160</v>
      </c>
      <c r="AM21" t="s">
        <v>1035</v>
      </c>
      <c r="AN21" t="s">
        <v>1317</v>
      </c>
      <c r="AO21">
        <v>2259.953</v>
      </c>
      <c r="AR21" t="s">
        <v>147</v>
      </c>
      <c r="AS21">
        <v>522</v>
      </c>
      <c r="AT21" t="s">
        <v>904</v>
      </c>
      <c r="AU21" t="s">
        <v>1034</v>
      </c>
      <c r="AV21" t="s">
        <v>49</v>
      </c>
      <c r="AW21">
        <v>2</v>
      </c>
      <c r="BB21">
        <v>0.8272752186902943</v>
      </c>
      <c r="BC21" t="s">
        <v>70</v>
      </c>
      <c r="BF21" t="s">
        <v>147</v>
      </c>
      <c r="BG21" t="s">
        <v>208</v>
      </c>
      <c r="BH21" t="s">
        <v>1034</v>
      </c>
      <c r="BI21">
        <v>7697</v>
      </c>
      <c r="BJ21">
        <v>2</v>
      </c>
      <c r="BK21" t="s">
        <v>904</v>
      </c>
      <c r="BL21" t="s">
        <v>1000</v>
      </c>
      <c r="BM21">
        <v>0.82477895492524356</v>
      </c>
      <c r="BN21" t="s">
        <v>70</v>
      </c>
      <c r="BO21" t="s">
        <v>679</v>
      </c>
      <c r="BP21">
        <v>2567.6480000000001</v>
      </c>
      <c r="BQ21" t="s">
        <v>69</v>
      </c>
    </row>
    <row r="22" spans="1:69" ht="16.5">
      <c r="A22" s="109" t="str">
        <f t="shared" si="18"/>
        <v>명진교통</v>
      </c>
      <c r="B22" s="110" t="str">
        <f t="shared" si="19"/>
        <v>김성태</v>
      </c>
      <c r="C22" s="111" t="str">
        <f t="shared" si="20"/>
        <v>C</v>
      </c>
      <c r="D22" s="112">
        <f t="shared" si="21"/>
        <v>0.88043373098175914</v>
      </c>
      <c r="E22" s="113">
        <f t="shared" si="22"/>
        <v>7843</v>
      </c>
      <c r="F22" s="114" t="str">
        <f t="shared" si="23"/>
        <v>522</v>
      </c>
      <c r="G22" s="115" t="str">
        <f t="shared" si="24"/>
        <v>71바5712</v>
      </c>
      <c r="H22" s="116">
        <f t="shared" si="25"/>
        <v>3</v>
      </c>
      <c r="I22" s="117">
        <f t="shared" si="26"/>
        <v>2346.33</v>
      </c>
      <c r="J22" s="118">
        <f t="shared" si="27"/>
        <v>7.9256032353856743E-3</v>
      </c>
      <c r="K22" s="118">
        <f t="shared" si="28"/>
        <v>0.4750841834473033</v>
      </c>
      <c r="L22" s="118">
        <f t="shared" si="29"/>
        <v>0.2403753947654422</v>
      </c>
      <c r="M22" s="119">
        <f t="shared" si="30"/>
        <v>8.9339999999999993</v>
      </c>
      <c r="N22" s="120">
        <f t="shared" si="31"/>
        <v>0</v>
      </c>
      <c r="O22" s="120">
        <f t="shared" si="32"/>
        <v>10.356599455319584</v>
      </c>
      <c r="P22" s="249">
        <f t="shared" si="33"/>
        <v>115</v>
      </c>
      <c r="Q22" s="250">
        <f t="shared" si="34"/>
        <v>0</v>
      </c>
      <c r="R22" s="250">
        <f t="shared" si="35"/>
        <v>243</v>
      </c>
      <c r="T22">
        <v>509</v>
      </c>
      <c r="U22">
        <v>7843</v>
      </c>
      <c r="V22" t="s">
        <v>1036</v>
      </c>
      <c r="W22">
        <v>2346.33</v>
      </c>
      <c r="X22">
        <v>1092.922</v>
      </c>
      <c r="Y22">
        <v>2.1469999999999998</v>
      </c>
      <c r="Z22">
        <v>8.9339999999999993</v>
      </c>
      <c r="AA22">
        <v>176.50025600000001</v>
      </c>
      <c r="AB22">
        <v>1.398871</v>
      </c>
      <c r="AC22">
        <v>83.85248</v>
      </c>
      <c r="AD22" s="1">
        <v>564</v>
      </c>
      <c r="AE22">
        <v>0</v>
      </c>
      <c r="AF22">
        <v>243</v>
      </c>
      <c r="AG22">
        <v>92</v>
      </c>
      <c r="AH22">
        <v>13.293635</v>
      </c>
      <c r="AI22">
        <v>2962.6</v>
      </c>
      <c r="AJ22">
        <v>30.6</v>
      </c>
      <c r="AK22">
        <v>115</v>
      </c>
      <c r="AL22">
        <v>67750</v>
      </c>
      <c r="AM22" t="s">
        <v>1037</v>
      </c>
      <c r="AN22" t="s">
        <v>1318</v>
      </c>
      <c r="AO22">
        <v>2120.2750000000001</v>
      </c>
      <c r="AR22" t="s">
        <v>147</v>
      </c>
      <c r="AS22">
        <v>522</v>
      </c>
      <c r="AT22" t="s">
        <v>914</v>
      </c>
      <c r="AU22" t="s">
        <v>1036</v>
      </c>
      <c r="AV22" t="s">
        <v>693</v>
      </c>
      <c r="AW22">
        <v>3</v>
      </c>
      <c r="BB22">
        <v>0.89850915265606934</v>
      </c>
      <c r="BC22" t="s">
        <v>72</v>
      </c>
      <c r="BF22" t="s">
        <v>147</v>
      </c>
      <c r="BG22" t="s">
        <v>208</v>
      </c>
      <c r="BH22" t="s">
        <v>1036</v>
      </c>
      <c r="BI22">
        <v>7843</v>
      </c>
      <c r="BJ22">
        <v>3</v>
      </c>
      <c r="BK22" t="s">
        <v>914</v>
      </c>
      <c r="BL22" t="s">
        <v>906</v>
      </c>
      <c r="BM22">
        <v>0.88043373098175914</v>
      </c>
      <c r="BN22" t="s">
        <v>72</v>
      </c>
      <c r="BO22" t="s">
        <v>677</v>
      </c>
      <c r="BP22">
        <v>2346.33</v>
      </c>
      <c r="BQ22" t="s">
        <v>72</v>
      </c>
    </row>
    <row r="23" spans="1:69" ht="16.5">
      <c r="A23" s="126" t="str">
        <f t="shared" si="18"/>
        <v>명진교통</v>
      </c>
      <c r="B23" s="127" t="str">
        <f t="shared" si="19"/>
        <v>김성호</v>
      </c>
      <c r="C23" s="128" t="str">
        <f t="shared" si="20"/>
        <v>C</v>
      </c>
      <c r="D23" s="129">
        <f t="shared" si="21"/>
        <v>0.86193215305710935</v>
      </c>
      <c r="E23" s="130">
        <f t="shared" si="22"/>
        <v>2211</v>
      </c>
      <c r="F23" s="131" t="str">
        <f t="shared" si="23"/>
        <v>522</v>
      </c>
      <c r="G23" s="132" t="str">
        <f t="shared" si="24"/>
        <v>71바5711</v>
      </c>
      <c r="H23" s="133">
        <f t="shared" si="25"/>
        <v>11</v>
      </c>
      <c r="I23" s="134">
        <f t="shared" si="26"/>
        <v>2628.8429999999998</v>
      </c>
      <c r="J23" s="135">
        <f t="shared" si="27"/>
        <v>1.5293316624038373E-2</v>
      </c>
      <c r="K23" s="135">
        <f t="shared" si="28"/>
        <v>0.47440190784593761</v>
      </c>
      <c r="L23" s="135">
        <f t="shared" si="29"/>
        <v>0.22253135695056725</v>
      </c>
      <c r="M23" s="136">
        <f t="shared" si="30"/>
        <v>12.888</v>
      </c>
      <c r="N23" s="137">
        <f t="shared" si="31"/>
        <v>0</v>
      </c>
      <c r="O23" s="137">
        <f t="shared" si="32"/>
        <v>7.9122260249090575</v>
      </c>
      <c r="P23" s="247">
        <f t="shared" si="33"/>
        <v>142</v>
      </c>
      <c r="Q23" s="248">
        <f t="shared" si="34"/>
        <v>0</v>
      </c>
      <c r="R23" s="248">
        <f t="shared" si="35"/>
        <v>208</v>
      </c>
      <c r="T23">
        <v>509</v>
      </c>
      <c r="U23">
        <v>2211</v>
      </c>
      <c r="V23" t="s">
        <v>1038</v>
      </c>
      <c r="W23">
        <v>2628.8429999999998</v>
      </c>
      <c r="X23">
        <v>1308.6130000000001</v>
      </c>
      <c r="Y23">
        <v>2.0089999999999999</v>
      </c>
      <c r="Z23">
        <v>12.888</v>
      </c>
      <c r="AA23">
        <v>204.372477</v>
      </c>
      <c r="AB23">
        <v>3.1255329999999999</v>
      </c>
      <c r="AC23">
        <v>96.954693000000006</v>
      </c>
      <c r="AD23" s="1">
        <v>585</v>
      </c>
      <c r="AE23">
        <v>0</v>
      </c>
      <c r="AF23">
        <v>208</v>
      </c>
      <c r="AG23">
        <v>94</v>
      </c>
      <c r="AH23">
        <v>12.862999</v>
      </c>
      <c r="AI23">
        <v>5515</v>
      </c>
      <c r="AJ23">
        <v>93.6</v>
      </c>
      <c r="AK23">
        <v>142</v>
      </c>
      <c r="AL23">
        <v>86349</v>
      </c>
      <c r="AM23" t="s">
        <v>1039</v>
      </c>
      <c r="AN23" t="s">
        <v>1319</v>
      </c>
      <c r="AO23">
        <v>405.39699999999999</v>
      </c>
      <c r="AR23" t="s">
        <v>147</v>
      </c>
      <c r="AS23">
        <v>522</v>
      </c>
      <c r="AT23" t="s">
        <v>912</v>
      </c>
      <c r="AU23" t="s">
        <v>1038</v>
      </c>
      <c r="AV23" t="s">
        <v>49</v>
      </c>
      <c r="AW23">
        <v>11</v>
      </c>
      <c r="BB23">
        <v>0.87570494731388004</v>
      </c>
      <c r="BC23" t="s">
        <v>72</v>
      </c>
      <c r="BF23" t="s">
        <v>147</v>
      </c>
      <c r="BG23" t="s">
        <v>208</v>
      </c>
      <c r="BH23" t="s">
        <v>1038</v>
      </c>
      <c r="BI23">
        <v>2211</v>
      </c>
      <c r="BJ23">
        <v>11</v>
      </c>
      <c r="BK23" t="s">
        <v>912</v>
      </c>
      <c r="BL23" t="s">
        <v>910</v>
      </c>
      <c r="BM23">
        <v>0.86193215305710935</v>
      </c>
      <c r="BN23" t="s">
        <v>72</v>
      </c>
      <c r="BO23" t="s">
        <v>677</v>
      </c>
      <c r="BP23">
        <v>2628.8429999999998</v>
      </c>
      <c r="BQ23" t="s">
        <v>70</v>
      </c>
    </row>
    <row r="24" spans="1:69" ht="16.5">
      <c r="A24" s="109" t="str">
        <f t="shared" si="18"/>
        <v>명진교통</v>
      </c>
      <c r="B24" s="110" t="str">
        <f t="shared" si="19"/>
        <v>김승수</v>
      </c>
      <c r="C24" s="111" t="str">
        <f t="shared" si="20"/>
        <v>B</v>
      </c>
      <c r="D24" s="112">
        <f t="shared" si="21"/>
        <v>0.90760667890150359</v>
      </c>
      <c r="E24" s="113">
        <f t="shared" si="22"/>
        <v>4027</v>
      </c>
      <c r="F24" s="114" t="str">
        <f t="shared" si="23"/>
        <v>592</v>
      </c>
      <c r="G24" s="115" t="str">
        <f t="shared" si="24"/>
        <v>71바5358</v>
      </c>
      <c r="H24" s="116">
        <f t="shared" si="25"/>
        <v>2</v>
      </c>
      <c r="I24" s="117">
        <f t="shared" si="26"/>
        <v>2532.2440000000001</v>
      </c>
      <c r="J24" s="118">
        <f t="shared" si="27"/>
        <v>3.2657940903242165E-2</v>
      </c>
      <c r="K24" s="118">
        <f t="shared" si="28"/>
        <v>0.42831067408184043</v>
      </c>
      <c r="L24" s="118">
        <f t="shared" si="29"/>
        <v>0.31039662844496818</v>
      </c>
      <c r="M24" s="119">
        <f t="shared" si="30"/>
        <v>10.420999999999999</v>
      </c>
      <c r="N24" s="120">
        <f t="shared" si="31"/>
        <v>1.8165705990417984</v>
      </c>
      <c r="O24" s="120">
        <f t="shared" si="32"/>
        <v>21.24597787574973</v>
      </c>
      <c r="P24" s="249">
        <f t="shared" si="33"/>
        <v>140</v>
      </c>
      <c r="Q24" s="250">
        <f t="shared" si="34"/>
        <v>46</v>
      </c>
      <c r="R24" s="250">
        <f t="shared" si="35"/>
        <v>538</v>
      </c>
      <c r="T24">
        <v>509</v>
      </c>
      <c r="U24">
        <v>4027</v>
      </c>
      <c r="V24" t="s">
        <v>1040</v>
      </c>
      <c r="W24">
        <v>2532.2440000000001</v>
      </c>
      <c r="X24">
        <v>937.44899999999996</v>
      </c>
      <c r="Y24">
        <v>2.7010000000000001</v>
      </c>
      <c r="Z24">
        <v>10.420999999999999</v>
      </c>
      <c r="AA24">
        <v>191.112447</v>
      </c>
      <c r="AB24">
        <v>6.241339</v>
      </c>
      <c r="AC24">
        <v>81.855501000000004</v>
      </c>
      <c r="AD24" s="1">
        <v>786</v>
      </c>
      <c r="AE24">
        <v>46</v>
      </c>
      <c r="AF24">
        <v>538</v>
      </c>
      <c r="AG24">
        <v>77</v>
      </c>
      <c r="AH24">
        <v>13.250021</v>
      </c>
      <c r="AI24">
        <v>506.6</v>
      </c>
      <c r="AJ24">
        <v>0</v>
      </c>
      <c r="AK24">
        <v>140</v>
      </c>
      <c r="AL24">
        <v>46990</v>
      </c>
      <c r="AM24" t="s">
        <v>1041</v>
      </c>
      <c r="AN24" t="s">
        <v>1320</v>
      </c>
      <c r="AO24">
        <v>2416.9760000000001</v>
      </c>
      <c r="AR24" t="s">
        <v>147</v>
      </c>
      <c r="AS24">
        <v>592</v>
      </c>
      <c r="AT24" t="s">
        <v>976</v>
      </c>
      <c r="AU24" t="s">
        <v>1040</v>
      </c>
      <c r="AV24" t="s">
        <v>49</v>
      </c>
      <c r="AW24">
        <v>2</v>
      </c>
      <c r="BB24">
        <v>0.93012831833477871</v>
      </c>
      <c r="BC24" t="s">
        <v>71</v>
      </c>
      <c r="BF24" t="s">
        <v>147</v>
      </c>
      <c r="BG24" t="s">
        <v>212</v>
      </c>
      <c r="BH24" t="s">
        <v>1040</v>
      </c>
      <c r="BI24">
        <v>4027</v>
      </c>
      <c r="BJ24">
        <v>2</v>
      </c>
      <c r="BK24" t="s">
        <v>976</v>
      </c>
      <c r="BL24" t="s">
        <v>974</v>
      </c>
      <c r="BM24">
        <v>0.90760667890150359</v>
      </c>
      <c r="BN24" t="s">
        <v>71</v>
      </c>
      <c r="BO24" t="s">
        <v>675</v>
      </c>
      <c r="BP24">
        <v>2532.2440000000001</v>
      </c>
      <c r="BQ24" t="s">
        <v>71</v>
      </c>
    </row>
    <row r="25" spans="1:69" ht="16.5">
      <c r="A25" s="126" t="str">
        <f t="shared" si="18"/>
        <v>명진교통</v>
      </c>
      <c r="B25" s="127" t="str">
        <f t="shared" si="19"/>
        <v>김양수</v>
      </c>
      <c r="C25" s="128" t="str">
        <f t="shared" si="20"/>
        <v>A</v>
      </c>
      <c r="D25" s="129">
        <f t="shared" si="21"/>
        <v>0.980153292081137</v>
      </c>
      <c r="E25" s="130">
        <f t="shared" si="22"/>
        <v>8405</v>
      </c>
      <c r="F25" s="131" t="str">
        <f t="shared" si="23"/>
        <v>585</v>
      </c>
      <c r="G25" s="132" t="str">
        <f t="shared" si="24"/>
        <v>71바7251</v>
      </c>
      <c r="H25" s="133">
        <f t="shared" si="25"/>
        <v>6</v>
      </c>
      <c r="I25" s="134">
        <f t="shared" si="26"/>
        <v>1518.5189999999998</v>
      </c>
      <c r="J25" s="135">
        <f t="shared" si="27"/>
        <v>3.399764090076457E-2</v>
      </c>
      <c r="K25" s="135">
        <f t="shared" si="28"/>
        <v>0.35529021555762647</v>
      </c>
      <c r="L25" s="135">
        <f t="shared" si="29"/>
        <v>0.21073164049972379</v>
      </c>
      <c r="M25" s="136">
        <f t="shared" si="30"/>
        <v>7.5410000000000004</v>
      </c>
      <c r="N25" s="137">
        <f t="shared" si="31"/>
        <v>0</v>
      </c>
      <c r="O25" s="137">
        <f t="shared" si="32"/>
        <v>2.3198671489412703</v>
      </c>
      <c r="P25" s="247">
        <f t="shared" si="33"/>
        <v>9</v>
      </c>
      <c r="Q25" s="248">
        <f t="shared" si="34"/>
        <v>0</v>
      </c>
      <c r="R25" s="248">
        <f t="shared" si="35"/>
        <v>36</v>
      </c>
      <c r="T25">
        <v>509</v>
      </c>
      <c r="U25">
        <v>8405</v>
      </c>
      <c r="V25" t="s">
        <v>1042</v>
      </c>
      <c r="W25">
        <v>1551.8130000000001</v>
      </c>
      <c r="X25">
        <v>594.96600000000001</v>
      </c>
      <c r="Y25">
        <v>2.6080000000000001</v>
      </c>
      <c r="Z25">
        <v>7.5410000000000004</v>
      </c>
      <c r="AA25">
        <v>121.59217200000001</v>
      </c>
      <c r="AB25">
        <v>4.1338470000000003</v>
      </c>
      <c r="AC25">
        <v>43.200508999999997</v>
      </c>
      <c r="AD25" s="1">
        <v>320</v>
      </c>
      <c r="AE25">
        <v>0</v>
      </c>
      <c r="AF25">
        <v>36</v>
      </c>
      <c r="AG25">
        <v>72</v>
      </c>
      <c r="AH25">
        <v>12.762441000000001</v>
      </c>
      <c r="AI25">
        <v>35.4</v>
      </c>
      <c r="AJ25">
        <v>0</v>
      </c>
      <c r="AK25">
        <v>9</v>
      </c>
      <c r="AL25">
        <v>1518</v>
      </c>
      <c r="AM25" t="s">
        <v>1043</v>
      </c>
      <c r="AN25" t="s">
        <v>1321</v>
      </c>
      <c r="AO25">
        <v>424.59100000000001</v>
      </c>
      <c r="AR25" t="s">
        <v>147</v>
      </c>
      <c r="AS25">
        <v>585</v>
      </c>
      <c r="AT25" t="s">
        <v>935</v>
      </c>
      <c r="AU25" t="s">
        <v>1042</v>
      </c>
      <c r="AV25" t="s">
        <v>693</v>
      </c>
      <c r="AW25">
        <v>6</v>
      </c>
      <c r="BB25">
        <v>0.99293200305184692</v>
      </c>
      <c r="BC25" t="s">
        <v>69</v>
      </c>
      <c r="BF25" t="s">
        <v>147</v>
      </c>
      <c r="BG25" t="s">
        <v>210</v>
      </c>
      <c r="BH25" t="s">
        <v>1042</v>
      </c>
      <c r="BI25">
        <v>8405</v>
      </c>
      <c r="BJ25">
        <v>6</v>
      </c>
      <c r="BK25" t="s">
        <v>935</v>
      </c>
      <c r="BL25" t="s">
        <v>942</v>
      </c>
      <c r="BM25">
        <v>0.980153292081137</v>
      </c>
      <c r="BN25" t="s">
        <v>69</v>
      </c>
      <c r="BO25" t="s">
        <v>678</v>
      </c>
      <c r="BP25">
        <v>1518.5189999999998</v>
      </c>
      <c r="BQ25" t="s">
        <v>70</v>
      </c>
    </row>
    <row r="26" spans="1:69" ht="16.5">
      <c r="A26" s="109" t="str">
        <f t="shared" si="18"/>
        <v>명진교통</v>
      </c>
      <c r="B26" s="110" t="str">
        <f t="shared" si="19"/>
        <v>김연근</v>
      </c>
      <c r="C26" s="111" t="str">
        <f t="shared" si="20"/>
        <v>D</v>
      </c>
      <c r="D26" s="112">
        <f t="shared" si="21"/>
        <v>0.84418248511413285</v>
      </c>
      <c r="E26" s="113">
        <f t="shared" si="22"/>
        <v>5879</v>
      </c>
      <c r="F26" s="114" t="str">
        <f t="shared" si="23"/>
        <v>522</v>
      </c>
      <c r="G26" s="115" t="str">
        <f t="shared" si="24"/>
        <v>71바3013</v>
      </c>
      <c r="H26" s="116">
        <f t="shared" si="25"/>
        <v>4</v>
      </c>
      <c r="I26" s="117">
        <f t="shared" si="26"/>
        <v>2627.422</v>
      </c>
      <c r="J26" s="118">
        <f t="shared" si="27"/>
        <v>1.1462899252711616E-2</v>
      </c>
      <c r="K26" s="118">
        <f t="shared" si="28"/>
        <v>0.48271229673588978</v>
      </c>
      <c r="L26" s="118">
        <f t="shared" si="29"/>
        <v>0.29268233272005789</v>
      </c>
      <c r="M26" s="119">
        <f t="shared" si="30"/>
        <v>12.773999999999999</v>
      </c>
      <c r="N26" s="120">
        <f t="shared" si="31"/>
        <v>0</v>
      </c>
      <c r="O26" s="120">
        <f t="shared" si="32"/>
        <v>10.314292869588517</v>
      </c>
      <c r="P26" s="249">
        <f t="shared" si="33"/>
        <v>159</v>
      </c>
      <c r="Q26" s="250">
        <f t="shared" si="34"/>
        <v>0</v>
      </c>
      <c r="R26" s="250">
        <f t="shared" si="35"/>
        <v>271</v>
      </c>
      <c r="T26">
        <v>509</v>
      </c>
      <c r="U26">
        <v>5879</v>
      </c>
      <c r="V26" t="s">
        <v>1044</v>
      </c>
      <c r="W26">
        <v>2627.422</v>
      </c>
      <c r="X26">
        <v>1304.308</v>
      </c>
      <c r="Y26">
        <v>2.0139999999999998</v>
      </c>
      <c r="Z26">
        <v>12.773999999999999</v>
      </c>
      <c r="AA26">
        <v>213.101934</v>
      </c>
      <c r="AB26">
        <v>2.4427660000000002</v>
      </c>
      <c r="AC26">
        <v>102.866924</v>
      </c>
      <c r="AD26" s="1">
        <v>769</v>
      </c>
      <c r="AE26">
        <v>0</v>
      </c>
      <c r="AF26">
        <v>271</v>
      </c>
      <c r="AG26">
        <v>80</v>
      </c>
      <c r="AH26">
        <v>12.329414</v>
      </c>
      <c r="AI26">
        <v>3090.4</v>
      </c>
      <c r="AJ26">
        <v>0</v>
      </c>
      <c r="AK26">
        <v>159</v>
      </c>
      <c r="AL26">
        <v>98184</v>
      </c>
      <c r="AM26" t="s">
        <v>1045</v>
      </c>
      <c r="AN26" t="s">
        <v>1322</v>
      </c>
      <c r="AO26">
        <v>2288.3119999999999</v>
      </c>
      <c r="AR26" t="s">
        <v>147</v>
      </c>
      <c r="AS26">
        <v>522</v>
      </c>
      <c r="AT26" t="s">
        <v>902</v>
      </c>
      <c r="AU26" t="s">
        <v>1044</v>
      </c>
      <c r="AV26" t="s">
        <v>49</v>
      </c>
      <c r="AW26">
        <v>4</v>
      </c>
      <c r="BB26">
        <v>0.84609722422230094</v>
      </c>
      <c r="BC26" t="s">
        <v>70</v>
      </c>
      <c r="BF26" t="s">
        <v>147</v>
      </c>
      <c r="BG26" t="s">
        <v>208</v>
      </c>
      <c r="BH26" t="s">
        <v>1044</v>
      </c>
      <c r="BI26">
        <v>5879</v>
      </c>
      <c r="BJ26">
        <v>4</v>
      </c>
      <c r="BK26" t="s">
        <v>902</v>
      </c>
      <c r="BL26" t="s">
        <v>912</v>
      </c>
      <c r="BM26">
        <v>0.84418248511413285</v>
      </c>
      <c r="BN26" t="s">
        <v>70</v>
      </c>
      <c r="BO26" t="s">
        <v>679</v>
      </c>
      <c r="BP26">
        <v>2627.422</v>
      </c>
      <c r="BQ26" t="s">
        <v>69</v>
      </c>
    </row>
    <row r="27" spans="1:69" ht="16.5">
      <c r="A27" s="126" t="str">
        <f t="shared" si="18"/>
        <v>명진교통</v>
      </c>
      <c r="B27" s="127" t="str">
        <f t="shared" si="19"/>
        <v>김영태</v>
      </c>
      <c r="C27" s="128" t="str">
        <f t="shared" si="20"/>
        <v>C</v>
      </c>
      <c r="D27" s="129">
        <f t="shared" si="21"/>
        <v>0.85444444444444434</v>
      </c>
      <c r="E27" s="130">
        <f t="shared" si="22"/>
        <v>8855</v>
      </c>
      <c r="F27" s="131" t="str">
        <f t="shared" si="23"/>
        <v>596</v>
      </c>
      <c r="G27" s="132" t="str">
        <f t="shared" si="24"/>
        <v>71바5360</v>
      </c>
      <c r="H27" s="133">
        <f t="shared" si="25"/>
        <v>1</v>
      </c>
      <c r="I27" s="134">
        <f t="shared" si="26"/>
        <v>1699.6949999999999</v>
      </c>
      <c r="J27" s="135">
        <f t="shared" si="27"/>
        <v>3.4526559930610587E-2</v>
      </c>
      <c r="K27" s="135">
        <f t="shared" si="28"/>
        <v>0.34037665152920416</v>
      </c>
      <c r="L27" s="135">
        <f t="shared" si="29"/>
        <v>0.21415606917711708</v>
      </c>
      <c r="M27" s="136">
        <f t="shared" si="30"/>
        <v>5.5789999999999997</v>
      </c>
      <c r="N27" s="137">
        <f t="shared" si="31"/>
        <v>0.9049737925245771</v>
      </c>
      <c r="O27" s="137">
        <f t="shared" si="32"/>
        <v>1.753386723016368</v>
      </c>
      <c r="P27" s="247">
        <f t="shared" si="33"/>
        <v>9</v>
      </c>
      <c r="Q27" s="248">
        <f t="shared" si="34"/>
        <v>16</v>
      </c>
      <c r="R27" s="248">
        <f t="shared" si="35"/>
        <v>31</v>
      </c>
      <c r="T27">
        <v>509</v>
      </c>
      <c r="U27">
        <v>8855</v>
      </c>
      <c r="V27" t="s">
        <v>1046</v>
      </c>
      <c r="W27">
        <v>1768.0070000000001</v>
      </c>
      <c r="X27">
        <v>761.25400000000002</v>
      </c>
      <c r="Y27">
        <v>2.3220000000000001</v>
      </c>
      <c r="Z27">
        <v>5.5789999999999997</v>
      </c>
      <c r="AA27">
        <v>155.126836</v>
      </c>
      <c r="AB27">
        <v>5.3559960000000002</v>
      </c>
      <c r="AC27">
        <v>52.801552999999998</v>
      </c>
      <c r="AD27" s="1">
        <v>364</v>
      </c>
      <c r="AE27">
        <v>16</v>
      </c>
      <c r="AF27">
        <v>31</v>
      </c>
      <c r="AG27">
        <v>66</v>
      </c>
      <c r="AH27">
        <v>11.397169999999999</v>
      </c>
      <c r="AI27">
        <v>17</v>
      </c>
      <c r="AJ27">
        <v>0</v>
      </c>
      <c r="AK27">
        <v>9</v>
      </c>
      <c r="AL27">
        <v>18458</v>
      </c>
      <c r="AM27" t="s">
        <v>1047</v>
      </c>
      <c r="AN27" t="s">
        <v>1323</v>
      </c>
      <c r="AO27">
        <v>1699.6949999999999</v>
      </c>
      <c r="AR27" t="s">
        <v>147</v>
      </c>
      <c r="AS27">
        <v>596</v>
      </c>
      <c r="AT27" t="s">
        <v>986</v>
      </c>
      <c r="AU27" t="s">
        <v>1046</v>
      </c>
      <c r="AV27" t="s">
        <v>49</v>
      </c>
      <c r="AW27">
        <v>1</v>
      </c>
      <c r="BB27">
        <v>0.85629629629629622</v>
      </c>
      <c r="BC27" t="s">
        <v>72</v>
      </c>
      <c r="BF27" t="s">
        <v>147</v>
      </c>
      <c r="BG27" t="s">
        <v>985</v>
      </c>
      <c r="BH27" t="s">
        <v>1046</v>
      </c>
      <c r="BI27">
        <v>8855</v>
      </c>
      <c r="BJ27">
        <v>1</v>
      </c>
      <c r="BK27" t="s">
        <v>986</v>
      </c>
      <c r="BL27" t="s">
        <v>674</v>
      </c>
      <c r="BM27">
        <v>0.85444444444444434</v>
      </c>
      <c r="BN27" t="s">
        <v>72</v>
      </c>
      <c r="BO27" t="s">
        <v>677</v>
      </c>
      <c r="BP27">
        <v>1699.6949999999999</v>
      </c>
      <c r="BQ27" t="s">
        <v>72</v>
      </c>
    </row>
    <row r="28" spans="1:69" ht="16.5">
      <c r="A28" s="109" t="str">
        <f t="shared" si="18"/>
        <v>명진교통</v>
      </c>
      <c r="B28" s="110" t="str">
        <f t="shared" si="19"/>
        <v>김용규</v>
      </c>
      <c r="C28" s="111" t="str">
        <f t="shared" si="20"/>
        <v>S</v>
      </c>
      <c r="D28" s="112">
        <f t="shared" si="21"/>
        <v>1.0398085739800509</v>
      </c>
      <c r="E28" s="113">
        <f t="shared" si="22"/>
        <v>5508</v>
      </c>
      <c r="F28" s="114" t="str">
        <f t="shared" si="23"/>
        <v>순환52</v>
      </c>
      <c r="G28" s="115" t="str">
        <f t="shared" si="24"/>
        <v>71바5720</v>
      </c>
      <c r="H28" s="116">
        <f t="shared" si="25"/>
        <v>3</v>
      </c>
      <c r="I28" s="117">
        <f t="shared" si="26"/>
        <v>2529.5140000000001</v>
      </c>
      <c r="J28" s="118">
        <f t="shared" si="27"/>
        <v>1.7610941780738621E-2</v>
      </c>
      <c r="K28" s="118">
        <f t="shared" si="28"/>
        <v>0.33267971831501353</v>
      </c>
      <c r="L28" s="118">
        <f t="shared" si="29"/>
        <v>0.15773781050431029</v>
      </c>
      <c r="M28" s="119">
        <f t="shared" si="30"/>
        <v>9.9550000000000001</v>
      </c>
      <c r="N28" s="120">
        <f t="shared" si="31"/>
        <v>0</v>
      </c>
      <c r="O28" s="120">
        <f t="shared" si="32"/>
        <v>4.8625941584035504</v>
      </c>
      <c r="P28" s="249">
        <f t="shared" si="33"/>
        <v>7</v>
      </c>
      <c r="Q28" s="250">
        <f t="shared" si="34"/>
        <v>0</v>
      </c>
      <c r="R28" s="250">
        <f t="shared" si="35"/>
        <v>123</v>
      </c>
      <c r="T28">
        <v>509</v>
      </c>
      <c r="U28">
        <v>5508</v>
      </c>
      <c r="V28" t="s">
        <v>1048</v>
      </c>
      <c r="W28">
        <v>2529.5140000000001</v>
      </c>
      <c r="X28">
        <v>1041.4010000000001</v>
      </c>
      <c r="Y28">
        <v>2.4289999999999998</v>
      </c>
      <c r="Z28">
        <v>9.9550000000000001</v>
      </c>
      <c r="AA28">
        <v>161.985772</v>
      </c>
      <c r="AB28">
        <v>2.852722</v>
      </c>
      <c r="AC28">
        <v>53.889381</v>
      </c>
      <c r="AD28" s="1">
        <v>399</v>
      </c>
      <c r="AE28">
        <v>0</v>
      </c>
      <c r="AF28">
        <v>123</v>
      </c>
      <c r="AG28">
        <v>78</v>
      </c>
      <c r="AH28">
        <v>15.615655</v>
      </c>
      <c r="AI28">
        <v>536.79999999999995</v>
      </c>
      <c r="AJ28">
        <v>0</v>
      </c>
      <c r="AK28">
        <v>7</v>
      </c>
      <c r="AL28">
        <v>494</v>
      </c>
      <c r="AM28" t="s">
        <v>1049</v>
      </c>
      <c r="AN28" t="s">
        <v>1324</v>
      </c>
      <c r="AO28">
        <v>2283.163</v>
      </c>
      <c r="AR28" t="s">
        <v>147</v>
      </c>
      <c r="AS28" t="s">
        <v>214</v>
      </c>
      <c r="AT28" t="s">
        <v>999</v>
      </c>
      <c r="AU28" t="s">
        <v>1048</v>
      </c>
      <c r="AV28" t="s">
        <v>49</v>
      </c>
      <c r="AW28">
        <v>3</v>
      </c>
      <c r="BB28">
        <v>1.0529562870901719</v>
      </c>
      <c r="BC28" t="s">
        <v>74</v>
      </c>
      <c r="BF28" t="s">
        <v>147</v>
      </c>
      <c r="BG28" t="s">
        <v>214</v>
      </c>
      <c r="BH28" t="s">
        <v>1048</v>
      </c>
      <c r="BI28">
        <v>5508</v>
      </c>
      <c r="BJ28">
        <v>3</v>
      </c>
      <c r="BK28" t="s">
        <v>999</v>
      </c>
      <c r="BL28" t="s">
        <v>1002</v>
      </c>
      <c r="BM28">
        <v>1.0398085739800509</v>
      </c>
      <c r="BN28" t="s">
        <v>74</v>
      </c>
      <c r="BO28" t="s">
        <v>676</v>
      </c>
      <c r="BP28">
        <v>2529.5140000000001</v>
      </c>
      <c r="BQ28" t="s">
        <v>71</v>
      </c>
    </row>
    <row r="29" spans="1:69" ht="16.5">
      <c r="A29" s="126" t="str">
        <f t="shared" si="18"/>
        <v>명진교통</v>
      </c>
      <c r="B29" s="127" t="str">
        <f t="shared" si="19"/>
        <v>김응환</v>
      </c>
      <c r="C29" s="128" t="str">
        <f t="shared" si="20"/>
        <v>S</v>
      </c>
      <c r="D29" s="129">
        <f t="shared" si="21"/>
        <v>1.0921739130434784</v>
      </c>
      <c r="E29" s="130">
        <f t="shared" si="22"/>
        <v>5657</v>
      </c>
      <c r="F29" s="131" t="str">
        <f t="shared" si="23"/>
        <v>565</v>
      </c>
      <c r="G29" s="132" t="str">
        <f t="shared" si="24"/>
        <v>71바5802</v>
      </c>
      <c r="H29" s="133">
        <f t="shared" si="25"/>
        <v>2</v>
      </c>
      <c r="I29" s="134">
        <f t="shared" si="26"/>
        <v>2037.115</v>
      </c>
      <c r="J29" s="135">
        <f t="shared" si="27"/>
        <v>4.4481796177085952E-3</v>
      </c>
      <c r="K29" s="135">
        <f t="shared" si="28"/>
        <v>0.30472951781916757</v>
      </c>
      <c r="L29" s="135">
        <f t="shared" si="29"/>
        <v>0.14873976186911392</v>
      </c>
      <c r="M29" s="136">
        <f t="shared" si="30"/>
        <v>1.163</v>
      </c>
      <c r="N29" s="137">
        <f t="shared" si="31"/>
        <v>0</v>
      </c>
      <c r="O29" s="137">
        <f t="shared" si="32"/>
        <v>0.93269157607695197</v>
      </c>
      <c r="P29" s="247">
        <f t="shared" si="33"/>
        <v>4</v>
      </c>
      <c r="Q29" s="248">
        <f t="shared" si="34"/>
        <v>0</v>
      </c>
      <c r="R29" s="248">
        <f t="shared" si="35"/>
        <v>19</v>
      </c>
      <c r="T29">
        <v>509</v>
      </c>
      <c r="U29">
        <v>5657</v>
      </c>
      <c r="V29" t="s">
        <v>1050</v>
      </c>
      <c r="W29">
        <v>2037.115</v>
      </c>
      <c r="X29">
        <v>800.07899999999995</v>
      </c>
      <c r="Y29">
        <v>2.5459999999999998</v>
      </c>
      <c r="Z29">
        <v>1.163</v>
      </c>
      <c r="AA29">
        <v>158.41716400000001</v>
      </c>
      <c r="AB29">
        <v>0.70466799999999996</v>
      </c>
      <c r="AC29">
        <v>48.274386</v>
      </c>
      <c r="AD29" s="1">
        <v>303</v>
      </c>
      <c r="AE29">
        <v>0</v>
      </c>
      <c r="AF29">
        <v>19</v>
      </c>
      <c r="AG29">
        <v>78</v>
      </c>
      <c r="AH29">
        <v>12.859181</v>
      </c>
      <c r="AI29">
        <v>117.6</v>
      </c>
      <c r="AJ29">
        <v>0</v>
      </c>
      <c r="AK29">
        <v>4</v>
      </c>
      <c r="AL29">
        <v>647</v>
      </c>
      <c r="AM29" t="s">
        <v>1051</v>
      </c>
      <c r="AN29" t="s">
        <v>1325</v>
      </c>
      <c r="AO29">
        <v>1928.5640000000001</v>
      </c>
      <c r="AR29" t="s">
        <v>147</v>
      </c>
      <c r="AS29">
        <v>565</v>
      </c>
      <c r="AT29" t="s">
        <v>926</v>
      </c>
      <c r="AU29" t="s">
        <v>1050</v>
      </c>
      <c r="AV29" t="s">
        <v>693</v>
      </c>
      <c r="AW29">
        <v>2</v>
      </c>
      <c r="BB29">
        <v>1.0965217391304347</v>
      </c>
      <c r="BC29" t="s">
        <v>74</v>
      </c>
      <c r="BF29" t="s">
        <v>147</v>
      </c>
      <c r="BG29" t="s">
        <v>209</v>
      </c>
      <c r="BH29" t="s">
        <v>1050</v>
      </c>
      <c r="BI29">
        <v>5657</v>
      </c>
      <c r="BJ29">
        <v>2</v>
      </c>
      <c r="BK29" t="s">
        <v>926</v>
      </c>
      <c r="BL29" t="s">
        <v>923</v>
      </c>
      <c r="BM29">
        <v>1.0921739130434784</v>
      </c>
      <c r="BN29" t="s">
        <v>74</v>
      </c>
      <c r="BO29" t="s">
        <v>676</v>
      </c>
      <c r="BP29">
        <v>2037.115</v>
      </c>
      <c r="BQ29" t="s">
        <v>69</v>
      </c>
    </row>
    <row r="30" spans="1:69" ht="16.5">
      <c r="A30" s="109" t="str">
        <f t="shared" si="18"/>
        <v>명진교통</v>
      </c>
      <c r="B30" s="110" t="str">
        <f t="shared" si="19"/>
        <v>김인환</v>
      </c>
      <c r="C30" s="111" t="str">
        <f t="shared" si="20"/>
        <v>B</v>
      </c>
      <c r="D30" s="112">
        <f t="shared" si="21"/>
        <v>0.92948096664754487</v>
      </c>
      <c r="E30" s="113">
        <f t="shared" si="22"/>
        <v>169</v>
      </c>
      <c r="F30" s="114" t="str">
        <f t="shared" si="23"/>
        <v>순환52</v>
      </c>
      <c r="G30" s="115" t="str">
        <f t="shared" si="24"/>
        <v>71바5701</v>
      </c>
      <c r="H30" s="116">
        <f t="shared" si="25"/>
        <v>3</v>
      </c>
      <c r="I30" s="117">
        <f t="shared" si="26"/>
        <v>1115.348</v>
      </c>
      <c r="J30" s="118">
        <f t="shared" si="27"/>
        <v>3.7338329029994559E-2</v>
      </c>
      <c r="K30" s="118">
        <f t="shared" si="28"/>
        <v>0.34370664685670071</v>
      </c>
      <c r="L30" s="118">
        <f t="shared" si="29"/>
        <v>0.20262734142169081</v>
      </c>
      <c r="M30" s="119">
        <f t="shared" si="30"/>
        <v>7.1859999999999999</v>
      </c>
      <c r="N30" s="120">
        <f t="shared" si="31"/>
        <v>0</v>
      </c>
      <c r="O30" s="120">
        <f t="shared" si="32"/>
        <v>14.793589086096896</v>
      </c>
      <c r="P30" s="249">
        <f t="shared" si="33"/>
        <v>12</v>
      </c>
      <c r="Q30" s="250">
        <f t="shared" si="34"/>
        <v>0</v>
      </c>
      <c r="R30" s="250">
        <f t="shared" si="35"/>
        <v>165</v>
      </c>
      <c r="T30">
        <v>509</v>
      </c>
      <c r="U30">
        <v>169</v>
      </c>
      <c r="V30" t="s">
        <v>1052</v>
      </c>
      <c r="W30">
        <v>1115.348</v>
      </c>
      <c r="X30">
        <v>500.64800000000002</v>
      </c>
      <c r="Y30">
        <v>2.2280000000000002</v>
      </c>
      <c r="Z30">
        <v>7.1859999999999999</v>
      </c>
      <c r="AA30">
        <v>72.861643000000001</v>
      </c>
      <c r="AB30">
        <v>2.720532</v>
      </c>
      <c r="AC30">
        <v>25.043030999999999</v>
      </c>
      <c r="AD30" s="1">
        <v>226</v>
      </c>
      <c r="AE30">
        <v>0</v>
      </c>
      <c r="AF30">
        <v>165</v>
      </c>
      <c r="AG30">
        <v>88</v>
      </c>
      <c r="AH30">
        <v>15.307752000000001</v>
      </c>
      <c r="AI30">
        <v>314.39999999999998</v>
      </c>
      <c r="AJ30">
        <v>0</v>
      </c>
      <c r="AK30">
        <v>12</v>
      </c>
      <c r="AL30">
        <v>2739</v>
      </c>
      <c r="AM30" t="s">
        <v>1053</v>
      </c>
      <c r="AN30" t="s">
        <v>1326</v>
      </c>
      <c r="AO30">
        <v>854.24800000000005</v>
      </c>
      <c r="AR30" t="s">
        <v>147</v>
      </c>
      <c r="AS30" t="s">
        <v>214</v>
      </c>
      <c r="AT30" t="s">
        <v>990</v>
      </c>
      <c r="AU30" t="s">
        <v>1052</v>
      </c>
      <c r="AV30" t="s">
        <v>693</v>
      </c>
      <c r="AW30">
        <v>3</v>
      </c>
      <c r="BB30">
        <v>0.92948096664754487</v>
      </c>
      <c r="BC30" t="s">
        <v>71</v>
      </c>
      <c r="BF30" t="s">
        <v>147</v>
      </c>
      <c r="BG30" t="s">
        <v>214</v>
      </c>
      <c r="BH30" t="s">
        <v>1052</v>
      </c>
      <c r="BI30">
        <v>169</v>
      </c>
      <c r="BJ30">
        <v>3</v>
      </c>
      <c r="BK30" t="s">
        <v>990</v>
      </c>
      <c r="BL30" t="s">
        <v>1002</v>
      </c>
      <c r="BM30">
        <v>0.92948096664754487</v>
      </c>
      <c r="BN30" t="s">
        <v>71</v>
      </c>
      <c r="BO30" t="s">
        <v>675</v>
      </c>
      <c r="BP30">
        <v>1115.348</v>
      </c>
      <c r="BQ30" t="s">
        <v>72</v>
      </c>
    </row>
    <row r="31" spans="1:69" ht="16.5">
      <c r="A31" s="126" t="str">
        <f t="shared" si="18"/>
        <v>명진교통</v>
      </c>
      <c r="B31" s="127" t="str">
        <f t="shared" si="19"/>
        <v>김철</v>
      </c>
      <c r="C31" s="128" t="str">
        <f t="shared" si="20"/>
        <v>D</v>
      </c>
      <c r="D31" s="129">
        <f t="shared" si="21"/>
        <v>0.82490560913460798</v>
      </c>
      <c r="E31" s="130">
        <f t="shared" si="22"/>
        <v>1357</v>
      </c>
      <c r="F31" s="131" t="str">
        <f t="shared" si="23"/>
        <v>522</v>
      </c>
      <c r="G31" s="132" t="str">
        <f t="shared" si="24"/>
        <v>71바5711</v>
      </c>
      <c r="H31" s="133">
        <f t="shared" si="25"/>
        <v>2</v>
      </c>
      <c r="I31" s="134">
        <f t="shared" si="26"/>
        <v>2310.047</v>
      </c>
      <c r="J31" s="135">
        <f t="shared" si="27"/>
        <v>1.9716657266853482E-2</v>
      </c>
      <c r="K31" s="135">
        <f t="shared" si="28"/>
        <v>0.46561379569835504</v>
      </c>
      <c r="L31" s="135">
        <f t="shared" si="29"/>
        <v>0.18571050718881477</v>
      </c>
      <c r="M31" s="136">
        <f t="shared" si="30"/>
        <v>18.52</v>
      </c>
      <c r="N31" s="137">
        <f t="shared" si="31"/>
        <v>0</v>
      </c>
      <c r="O31" s="137">
        <f t="shared" si="32"/>
        <v>10.248550547074377</v>
      </c>
      <c r="P31" s="247">
        <f t="shared" si="33"/>
        <v>127</v>
      </c>
      <c r="Q31" s="248">
        <f t="shared" si="34"/>
        <v>0</v>
      </c>
      <c r="R31" s="248">
        <f t="shared" si="35"/>
        <v>243</v>
      </c>
      <c r="T31">
        <v>509</v>
      </c>
      <c r="U31">
        <v>1357</v>
      </c>
      <c r="V31" t="s">
        <v>1054</v>
      </c>
      <c r="W31">
        <v>2371.067</v>
      </c>
      <c r="X31">
        <v>1300.597</v>
      </c>
      <c r="Y31">
        <v>1.823</v>
      </c>
      <c r="Z31">
        <v>18.52</v>
      </c>
      <c r="AA31">
        <v>178.471632</v>
      </c>
      <c r="AB31">
        <v>3.5188640000000002</v>
      </c>
      <c r="AC31">
        <v>83.098854000000003</v>
      </c>
      <c r="AD31" s="1">
        <v>429</v>
      </c>
      <c r="AE31">
        <v>0</v>
      </c>
      <c r="AF31">
        <v>243</v>
      </c>
      <c r="AG31">
        <v>87</v>
      </c>
      <c r="AH31">
        <v>13.285399</v>
      </c>
      <c r="AI31">
        <v>4437.6000000000004</v>
      </c>
      <c r="AJ31">
        <v>25.8</v>
      </c>
      <c r="AK31">
        <v>127</v>
      </c>
      <c r="AL31">
        <v>68907</v>
      </c>
      <c r="AM31" t="s">
        <v>1055</v>
      </c>
      <c r="AN31" t="s">
        <v>1327</v>
      </c>
      <c r="AO31">
        <v>2073.4360000000001</v>
      </c>
      <c r="AR31" t="s">
        <v>147</v>
      </c>
      <c r="AS31">
        <v>522</v>
      </c>
      <c r="AT31" t="s">
        <v>912</v>
      </c>
      <c r="AU31" t="s">
        <v>1054</v>
      </c>
      <c r="AV31" t="s">
        <v>49</v>
      </c>
      <c r="AW31">
        <v>2</v>
      </c>
      <c r="BB31">
        <v>0.82821491254979174</v>
      </c>
      <c r="BC31" t="s">
        <v>70</v>
      </c>
      <c r="BF31" t="s">
        <v>147</v>
      </c>
      <c r="BG31" t="s">
        <v>208</v>
      </c>
      <c r="BH31" t="s">
        <v>1054</v>
      </c>
      <c r="BI31">
        <v>1357</v>
      </c>
      <c r="BJ31">
        <v>2</v>
      </c>
      <c r="BK31" t="s">
        <v>912</v>
      </c>
      <c r="BL31" t="s">
        <v>1000</v>
      </c>
      <c r="BM31">
        <v>0.82490560913460798</v>
      </c>
      <c r="BN31" t="s">
        <v>70</v>
      </c>
      <c r="BO31" t="s">
        <v>679</v>
      </c>
      <c r="BP31">
        <v>2310.047</v>
      </c>
      <c r="BQ31" t="s">
        <v>74</v>
      </c>
    </row>
    <row r="32" spans="1:69" ht="16.5">
      <c r="A32" s="109" t="str">
        <f t="shared" si="18"/>
        <v>명진교통</v>
      </c>
      <c r="B32" s="110" t="str">
        <f t="shared" si="19"/>
        <v>김헌영</v>
      </c>
      <c r="C32" s="111" t="str">
        <f t="shared" si="20"/>
        <v>A</v>
      </c>
      <c r="D32" s="112">
        <f t="shared" si="21"/>
        <v>0.95352750835611355</v>
      </c>
      <c r="E32" s="113">
        <f t="shared" si="22"/>
        <v>2650</v>
      </c>
      <c r="F32" s="114" t="str">
        <f t="shared" si="23"/>
        <v>522</v>
      </c>
      <c r="G32" s="115" t="str">
        <f t="shared" si="24"/>
        <v>71바5722</v>
      </c>
      <c r="H32" s="116">
        <f t="shared" si="25"/>
        <v>10</v>
      </c>
      <c r="I32" s="117">
        <f t="shared" si="26"/>
        <v>2105.8360000000002</v>
      </c>
      <c r="J32" s="118">
        <f t="shared" si="27"/>
        <v>4.0526594699995359E-2</v>
      </c>
      <c r="K32" s="118">
        <f t="shared" si="28"/>
        <v>0.37284466990016008</v>
      </c>
      <c r="L32" s="118">
        <f t="shared" si="29"/>
        <v>0.14673507338653149</v>
      </c>
      <c r="M32" s="119">
        <f t="shared" si="30"/>
        <v>7.7439999999999998</v>
      </c>
      <c r="N32" s="120">
        <f t="shared" si="31"/>
        <v>4.7487078765867816E-2</v>
      </c>
      <c r="O32" s="120">
        <f t="shared" si="32"/>
        <v>4.4162983252257062</v>
      </c>
      <c r="P32" s="249">
        <f t="shared" si="33"/>
        <v>52</v>
      </c>
      <c r="Q32" s="250">
        <f t="shared" si="34"/>
        <v>1</v>
      </c>
      <c r="R32" s="250">
        <f t="shared" si="35"/>
        <v>93</v>
      </c>
      <c r="T32">
        <v>509</v>
      </c>
      <c r="U32">
        <v>2650</v>
      </c>
      <c r="V32" t="s">
        <v>1056</v>
      </c>
      <c r="W32">
        <v>2105.8359999999998</v>
      </c>
      <c r="X32">
        <v>913.15200000000004</v>
      </c>
      <c r="Y32">
        <v>2.306</v>
      </c>
      <c r="Z32">
        <v>7.7439999999999998</v>
      </c>
      <c r="AA32">
        <v>149.27632199999999</v>
      </c>
      <c r="AB32">
        <v>6.0496610000000004</v>
      </c>
      <c r="AC32">
        <v>55.656880999999998</v>
      </c>
      <c r="AD32" s="1">
        <v>309</v>
      </c>
      <c r="AE32">
        <v>1</v>
      </c>
      <c r="AF32">
        <v>93</v>
      </c>
      <c r="AG32">
        <v>75</v>
      </c>
      <c r="AH32">
        <v>14.106966</v>
      </c>
      <c r="AI32">
        <v>486.4</v>
      </c>
      <c r="AJ32">
        <v>0</v>
      </c>
      <c r="AK32">
        <v>52</v>
      </c>
      <c r="AL32">
        <v>15002</v>
      </c>
      <c r="AM32" t="s">
        <v>1057</v>
      </c>
      <c r="AN32" t="s">
        <v>1328</v>
      </c>
      <c r="AO32">
        <v>361.70100000000002</v>
      </c>
      <c r="AR32" t="s">
        <v>147</v>
      </c>
      <c r="AS32">
        <v>522</v>
      </c>
      <c r="AT32" t="s">
        <v>921</v>
      </c>
      <c r="AU32" t="s">
        <v>1056</v>
      </c>
      <c r="AV32" t="s">
        <v>693</v>
      </c>
      <c r="AW32">
        <v>10</v>
      </c>
      <c r="BB32">
        <v>0.98674858101100804</v>
      </c>
      <c r="BC32" t="s">
        <v>69</v>
      </c>
      <c r="BF32" t="s">
        <v>147</v>
      </c>
      <c r="BG32" t="s">
        <v>208</v>
      </c>
      <c r="BH32" t="s">
        <v>1056</v>
      </c>
      <c r="BI32">
        <v>2650</v>
      </c>
      <c r="BJ32">
        <v>10</v>
      </c>
      <c r="BK32" t="s">
        <v>921</v>
      </c>
      <c r="BL32" t="s">
        <v>918</v>
      </c>
      <c r="BM32">
        <v>0.95352750835611355</v>
      </c>
      <c r="BN32" t="s">
        <v>69</v>
      </c>
      <c r="BO32" t="s">
        <v>678</v>
      </c>
      <c r="BP32">
        <v>2105.8360000000002</v>
      </c>
      <c r="BQ32" t="s">
        <v>72</v>
      </c>
    </row>
    <row r="33" spans="1:69" ht="16.5">
      <c r="A33" s="126" t="str">
        <f t="shared" si="18"/>
        <v>명진교통</v>
      </c>
      <c r="B33" s="127" t="str">
        <f t="shared" si="19"/>
        <v>김현중</v>
      </c>
      <c r="C33" s="128" t="str">
        <f t="shared" si="20"/>
        <v>S</v>
      </c>
      <c r="D33" s="129">
        <f t="shared" si="21"/>
        <v>1.0219230769230769</v>
      </c>
      <c r="E33" s="130">
        <f t="shared" si="22"/>
        <v>9462</v>
      </c>
      <c r="F33" s="131" t="str">
        <f t="shared" si="23"/>
        <v>594</v>
      </c>
      <c r="G33" s="132" t="str">
        <f t="shared" si="24"/>
        <v>71바5364</v>
      </c>
      <c r="H33" s="133">
        <f t="shared" si="25"/>
        <v>1</v>
      </c>
      <c r="I33" s="134">
        <f t="shared" si="26"/>
        <v>2340.5749999999998</v>
      </c>
      <c r="J33" s="135">
        <f t="shared" si="27"/>
        <v>3.661321959828899E-2</v>
      </c>
      <c r="K33" s="135">
        <f t="shared" si="28"/>
        <v>0.40263343738127499</v>
      </c>
      <c r="L33" s="135">
        <f t="shared" si="29"/>
        <v>0.25421103788598959</v>
      </c>
      <c r="M33" s="136">
        <f t="shared" si="30"/>
        <v>8.407</v>
      </c>
      <c r="N33" s="137">
        <f t="shared" si="31"/>
        <v>4.2724544182519253E-2</v>
      </c>
      <c r="O33" s="137">
        <f t="shared" si="32"/>
        <v>1.0681136045629813</v>
      </c>
      <c r="P33" s="247">
        <f t="shared" si="33"/>
        <v>100</v>
      </c>
      <c r="Q33" s="248">
        <f t="shared" si="34"/>
        <v>1</v>
      </c>
      <c r="R33" s="248">
        <f t="shared" si="35"/>
        <v>25</v>
      </c>
      <c r="T33">
        <v>509</v>
      </c>
      <c r="U33">
        <v>9462</v>
      </c>
      <c r="V33" t="s">
        <v>1058</v>
      </c>
      <c r="W33">
        <v>2340.5749999999998</v>
      </c>
      <c r="X33">
        <v>878.46400000000006</v>
      </c>
      <c r="Y33">
        <v>2.6640000000000001</v>
      </c>
      <c r="Z33">
        <v>8.407</v>
      </c>
      <c r="AA33">
        <v>176.90050400000001</v>
      </c>
      <c r="AB33">
        <v>6.4768970000000001</v>
      </c>
      <c r="AC33">
        <v>71.226057999999995</v>
      </c>
      <c r="AD33" s="1">
        <v>595</v>
      </c>
      <c r="AE33">
        <v>1</v>
      </c>
      <c r="AF33">
        <v>25</v>
      </c>
      <c r="AG33">
        <v>63</v>
      </c>
      <c r="AH33">
        <v>13.231025000000001</v>
      </c>
      <c r="AI33">
        <v>0</v>
      </c>
      <c r="AJ33">
        <v>0</v>
      </c>
      <c r="AK33">
        <v>100</v>
      </c>
      <c r="AL33">
        <v>43166</v>
      </c>
      <c r="AM33" t="s">
        <v>1059</v>
      </c>
      <c r="AN33" t="s">
        <v>1329</v>
      </c>
      <c r="AO33">
        <v>2340.5749999999998</v>
      </c>
      <c r="AR33" t="s">
        <v>147</v>
      </c>
      <c r="AS33">
        <v>594</v>
      </c>
      <c r="AT33" t="s">
        <v>983</v>
      </c>
      <c r="AU33" t="s">
        <v>1058</v>
      </c>
      <c r="AV33" t="s">
        <v>49</v>
      </c>
      <c r="AW33">
        <v>1</v>
      </c>
      <c r="BB33">
        <v>1.0246153846153847</v>
      </c>
      <c r="BC33" t="s">
        <v>74</v>
      </c>
      <c r="BF33" t="s">
        <v>147</v>
      </c>
      <c r="BG33" t="s">
        <v>213</v>
      </c>
      <c r="BH33" t="s">
        <v>1058</v>
      </c>
      <c r="BI33">
        <v>9462</v>
      </c>
      <c r="BJ33">
        <v>1</v>
      </c>
      <c r="BK33" t="s">
        <v>983</v>
      </c>
      <c r="BL33" t="s">
        <v>674</v>
      </c>
      <c r="BM33">
        <v>1.0219230769230769</v>
      </c>
      <c r="BN33" t="s">
        <v>74</v>
      </c>
      <c r="BO33" t="s">
        <v>676</v>
      </c>
      <c r="BP33">
        <v>2340.5749999999998</v>
      </c>
      <c r="BQ33" t="s">
        <v>74</v>
      </c>
    </row>
    <row r="34" spans="1:69" ht="16.5">
      <c r="A34" s="109" t="str">
        <f t="shared" si="18"/>
        <v>명진교통</v>
      </c>
      <c r="B34" s="110" t="str">
        <f t="shared" si="19"/>
        <v>김형태</v>
      </c>
      <c r="C34" s="111" t="str">
        <f t="shared" si="20"/>
        <v>B</v>
      </c>
      <c r="D34" s="112">
        <f t="shared" si="21"/>
        <v>0.94394123599403212</v>
      </c>
      <c r="E34" s="113">
        <f t="shared" si="22"/>
        <v>9907</v>
      </c>
      <c r="F34" s="114" t="str">
        <f t="shared" si="23"/>
        <v>522</v>
      </c>
      <c r="G34" s="115" t="str">
        <f t="shared" si="24"/>
        <v>71바5710</v>
      </c>
      <c r="H34" s="116">
        <f t="shared" si="25"/>
        <v>2</v>
      </c>
      <c r="I34" s="117">
        <f t="shared" si="26"/>
        <v>2059.915</v>
      </c>
      <c r="J34" s="118">
        <f t="shared" si="27"/>
        <v>8.944434339162222E-3</v>
      </c>
      <c r="K34" s="118">
        <f t="shared" si="28"/>
        <v>0.44306639540482018</v>
      </c>
      <c r="L34" s="118">
        <f t="shared" si="29"/>
        <v>0.13495702492578576</v>
      </c>
      <c r="M34" s="119">
        <f t="shared" si="30"/>
        <v>5.976</v>
      </c>
      <c r="N34" s="120">
        <f t="shared" si="31"/>
        <v>0</v>
      </c>
      <c r="O34" s="120">
        <f t="shared" si="32"/>
        <v>5.6313003206442982</v>
      </c>
      <c r="P34" s="249">
        <f t="shared" si="33"/>
        <v>91</v>
      </c>
      <c r="Q34" s="250">
        <f t="shared" si="34"/>
        <v>0</v>
      </c>
      <c r="R34" s="250">
        <f t="shared" si="35"/>
        <v>116</v>
      </c>
      <c r="T34">
        <v>509</v>
      </c>
      <c r="U34">
        <v>9907</v>
      </c>
      <c r="V34" t="s">
        <v>1060</v>
      </c>
      <c r="W34">
        <v>2059.915</v>
      </c>
      <c r="X34">
        <v>945.08699999999999</v>
      </c>
      <c r="Y34">
        <v>2.1800000000000002</v>
      </c>
      <c r="Z34">
        <v>5.976</v>
      </c>
      <c r="AA34">
        <v>166.45859799999999</v>
      </c>
      <c r="AB34">
        <v>1.4888779999999999</v>
      </c>
      <c r="AC34">
        <v>73.752211000000003</v>
      </c>
      <c r="AD34" s="1">
        <v>278</v>
      </c>
      <c r="AE34">
        <v>0</v>
      </c>
      <c r="AF34">
        <v>116</v>
      </c>
      <c r="AG34">
        <v>78</v>
      </c>
      <c r="AH34">
        <v>12.374938999999999</v>
      </c>
      <c r="AI34">
        <v>1928.2</v>
      </c>
      <c r="AJ34">
        <v>0</v>
      </c>
      <c r="AK34">
        <v>91</v>
      </c>
      <c r="AL34">
        <v>61615</v>
      </c>
      <c r="AM34" t="s">
        <v>1061</v>
      </c>
      <c r="AN34" t="s">
        <v>1330</v>
      </c>
      <c r="AO34">
        <v>1943.5650000000001</v>
      </c>
      <c r="AR34" t="s">
        <v>147</v>
      </c>
      <c r="AS34">
        <v>522</v>
      </c>
      <c r="AT34" t="s">
        <v>910</v>
      </c>
      <c r="AU34" t="s">
        <v>1060</v>
      </c>
      <c r="AV34" t="s">
        <v>693</v>
      </c>
      <c r="AW34">
        <v>2</v>
      </c>
      <c r="BB34">
        <v>0.95080597563702773</v>
      </c>
      <c r="BC34" t="s">
        <v>69</v>
      </c>
      <c r="BF34" t="s">
        <v>147</v>
      </c>
      <c r="BG34" t="s">
        <v>208</v>
      </c>
      <c r="BH34" t="s">
        <v>1060</v>
      </c>
      <c r="BI34">
        <v>9907</v>
      </c>
      <c r="BJ34">
        <v>2</v>
      </c>
      <c r="BK34" t="s">
        <v>910</v>
      </c>
      <c r="BL34" t="s">
        <v>919</v>
      </c>
      <c r="BM34">
        <v>0.94394123599403212</v>
      </c>
      <c r="BN34" t="s">
        <v>71</v>
      </c>
      <c r="BO34" t="s">
        <v>678</v>
      </c>
      <c r="BP34">
        <v>2059.915</v>
      </c>
      <c r="BQ34" t="s">
        <v>69</v>
      </c>
    </row>
    <row r="35" spans="1:69" ht="16.5">
      <c r="A35" s="126" t="str">
        <f t="shared" si="18"/>
        <v>명진교통</v>
      </c>
      <c r="B35" s="127" t="str">
        <f t="shared" si="19"/>
        <v>류흥식</v>
      </c>
      <c r="C35" s="128" t="str">
        <f t="shared" si="20"/>
        <v>B</v>
      </c>
      <c r="D35" s="129">
        <f t="shared" si="21"/>
        <v>0.91793103448275859</v>
      </c>
      <c r="E35" s="130">
        <f t="shared" si="22"/>
        <v>4447</v>
      </c>
      <c r="F35" s="131" t="str">
        <f t="shared" si="23"/>
        <v>591</v>
      </c>
      <c r="G35" s="132" t="str">
        <f t="shared" si="24"/>
        <v>71바5459</v>
      </c>
      <c r="H35" s="133">
        <f t="shared" si="25"/>
        <v>1</v>
      </c>
      <c r="I35" s="134">
        <f t="shared" si="26"/>
        <v>2458.4810000000002</v>
      </c>
      <c r="J35" s="135">
        <f t="shared" si="27"/>
        <v>4.4230695950008184E-2</v>
      </c>
      <c r="K35" s="135">
        <f t="shared" si="28"/>
        <v>0.35846782604458566</v>
      </c>
      <c r="L35" s="135">
        <f t="shared" si="29"/>
        <v>0.27333951330109929</v>
      </c>
      <c r="M35" s="136">
        <f t="shared" si="30"/>
        <v>8.6649999999999991</v>
      </c>
      <c r="N35" s="137">
        <f t="shared" si="31"/>
        <v>4.0675522812663588E-2</v>
      </c>
      <c r="O35" s="137">
        <f t="shared" si="32"/>
        <v>2.1151271862585066</v>
      </c>
      <c r="P35" s="247">
        <f t="shared" si="33"/>
        <v>45</v>
      </c>
      <c r="Q35" s="248">
        <f t="shared" si="34"/>
        <v>1</v>
      </c>
      <c r="R35" s="248">
        <f t="shared" si="35"/>
        <v>52</v>
      </c>
      <c r="T35">
        <v>509</v>
      </c>
      <c r="U35">
        <v>4447</v>
      </c>
      <c r="V35" t="s">
        <v>1062</v>
      </c>
      <c r="W35">
        <v>2458.4810000000002</v>
      </c>
      <c r="X35">
        <v>910.93299999999999</v>
      </c>
      <c r="Y35">
        <v>2.6989999999999998</v>
      </c>
      <c r="Z35">
        <v>8.6649999999999991</v>
      </c>
      <c r="AA35">
        <v>172.308842</v>
      </c>
      <c r="AB35">
        <v>7.62134</v>
      </c>
      <c r="AC35">
        <v>61.767175999999999</v>
      </c>
      <c r="AD35" s="1">
        <v>672</v>
      </c>
      <c r="AE35">
        <v>1</v>
      </c>
      <c r="AF35">
        <v>52</v>
      </c>
      <c r="AG35">
        <v>69</v>
      </c>
      <c r="AH35">
        <v>14.267874000000001</v>
      </c>
      <c r="AI35">
        <v>40.1</v>
      </c>
      <c r="AJ35">
        <v>0</v>
      </c>
      <c r="AK35">
        <v>45</v>
      </c>
      <c r="AL35">
        <v>17848</v>
      </c>
      <c r="AM35" t="s">
        <v>1063</v>
      </c>
      <c r="AN35" t="s">
        <v>1331</v>
      </c>
      <c r="AO35">
        <v>2458.4810000000002</v>
      </c>
      <c r="AR35" t="s">
        <v>147</v>
      </c>
      <c r="AS35">
        <v>591</v>
      </c>
      <c r="AT35" t="s">
        <v>958</v>
      </c>
      <c r="AU35" t="s">
        <v>1062</v>
      </c>
      <c r="AV35" t="s">
        <v>49</v>
      </c>
      <c r="AW35">
        <v>1</v>
      </c>
      <c r="BB35">
        <v>0.93068965517241375</v>
      </c>
      <c r="BC35" t="s">
        <v>71</v>
      </c>
      <c r="BF35" t="s">
        <v>147</v>
      </c>
      <c r="BG35" t="s">
        <v>211</v>
      </c>
      <c r="BH35" t="s">
        <v>1062</v>
      </c>
      <c r="BI35">
        <v>4447</v>
      </c>
      <c r="BJ35">
        <v>1</v>
      </c>
      <c r="BK35" t="s">
        <v>958</v>
      </c>
      <c r="BL35" t="s">
        <v>674</v>
      </c>
      <c r="BM35">
        <v>0.91793103448275859</v>
      </c>
      <c r="BN35" t="s">
        <v>71</v>
      </c>
      <c r="BO35" t="s">
        <v>675</v>
      </c>
      <c r="BP35">
        <v>2458.4810000000002</v>
      </c>
      <c r="BQ35" t="s">
        <v>71</v>
      </c>
    </row>
    <row r="36" spans="1:69" ht="16.5">
      <c r="A36" s="109" t="str">
        <f t="shared" si="18"/>
        <v>명진교통</v>
      </c>
      <c r="B36" s="110" t="str">
        <f t="shared" si="19"/>
        <v>문용원</v>
      </c>
      <c r="C36" s="111" t="str">
        <f t="shared" si="20"/>
        <v>B</v>
      </c>
      <c r="D36" s="112">
        <f t="shared" si="21"/>
        <v>0.91191338664419086</v>
      </c>
      <c r="E36" s="113">
        <f t="shared" si="22"/>
        <v>481</v>
      </c>
      <c r="F36" s="114" t="str">
        <f t="shared" si="23"/>
        <v>591</v>
      </c>
      <c r="G36" s="115" t="str">
        <f t="shared" si="24"/>
        <v>71바5455</v>
      </c>
      <c r="H36" s="116">
        <f t="shared" si="25"/>
        <v>7</v>
      </c>
      <c r="I36" s="117">
        <f t="shared" si="26"/>
        <v>1789.8630000000001</v>
      </c>
      <c r="J36" s="118">
        <f t="shared" si="27"/>
        <v>2.231521163965438E-2</v>
      </c>
      <c r="K36" s="118">
        <f t="shared" si="28"/>
        <v>0.32558076298834276</v>
      </c>
      <c r="L36" s="118">
        <f t="shared" si="29"/>
        <v>0.27823358547553639</v>
      </c>
      <c r="M36" s="119">
        <f t="shared" si="30"/>
        <v>8.1769999999999996</v>
      </c>
      <c r="N36" s="120">
        <f t="shared" si="31"/>
        <v>0.67044237463984668</v>
      </c>
      <c r="O36" s="120">
        <f t="shared" si="32"/>
        <v>24.303536080694442</v>
      </c>
      <c r="P36" s="249">
        <f t="shared" si="33"/>
        <v>0</v>
      </c>
      <c r="Q36" s="250">
        <f t="shared" si="34"/>
        <v>12</v>
      </c>
      <c r="R36" s="250">
        <f t="shared" si="35"/>
        <v>435</v>
      </c>
      <c r="T36">
        <v>509</v>
      </c>
      <c r="U36">
        <v>481</v>
      </c>
      <c r="V36" t="s">
        <v>1064</v>
      </c>
      <c r="W36">
        <v>1789.8630000000001</v>
      </c>
      <c r="X36">
        <v>712.04899999999998</v>
      </c>
      <c r="Y36">
        <v>2.5139999999999998</v>
      </c>
      <c r="Z36">
        <v>8.1769999999999996</v>
      </c>
      <c r="AA36">
        <v>119.63296800000001</v>
      </c>
      <c r="AB36">
        <v>2.669635</v>
      </c>
      <c r="AC36">
        <v>38.950192999999999</v>
      </c>
      <c r="AD36" s="1">
        <v>498</v>
      </c>
      <c r="AE36">
        <v>12</v>
      </c>
      <c r="AF36">
        <v>435</v>
      </c>
      <c r="AG36">
        <v>73</v>
      </c>
      <c r="AH36">
        <v>14.961285</v>
      </c>
      <c r="AI36">
        <v>71.400000000000006</v>
      </c>
      <c r="AJ36">
        <v>0</v>
      </c>
      <c r="AK36">
        <v>0</v>
      </c>
      <c r="AL36">
        <v>0</v>
      </c>
      <c r="AM36" t="s">
        <v>1065</v>
      </c>
      <c r="AN36" t="s">
        <v>1332</v>
      </c>
      <c r="AO36">
        <v>350.05799999999999</v>
      </c>
      <c r="AR36" t="s">
        <v>147</v>
      </c>
      <c r="AS36">
        <v>591</v>
      </c>
      <c r="AT36" t="s">
        <v>955</v>
      </c>
      <c r="AU36" t="s">
        <v>1064</v>
      </c>
      <c r="AV36" t="s">
        <v>49</v>
      </c>
      <c r="AW36">
        <v>7</v>
      </c>
      <c r="BB36">
        <v>0.91191338664419086</v>
      </c>
      <c r="BC36" t="s">
        <v>71</v>
      </c>
      <c r="BF36" t="s">
        <v>147</v>
      </c>
      <c r="BG36" t="s">
        <v>211</v>
      </c>
      <c r="BH36" t="s">
        <v>1064</v>
      </c>
      <c r="BI36">
        <v>481</v>
      </c>
      <c r="BJ36">
        <v>7</v>
      </c>
      <c r="BK36" t="s">
        <v>955</v>
      </c>
      <c r="BL36" t="s">
        <v>986</v>
      </c>
      <c r="BM36">
        <v>0.91191338664419086</v>
      </c>
      <c r="BN36" t="s">
        <v>71</v>
      </c>
      <c r="BO36" t="s">
        <v>675</v>
      </c>
      <c r="BP36">
        <v>1789.8630000000001</v>
      </c>
      <c r="BQ36" t="s">
        <v>71</v>
      </c>
    </row>
    <row r="37" spans="1:69" ht="16.5">
      <c r="A37" s="126" t="str">
        <f t="shared" si="18"/>
        <v>명진교통</v>
      </c>
      <c r="B37" s="127" t="str">
        <f t="shared" si="19"/>
        <v>문종성</v>
      </c>
      <c r="C37" s="128" t="str">
        <f t="shared" si="20"/>
        <v>F</v>
      </c>
      <c r="D37" s="129">
        <f t="shared" si="21"/>
        <v>0.75834857114182341</v>
      </c>
      <c r="E37" s="130">
        <f t="shared" si="22"/>
        <v>4985</v>
      </c>
      <c r="F37" s="131" t="str">
        <f t="shared" si="23"/>
        <v>순환52</v>
      </c>
      <c r="G37" s="132" t="str">
        <f t="shared" si="24"/>
        <v>71바5705</v>
      </c>
      <c r="H37" s="133">
        <f t="shared" si="25"/>
        <v>11</v>
      </c>
      <c r="I37" s="134">
        <f t="shared" si="26"/>
        <v>2258.433</v>
      </c>
      <c r="J37" s="135">
        <f t="shared" si="27"/>
        <v>2.815904597808469E-2</v>
      </c>
      <c r="K37" s="135">
        <f t="shared" si="28"/>
        <v>0.48124873043958633</v>
      </c>
      <c r="L37" s="135">
        <f t="shared" si="29"/>
        <v>0.21475067004422979</v>
      </c>
      <c r="M37" s="136">
        <f t="shared" si="30"/>
        <v>15.962999999999999</v>
      </c>
      <c r="N37" s="137">
        <f t="shared" si="31"/>
        <v>4.1085073217708976E-2</v>
      </c>
      <c r="O37" s="137">
        <f t="shared" si="32"/>
        <v>25.267320028891021</v>
      </c>
      <c r="P37" s="247">
        <f t="shared" si="33"/>
        <v>163</v>
      </c>
      <c r="Q37" s="248">
        <f t="shared" si="34"/>
        <v>1</v>
      </c>
      <c r="R37" s="248">
        <f t="shared" si="35"/>
        <v>615</v>
      </c>
      <c r="T37">
        <v>509</v>
      </c>
      <c r="U37">
        <v>4985</v>
      </c>
      <c r="V37" t="s">
        <v>1066</v>
      </c>
      <c r="W37">
        <v>2433.9740000000002</v>
      </c>
      <c r="X37">
        <v>1321.6790000000001</v>
      </c>
      <c r="Y37">
        <v>1.8420000000000001</v>
      </c>
      <c r="Z37">
        <v>15.962999999999999</v>
      </c>
      <c r="AA37">
        <v>182.39581000000001</v>
      </c>
      <c r="AB37">
        <v>5.1360919999999997</v>
      </c>
      <c r="AC37">
        <v>87.777752000000007</v>
      </c>
      <c r="AD37" s="1">
        <v>485</v>
      </c>
      <c r="AE37">
        <v>1</v>
      </c>
      <c r="AF37">
        <v>615</v>
      </c>
      <c r="AG37">
        <v>88</v>
      </c>
      <c r="AH37">
        <v>13.344462</v>
      </c>
      <c r="AI37">
        <v>5699.4</v>
      </c>
      <c r="AJ37">
        <v>73.7</v>
      </c>
      <c r="AK37">
        <v>163</v>
      </c>
      <c r="AL37">
        <v>79651</v>
      </c>
      <c r="AM37" t="s">
        <v>1067</v>
      </c>
      <c r="AN37" t="s">
        <v>1333</v>
      </c>
      <c r="AO37">
        <v>485.85</v>
      </c>
      <c r="AR37" t="s">
        <v>147</v>
      </c>
      <c r="AS37" t="s">
        <v>214</v>
      </c>
      <c r="AT37" t="s">
        <v>995</v>
      </c>
      <c r="AU37" t="s">
        <v>1066</v>
      </c>
      <c r="AV37" t="s">
        <v>693</v>
      </c>
      <c r="AW37">
        <v>11</v>
      </c>
      <c r="BB37">
        <v>0.77972049143137545</v>
      </c>
      <c r="BC37" t="s">
        <v>73</v>
      </c>
      <c r="BF37" t="s">
        <v>147</v>
      </c>
      <c r="BG37" t="s">
        <v>214</v>
      </c>
      <c r="BH37" t="s">
        <v>1066</v>
      </c>
      <c r="BI37">
        <v>4985</v>
      </c>
      <c r="BJ37">
        <v>11</v>
      </c>
      <c r="BK37" t="s">
        <v>995</v>
      </c>
      <c r="BL37" t="s">
        <v>908</v>
      </c>
      <c r="BM37">
        <v>0.75834857114182341</v>
      </c>
      <c r="BN37" t="s">
        <v>73</v>
      </c>
      <c r="BO37" t="s">
        <v>690</v>
      </c>
      <c r="BP37">
        <v>2258.433</v>
      </c>
      <c r="BQ37" t="s">
        <v>71</v>
      </c>
    </row>
    <row r="38" spans="1:69" ht="16.5">
      <c r="A38" s="109" t="str">
        <f t="shared" si="18"/>
        <v>명진교통</v>
      </c>
      <c r="B38" s="110" t="str">
        <f t="shared" si="19"/>
        <v>박경배</v>
      </c>
      <c r="C38" s="111" t="str">
        <f t="shared" si="20"/>
        <v>S</v>
      </c>
      <c r="D38" s="112">
        <f t="shared" si="21"/>
        <v>1.1642857142857144</v>
      </c>
      <c r="E38" s="113">
        <f t="shared" si="22"/>
        <v>953</v>
      </c>
      <c r="F38" s="114" t="str">
        <f t="shared" si="23"/>
        <v>591</v>
      </c>
      <c r="G38" s="115" t="str">
        <f t="shared" si="24"/>
        <v>71바5453</v>
      </c>
      <c r="H38" s="116">
        <f t="shared" si="25"/>
        <v>1</v>
      </c>
      <c r="I38" s="117">
        <f t="shared" si="26"/>
        <v>2445.7820000000002</v>
      </c>
      <c r="J38" s="118">
        <f t="shared" si="27"/>
        <v>1.2636949448224945E-2</v>
      </c>
      <c r="K38" s="118">
        <f t="shared" si="28"/>
        <v>0.3191244662449888</v>
      </c>
      <c r="L38" s="118">
        <f t="shared" si="29"/>
        <v>0.33772429431568307</v>
      </c>
      <c r="M38" s="119">
        <f t="shared" si="30"/>
        <v>5.1959999999999997</v>
      </c>
      <c r="N38" s="120">
        <f t="shared" si="31"/>
        <v>4.0886718440155331E-2</v>
      </c>
      <c r="O38" s="120">
        <f t="shared" si="32"/>
        <v>0.89950780568341737</v>
      </c>
      <c r="P38" s="249">
        <f t="shared" si="33"/>
        <v>35</v>
      </c>
      <c r="Q38" s="250">
        <f t="shared" si="34"/>
        <v>1</v>
      </c>
      <c r="R38" s="250">
        <f t="shared" si="35"/>
        <v>22</v>
      </c>
      <c r="T38">
        <v>509</v>
      </c>
      <c r="U38">
        <v>953</v>
      </c>
      <c r="V38" t="s">
        <v>1068</v>
      </c>
      <c r="W38">
        <v>2445.7820000000002</v>
      </c>
      <c r="X38">
        <v>750.21500000000003</v>
      </c>
      <c r="Y38">
        <v>3.26</v>
      </c>
      <c r="Z38">
        <v>5.1959999999999997</v>
      </c>
      <c r="AA38">
        <v>165.69188700000001</v>
      </c>
      <c r="AB38">
        <v>2.0938400000000001</v>
      </c>
      <c r="AC38">
        <v>52.876334999999997</v>
      </c>
      <c r="AD38" s="1">
        <v>826</v>
      </c>
      <c r="AE38">
        <v>1</v>
      </c>
      <c r="AF38">
        <v>22</v>
      </c>
      <c r="AG38">
        <v>68</v>
      </c>
      <c r="AH38">
        <v>14.761024000000001</v>
      </c>
      <c r="AI38">
        <v>1.5</v>
      </c>
      <c r="AJ38">
        <v>0</v>
      </c>
      <c r="AK38">
        <v>35</v>
      </c>
      <c r="AL38">
        <v>10262</v>
      </c>
      <c r="AM38" t="s">
        <v>1069</v>
      </c>
      <c r="AN38" t="s">
        <v>1334</v>
      </c>
      <c r="AO38">
        <v>2445.7820000000002</v>
      </c>
      <c r="AR38" t="s">
        <v>147</v>
      </c>
      <c r="AS38">
        <v>591</v>
      </c>
      <c r="AT38" t="s">
        <v>950</v>
      </c>
      <c r="AU38" t="s">
        <v>1068</v>
      </c>
      <c r="AV38" t="s">
        <v>49</v>
      </c>
      <c r="AW38">
        <v>1</v>
      </c>
      <c r="BB38">
        <v>1.1642857142857144</v>
      </c>
      <c r="BC38" t="s">
        <v>74</v>
      </c>
      <c r="BF38" t="s">
        <v>147</v>
      </c>
      <c r="BG38" t="s">
        <v>211</v>
      </c>
      <c r="BH38" t="s">
        <v>1068</v>
      </c>
      <c r="BI38">
        <v>953</v>
      </c>
      <c r="BJ38">
        <v>1</v>
      </c>
      <c r="BK38" t="s">
        <v>950</v>
      </c>
      <c r="BL38" t="s">
        <v>674</v>
      </c>
      <c r="BM38">
        <v>1.1642857142857144</v>
      </c>
      <c r="BN38" t="s">
        <v>74</v>
      </c>
      <c r="BO38" t="s">
        <v>676</v>
      </c>
      <c r="BP38">
        <v>2445.7820000000002</v>
      </c>
      <c r="BQ38" t="s">
        <v>71</v>
      </c>
    </row>
    <row r="39" spans="1:69" ht="16.5">
      <c r="A39" s="126" t="str">
        <f t="shared" si="18"/>
        <v>명진교통</v>
      </c>
      <c r="B39" s="127" t="str">
        <f t="shared" si="19"/>
        <v>박동시</v>
      </c>
      <c r="C39" s="128" t="str">
        <f t="shared" si="20"/>
        <v>B</v>
      </c>
      <c r="D39" s="129">
        <f t="shared" si="21"/>
        <v>0.92522139267118153</v>
      </c>
      <c r="E39" s="130">
        <f t="shared" si="22"/>
        <v>6158</v>
      </c>
      <c r="F39" s="131" t="str">
        <f t="shared" si="23"/>
        <v>592</v>
      </c>
      <c r="G39" s="132" t="str">
        <f t="shared" si="24"/>
        <v>71바5352</v>
      </c>
      <c r="H39" s="133">
        <f t="shared" si="25"/>
        <v>2</v>
      </c>
      <c r="I39" s="134">
        <f t="shared" si="26"/>
        <v>2200.4430000000002</v>
      </c>
      <c r="J39" s="135">
        <f t="shared" si="27"/>
        <v>3.2986880160906416E-2</v>
      </c>
      <c r="K39" s="135">
        <f t="shared" si="28"/>
        <v>0.39042793624062011</v>
      </c>
      <c r="L39" s="135">
        <f t="shared" si="29"/>
        <v>0.25267639288997712</v>
      </c>
      <c r="M39" s="136">
        <f t="shared" si="30"/>
        <v>11.015000000000001</v>
      </c>
      <c r="N39" s="137">
        <f t="shared" si="31"/>
        <v>1.0118398459891769</v>
      </c>
      <c r="O39" s="137">
        <f t="shared" si="32"/>
        <v>18.785026705972978</v>
      </c>
      <c r="P39" s="247">
        <f t="shared" si="33"/>
        <v>69</v>
      </c>
      <c r="Q39" s="248">
        <f t="shared" si="34"/>
        <v>23</v>
      </c>
      <c r="R39" s="248">
        <f t="shared" si="35"/>
        <v>427</v>
      </c>
      <c r="T39">
        <v>509</v>
      </c>
      <c r="U39">
        <v>6158</v>
      </c>
      <c r="V39" t="s">
        <v>1070</v>
      </c>
      <c r="W39">
        <v>2273.087</v>
      </c>
      <c r="X39">
        <v>845.90099999999995</v>
      </c>
      <c r="Y39">
        <v>2.6869999999999998</v>
      </c>
      <c r="Z39">
        <v>11.015000000000001</v>
      </c>
      <c r="AA39">
        <v>165.65355600000001</v>
      </c>
      <c r="AB39">
        <v>5.4643940000000004</v>
      </c>
      <c r="AC39">
        <v>64.675775999999999</v>
      </c>
      <c r="AD39" s="1">
        <v>556</v>
      </c>
      <c r="AE39">
        <v>23</v>
      </c>
      <c r="AF39">
        <v>427</v>
      </c>
      <c r="AG39">
        <v>64</v>
      </c>
      <c r="AH39">
        <v>13.721933</v>
      </c>
      <c r="AI39">
        <v>53.6</v>
      </c>
      <c r="AJ39">
        <v>0</v>
      </c>
      <c r="AK39">
        <v>69</v>
      </c>
      <c r="AL39">
        <v>17287</v>
      </c>
      <c r="AM39" t="s">
        <v>1071</v>
      </c>
      <c r="AN39" t="s">
        <v>1335</v>
      </c>
      <c r="AO39">
        <v>1969.1990000000001</v>
      </c>
      <c r="AR39" t="s">
        <v>147</v>
      </c>
      <c r="AS39">
        <v>592</v>
      </c>
      <c r="AT39" t="s">
        <v>966</v>
      </c>
      <c r="AU39" t="s">
        <v>1070</v>
      </c>
      <c r="AV39" t="s">
        <v>49</v>
      </c>
      <c r="AW39">
        <v>2</v>
      </c>
      <c r="BB39">
        <v>0.93747851102772461</v>
      </c>
      <c r="BC39" t="s">
        <v>71</v>
      </c>
      <c r="BF39" t="s">
        <v>147</v>
      </c>
      <c r="BG39" t="s">
        <v>212</v>
      </c>
      <c r="BH39" t="s">
        <v>1070</v>
      </c>
      <c r="BI39">
        <v>6158</v>
      </c>
      <c r="BJ39">
        <v>2</v>
      </c>
      <c r="BK39" t="s">
        <v>966</v>
      </c>
      <c r="BL39" t="s">
        <v>971</v>
      </c>
      <c r="BM39">
        <v>0.92522139267118153</v>
      </c>
      <c r="BN39" t="s">
        <v>71</v>
      </c>
      <c r="BO39" t="s">
        <v>675</v>
      </c>
      <c r="BP39">
        <v>2200.4430000000002</v>
      </c>
      <c r="BQ39" t="s">
        <v>70</v>
      </c>
    </row>
    <row r="40" spans="1:69" ht="16.5">
      <c r="A40" s="109" t="str">
        <f t="shared" si="18"/>
        <v>명진교통</v>
      </c>
      <c r="B40" s="110" t="str">
        <f t="shared" si="19"/>
        <v>박상득</v>
      </c>
      <c r="C40" s="111" t="str">
        <f t="shared" si="20"/>
        <v>B</v>
      </c>
      <c r="D40" s="112">
        <f t="shared" si="21"/>
        <v>0.90733333333333333</v>
      </c>
      <c r="E40" s="113">
        <f t="shared" si="22"/>
        <v>1312</v>
      </c>
      <c r="F40" s="114" t="str">
        <f t="shared" si="23"/>
        <v>596</v>
      </c>
      <c r="G40" s="115" t="str">
        <f t="shared" si="24"/>
        <v>71바5365</v>
      </c>
      <c r="H40" s="116">
        <f t="shared" si="25"/>
        <v>1</v>
      </c>
      <c r="I40" s="117">
        <f t="shared" si="26"/>
        <v>1743.739</v>
      </c>
      <c r="J40" s="118">
        <f t="shared" si="27"/>
        <v>5.0524972080953745E-2</v>
      </c>
      <c r="K40" s="118">
        <f t="shared" si="28"/>
        <v>0.31136732295865982</v>
      </c>
      <c r="L40" s="118">
        <f t="shared" si="29"/>
        <v>0.20874683653918391</v>
      </c>
      <c r="M40" s="119">
        <f t="shared" si="30"/>
        <v>7.3179999999999996</v>
      </c>
      <c r="N40" s="120">
        <f t="shared" si="31"/>
        <v>0.51613228814633383</v>
      </c>
      <c r="O40" s="120">
        <f t="shared" si="32"/>
        <v>1.3763527683902235</v>
      </c>
      <c r="P40" s="249">
        <f t="shared" si="33"/>
        <v>2</v>
      </c>
      <c r="Q40" s="250">
        <f t="shared" si="34"/>
        <v>9</v>
      </c>
      <c r="R40" s="250">
        <f t="shared" si="35"/>
        <v>24</v>
      </c>
      <c r="T40">
        <v>509</v>
      </c>
      <c r="U40">
        <v>1312</v>
      </c>
      <c r="V40" t="s">
        <v>1072</v>
      </c>
      <c r="W40">
        <v>1743.739</v>
      </c>
      <c r="X40">
        <v>636.11500000000001</v>
      </c>
      <c r="Y40">
        <v>2.7410000000000001</v>
      </c>
      <c r="Z40">
        <v>7.3179999999999996</v>
      </c>
      <c r="AA40">
        <v>137.85571200000001</v>
      </c>
      <c r="AB40">
        <v>6.9651560000000003</v>
      </c>
      <c r="AC40">
        <v>42.923763999999998</v>
      </c>
      <c r="AD40" s="1">
        <v>364</v>
      </c>
      <c r="AE40">
        <v>9</v>
      </c>
      <c r="AF40">
        <v>24</v>
      </c>
      <c r="AG40">
        <v>61</v>
      </c>
      <c r="AH40">
        <v>12.649015</v>
      </c>
      <c r="AI40">
        <v>0</v>
      </c>
      <c r="AJ40">
        <v>0</v>
      </c>
      <c r="AK40">
        <v>2</v>
      </c>
      <c r="AL40">
        <v>972</v>
      </c>
      <c r="AM40" t="s">
        <v>1073</v>
      </c>
      <c r="AN40" t="s">
        <v>1336</v>
      </c>
      <c r="AO40">
        <v>1743.739</v>
      </c>
      <c r="AR40" t="s">
        <v>147</v>
      </c>
      <c r="AS40">
        <v>596</v>
      </c>
      <c r="AT40" t="s">
        <v>988</v>
      </c>
      <c r="AU40" t="s">
        <v>1072</v>
      </c>
      <c r="AV40" t="s">
        <v>49</v>
      </c>
      <c r="AW40">
        <v>1</v>
      </c>
      <c r="BB40">
        <v>0.91366666666666674</v>
      </c>
      <c r="BC40" t="s">
        <v>71</v>
      </c>
      <c r="BF40" t="s">
        <v>147</v>
      </c>
      <c r="BG40" t="s">
        <v>985</v>
      </c>
      <c r="BH40" t="s">
        <v>1072</v>
      </c>
      <c r="BI40">
        <v>1312</v>
      </c>
      <c r="BJ40">
        <v>1</v>
      </c>
      <c r="BK40" t="s">
        <v>988</v>
      </c>
      <c r="BL40" t="s">
        <v>674</v>
      </c>
      <c r="BM40">
        <v>0.90733333333333333</v>
      </c>
      <c r="BN40" t="s">
        <v>71</v>
      </c>
      <c r="BO40" t="s">
        <v>675</v>
      </c>
      <c r="BP40">
        <v>1743.739</v>
      </c>
      <c r="BQ40" t="s">
        <v>71</v>
      </c>
    </row>
    <row r="41" spans="1:69" ht="16.5">
      <c r="A41" s="126" t="str">
        <f t="shared" si="18"/>
        <v>명진교통</v>
      </c>
      <c r="B41" s="127" t="str">
        <f t="shared" si="19"/>
        <v>박승우</v>
      </c>
      <c r="C41" s="128" t="str">
        <f t="shared" si="20"/>
        <v>B</v>
      </c>
      <c r="D41" s="129">
        <f t="shared" si="21"/>
        <v>0.91857201124774979</v>
      </c>
      <c r="E41" s="130">
        <f t="shared" si="22"/>
        <v>9253</v>
      </c>
      <c r="F41" s="131" t="str">
        <f t="shared" si="23"/>
        <v>592</v>
      </c>
      <c r="G41" s="132" t="str">
        <f t="shared" si="24"/>
        <v>71바5354</v>
      </c>
      <c r="H41" s="133">
        <f t="shared" si="25"/>
        <v>8</v>
      </c>
      <c r="I41" s="134">
        <f t="shared" si="26"/>
        <v>2022.8589999999999</v>
      </c>
      <c r="J41" s="135">
        <f t="shared" si="27"/>
        <v>2.5836417415256521E-2</v>
      </c>
      <c r="K41" s="135">
        <f t="shared" si="28"/>
        <v>0.35158791644295972</v>
      </c>
      <c r="L41" s="135">
        <f t="shared" si="29"/>
        <v>0.1843924860803447</v>
      </c>
      <c r="M41" s="136">
        <f t="shared" si="30"/>
        <v>9.3010000000000002</v>
      </c>
      <c r="N41" s="137">
        <f t="shared" si="31"/>
        <v>0.82116717804450146</v>
      </c>
      <c r="O41" s="137">
        <f t="shared" si="32"/>
        <v>23.185896791844744</v>
      </c>
      <c r="P41" s="247">
        <f t="shared" si="33"/>
        <v>23</v>
      </c>
      <c r="Q41" s="248">
        <f t="shared" si="34"/>
        <v>17</v>
      </c>
      <c r="R41" s="248">
        <f t="shared" si="35"/>
        <v>480</v>
      </c>
      <c r="T41">
        <v>509</v>
      </c>
      <c r="U41">
        <v>9253</v>
      </c>
      <c r="V41" t="s">
        <v>1337</v>
      </c>
      <c r="W41">
        <v>2070.2240000000002</v>
      </c>
      <c r="X41">
        <v>784.31399999999996</v>
      </c>
      <c r="Y41">
        <v>2.64</v>
      </c>
      <c r="Z41">
        <v>9.3010000000000002</v>
      </c>
      <c r="AA41">
        <v>150.16300200000001</v>
      </c>
      <c r="AB41">
        <v>3.8796740000000001</v>
      </c>
      <c r="AC41">
        <v>52.795496999999997</v>
      </c>
      <c r="AD41" s="1">
        <v>373</v>
      </c>
      <c r="AE41">
        <v>17</v>
      </c>
      <c r="AF41">
        <v>480</v>
      </c>
      <c r="AG41">
        <v>85</v>
      </c>
      <c r="AH41">
        <v>13.786511000000001</v>
      </c>
      <c r="AI41">
        <v>198.6</v>
      </c>
      <c r="AJ41">
        <v>0</v>
      </c>
      <c r="AK41">
        <v>23</v>
      </c>
      <c r="AL41">
        <v>3873</v>
      </c>
      <c r="AM41" t="s">
        <v>1338</v>
      </c>
      <c r="AN41" t="s">
        <v>1339</v>
      </c>
      <c r="AO41">
        <v>340.76</v>
      </c>
      <c r="AR41" t="s">
        <v>147</v>
      </c>
      <c r="AS41">
        <v>592</v>
      </c>
      <c r="AT41" t="s">
        <v>969</v>
      </c>
      <c r="AU41" t="s">
        <v>1337</v>
      </c>
      <c r="AV41" t="s">
        <v>49</v>
      </c>
      <c r="AW41">
        <v>8</v>
      </c>
      <c r="BB41">
        <v>0.9423742564450972</v>
      </c>
      <c r="BC41" t="s">
        <v>71</v>
      </c>
      <c r="BF41" t="s">
        <v>147</v>
      </c>
      <c r="BG41" t="s">
        <v>212</v>
      </c>
      <c r="BH41" t="s">
        <v>1337</v>
      </c>
      <c r="BI41">
        <v>9253</v>
      </c>
      <c r="BJ41">
        <v>8</v>
      </c>
      <c r="BK41" t="s">
        <v>969</v>
      </c>
      <c r="BL41" t="s">
        <v>977</v>
      </c>
      <c r="BM41">
        <v>0.91857201124774979</v>
      </c>
      <c r="BN41" t="s">
        <v>71</v>
      </c>
      <c r="BO41" t="s">
        <v>675</v>
      </c>
      <c r="BP41">
        <v>2022.8589999999999</v>
      </c>
      <c r="BQ41" t="s">
        <v>72</v>
      </c>
    </row>
    <row r="42" spans="1:69" ht="16.5">
      <c r="A42" s="109" t="str">
        <f t="shared" si="18"/>
        <v>명진교통</v>
      </c>
      <c r="B42" s="110" t="str">
        <f t="shared" si="19"/>
        <v>박영길</v>
      </c>
      <c r="C42" s="111" t="str">
        <f t="shared" si="20"/>
        <v>D</v>
      </c>
      <c r="D42" s="112">
        <f t="shared" si="21"/>
        <v>0.83503820891493596</v>
      </c>
      <c r="E42" s="113">
        <f t="shared" si="22"/>
        <v>6956</v>
      </c>
      <c r="F42" s="114" t="str">
        <f t="shared" si="23"/>
        <v>522</v>
      </c>
      <c r="G42" s="115" t="str">
        <f t="shared" si="24"/>
        <v>71바5722</v>
      </c>
      <c r="H42" s="116">
        <f t="shared" si="25"/>
        <v>2</v>
      </c>
      <c r="I42" s="117">
        <f t="shared" si="26"/>
        <v>2310.9499999999998</v>
      </c>
      <c r="J42" s="118">
        <f t="shared" si="27"/>
        <v>2.6535874560824034E-2</v>
      </c>
      <c r="K42" s="118">
        <f t="shared" si="28"/>
        <v>0.42258291381378676</v>
      </c>
      <c r="L42" s="118">
        <f t="shared" si="29"/>
        <v>0.21809212661459573</v>
      </c>
      <c r="M42" s="119">
        <f t="shared" si="30"/>
        <v>8.5190000000000001</v>
      </c>
      <c r="N42" s="120">
        <f t="shared" si="31"/>
        <v>4.3272247344165821E-2</v>
      </c>
      <c r="O42" s="120">
        <f t="shared" si="32"/>
        <v>9.3900776736839831</v>
      </c>
      <c r="P42" s="249">
        <f t="shared" si="33"/>
        <v>120</v>
      </c>
      <c r="Q42" s="250">
        <f t="shared" si="34"/>
        <v>1</v>
      </c>
      <c r="R42" s="250">
        <f t="shared" si="35"/>
        <v>217</v>
      </c>
      <c r="T42">
        <v>509</v>
      </c>
      <c r="U42">
        <v>6956</v>
      </c>
      <c r="V42" t="s">
        <v>1074</v>
      </c>
      <c r="W42">
        <v>2310.9499999999998</v>
      </c>
      <c r="X42">
        <v>1192.3409999999999</v>
      </c>
      <c r="Y42">
        <v>1.9379999999999999</v>
      </c>
      <c r="Z42">
        <v>8.5190000000000001</v>
      </c>
      <c r="AA42">
        <v>175.788591</v>
      </c>
      <c r="AB42">
        <v>4.6647040000000004</v>
      </c>
      <c r="AC42">
        <v>74.285255000000006</v>
      </c>
      <c r="AD42" s="1">
        <v>504</v>
      </c>
      <c r="AE42">
        <v>1</v>
      </c>
      <c r="AF42">
        <v>217</v>
      </c>
      <c r="AG42">
        <v>80</v>
      </c>
      <c r="AH42">
        <v>13.146188</v>
      </c>
      <c r="AI42">
        <v>1849.6</v>
      </c>
      <c r="AJ42">
        <v>0</v>
      </c>
      <c r="AK42">
        <v>120</v>
      </c>
      <c r="AL42">
        <v>66087</v>
      </c>
      <c r="AM42" t="s">
        <v>1075</v>
      </c>
      <c r="AN42" t="s">
        <v>1340</v>
      </c>
      <c r="AO42">
        <v>2174.3339999999998</v>
      </c>
      <c r="AR42" t="s">
        <v>147</v>
      </c>
      <c r="AS42">
        <v>522</v>
      </c>
      <c r="AT42" t="s">
        <v>921</v>
      </c>
      <c r="AU42" t="s">
        <v>1074</v>
      </c>
      <c r="AV42" t="s">
        <v>693</v>
      </c>
      <c r="AW42">
        <v>2</v>
      </c>
      <c r="BB42">
        <v>0.8457741439086145</v>
      </c>
      <c r="BC42" t="s">
        <v>70</v>
      </c>
      <c r="BF42" t="s">
        <v>147</v>
      </c>
      <c r="BG42" t="s">
        <v>208</v>
      </c>
      <c r="BH42" t="s">
        <v>1074</v>
      </c>
      <c r="BI42">
        <v>6956</v>
      </c>
      <c r="BJ42">
        <v>2</v>
      </c>
      <c r="BK42" t="s">
        <v>921</v>
      </c>
      <c r="BL42" t="s">
        <v>906</v>
      </c>
      <c r="BM42">
        <v>0.83503820891493596</v>
      </c>
      <c r="BN42" t="s">
        <v>70</v>
      </c>
      <c r="BO42" t="s">
        <v>679</v>
      </c>
      <c r="BP42">
        <v>2310.9499999999998</v>
      </c>
      <c r="BQ42" t="s">
        <v>74</v>
      </c>
    </row>
    <row r="43" spans="1:69" ht="16.5">
      <c r="A43" s="126" t="str">
        <f t="shared" si="18"/>
        <v>명진교통</v>
      </c>
      <c r="B43" s="127" t="str">
        <f t="shared" si="19"/>
        <v>박영수</v>
      </c>
      <c r="C43" s="128" t="str">
        <f t="shared" si="20"/>
        <v>S</v>
      </c>
      <c r="D43" s="129">
        <f t="shared" si="21"/>
        <v>1.0556666666666665</v>
      </c>
      <c r="E43" s="130">
        <f t="shared" si="22"/>
        <v>6906</v>
      </c>
      <c r="F43" s="131" t="str">
        <f t="shared" si="23"/>
        <v>596</v>
      </c>
      <c r="G43" s="132" t="str">
        <f t="shared" si="24"/>
        <v>71바5365</v>
      </c>
      <c r="H43" s="133">
        <f t="shared" si="25"/>
        <v>1</v>
      </c>
      <c r="I43" s="134">
        <f t="shared" si="26"/>
        <v>1573.51</v>
      </c>
      <c r="J43" s="135">
        <f t="shared" si="27"/>
        <v>4.0360636605159095E-2</v>
      </c>
      <c r="K43" s="135">
        <f t="shared" si="28"/>
        <v>0.27541777666626793</v>
      </c>
      <c r="L43" s="135">
        <f t="shared" si="29"/>
        <v>0.25802187466237902</v>
      </c>
      <c r="M43" s="136">
        <f t="shared" si="30"/>
        <v>4.585</v>
      </c>
      <c r="N43" s="137">
        <f t="shared" si="31"/>
        <v>0.25420874350973299</v>
      </c>
      <c r="O43" s="137">
        <f t="shared" si="32"/>
        <v>0.57196967289689926</v>
      </c>
      <c r="P43" s="247">
        <f t="shared" si="33"/>
        <v>0</v>
      </c>
      <c r="Q43" s="248">
        <f t="shared" si="34"/>
        <v>4</v>
      </c>
      <c r="R43" s="248">
        <f t="shared" si="35"/>
        <v>9</v>
      </c>
      <c r="T43">
        <v>509</v>
      </c>
      <c r="U43">
        <v>6906</v>
      </c>
      <c r="V43" t="s">
        <v>1076</v>
      </c>
      <c r="W43">
        <v>1573.51</v>
      </c>
      <c r="X43">
        <v>496.99299999999999</v>
      </c>
      <c r="Y43">
        <v>3.1659999999999999</v>
      </c>
      <c r="Z43">
        <v>4.585</v>
      </c>
      <c r="AA43">
        <v>124.15545</v>
      </c>
      <c r="AB43">
        <v>5.010993</v>
      </c>
      <c r="AC43">
        <v>34.194617999999998</v>
      </c>
      <c r="AD43" s="1">
        <v>406</v>
      </c>
      <c r="AE43">
        <v>4</v>
      </c>
      <c r="AF43">
        <v>9</v>
      </c>
      <c r="AG43">
        <v>61</v>
      </c>
      <c r="AH43">
        <v>12.673708</v>
      </c>
      <c r="AI43">
        <v>0</v>
      </c>
      <c r="AJ43">
        <v>0</v>
      </c>
      <c r="AK43">
        <v>0</v>
      </c>
      <c r="AL43">
        <v>0</v>
      </c>
      <c r="AM43" t="s">
        <v>1077</v>
      </c>
      <c r="AN43" t="s">
        <v>1341</v>
      </c>
      <c r="AO43">
        <v>1573.51</v>
      </c>
      <c r="AR43" t="s">
        <v>147</v>
      </c>
      <c r="AS43">
        <v>596</v>
      </c>
      <c r="AT43" t="s">
        <v>988</v>
      </c>
      <c r="AU43" t="s">
        <v>1076</v>
      </c>
      <c r="AV43" t="s">
        <v>49</v>
      </c>
      <c r="AW43">
        <v>1</v>
      </c>
      <c r="BB43">
        <v>1.0553333333333332</v>
      </c>
      <c r="BC43" t="s">
        <v>74</v>
      </c>
      <c r="BF43" t="s">
        <v>147</v>
      </c>
      <c r="BG43" t="s">
        <v>985</v>
      </c>
      <c r="BH43" t="s">
        <v>1076</v>
      </c>
      <c r="BI43">
        <v>6906</v>
      </c>
      <c r="BJ43">
        <v>1</v>
      </c>
      <c r="BK43" t="s">
        <v>988</v>
      </c>
      <c r="BL43" t="s">
        <v>674</v>
      </c>
      <c r="BM43">
        <v>1.0556666666666665</v>
      </c>
      <c r="BN43" t="s">
        <v>74</v>
      </c>
      <c r="BO43" t="s">
        <v>676</v>
      </c>
      <c r="BP43">
        <v>1573.51</v>
      </c>
      <c r="BQ43" t="s">
        <v>71</v>
      </c>
    </row>
    <row r="44" spans="1:69" ht="16.5">
      <c r="A44" s="109" t="str">
        <f t="shared" si="18"/>
        <v>명진교통</v>
      </c>
      <c r="B44" s="110" t="str">
        <f t="shared" si="19"/>
        <v>박용재</v>
      </c>
      <c r="C44" s="111" t="str">
        <f t="shared" si="20"/>
        <v>A</v>
      </c>
      <c r="D44" s="112">
        <f t="shared" si="21"/>
        <v>0.9851724137931035</v>
      </c>
      <c r="E44" s="113">
        <f t="shared" si="22"/>
        <v>3342</v>
      </c>
      <c r="F44" s="114" t="str">
        <f t="shared" si="23"/>
        <v>591</v>
      </c>
      <c r="G44" s="115" t="str">
        <f t="shared" si="24"/>
        <v>71바5454</v>
      </c>
      <c r="H44" s="116">
        <f t="shared" si="25"/>
        <v>1</v>
      </c>
      <c r="I44" s="117">
        <f t="shared" si="26"/>
        <v>2538.6689999999999</v>
      </c>
      <c r="J44" s="118">
        <f t="shared" si="27"/>
        <v>2.190471405307548E-2</v>
      </c>
      <c r="K44" s="118">
        <f t="shared" si="28"/>
        <v>0.35208475312786658</v>
      </c>
      <c r="L44" s="118">
        <f t="shared" si="29"/>
        <v>9.571944983769054E-2</v>
      </c>
      <c r="M44" s="119">
        <f t="shared" si="30"/>
        <v>3.419</v>
      </c>
      <c r="N44" s="120">
        <f t="shared" si="31"/>
        <v>7.8781440195630076E-2</v>
      </c>
      <c r="O44" s="120">
        <f t="shared" si="32"/>
        <v>0.11817216029344511</v>
      </c>
      <c r="P44" s="249">
        <f t="shared" si="33"/>
        <v>83</v>
      </c>
      <c r="Q44" s="250">
        <f t="shared" si="34"/>
        <v>2</v>
      </c>
      <c r="R44" s="250">
        <f t="shared" si="35"/>
        <v>3</v>
      </c>
      <c r="T44">
        <v>509</v>
      </c>
      <c r="U44">
        <v>3342</v>
      </c>
      <c r="V44" t="s">
        <v>1078</v>
      </c>
      <c r="W44">
        <v>2538.6689999999999</v>
      </c>
      <c r="X44">
        <v>876.01099999999997</v>
      </c>
      <c r="Y44">
        <v>2.8980000000000001</v>
      </c>
      <c r="Z44">
        <v>3.419</v>
      </c>
      <c r="AA44">
        <v>177.293846</v>
      </c>
      <c r="AB44">
        <v>3.8835709999999999</v>
      </c>
      <c r="AC44">
        <v>62.422460000000001</v>
      </c>
      <c r="AD44" s="1">
        <v>243</v>
      </c>
      <c r="AE44">
        <v>2</v>
      </c>
      <c r="AF44">
        <v>3</v>
      </c>
      <c r="AG44">
        <v>61</v>
      </c>
      <c r="AH44">
        <v>14.318991</v>
      </c>
      <c r="AI44">
        <v>0</v>
      </c>
      <c r="AJ44">
        <v>0</v>
      </c>
      <c r="AK44">
        <v>83</v>
      </c>
      <c r="AL44">
        <v>20690</v>
      </c>
      <c r="AM44" t="s">
        <v>1079</v>
      </c>
      <c r="AN44" t="s">
        <v>1342</v>
      </c>
      <c r="AO44">
        <v>2538.6689999999999</v>
      </c>
      <c r="AR44" t="s">
        <v>147</v>
      </c>
      <c r="AS44">
        <v>591</v>
      </c>
      <c r="AT44" t="s">
        <v>953</v>
      </c>
      <c r="AU44" t="s">
        <v>1078</v>
      </c>
      <c r="AV44" t="s">
        <v>693</v>
      </c>
      <c r="AW44">
        <v>1</v>
      </c>
      <c r="BB44">
        <v>0.99931034482758629</v>
      </c>
      <c r="BC44" t="s">
        <v>69</v>
      </c>
      <c r="BF44" t="s">
        <v>147</v>
      </c>
      <c r="BG44" t="s">
        <v>211</v>
      </c>
      <c r="BH44" t="s">
        <v>1078</v>
      </c>
      <c r="BI44">
        <v>3342</v>
      </c>
      <c r="BJ44">
        <v>1</v>
      </c>
      <c r="BK44" t="s">
        <v>953</v>
      </c>
      <c r="BL44" t="s">
        <v>674</v>
      </c>
      <c r="BM44">
        <v>0.9851724137931035</v>
      </c>
      <c r="BN44" t="s">
        <v>69</v>
      </c>
      <c r="BO44" t="s">
        <v>678</v>
      </c>
      <c r="BP44">
        <v>2538.6689999999999</v>
      </c>
      <c r="BQ44" t="s">
        <v>71</v>
      </c>
    </row>
    <row r="45" spans="1:69" ht="16.5">
      <c r="A45" s="126" t="str">
        <f t="shared" si="18"/>
        <v>명진교통</v>
      </c>
      <c r="B45" s="127" t="str">
        <f t="shared" si="19"/>
        <v>박종래</v>
      </c>
      <c r="C45" s="128" t="str">
        <f t="shared" si="20"/>
        <v>S</v>
      </c>
      <c r="D45" s="129">
        <f t="shared" si="21"/>
        <v>1.1300116421685722</v>
      </c>
      <c r="E45" s="130">
        <f t="shared" si="22"/>
        <v>5606</v>
      </c>
      <c r="F45" s="131" t="str">
        <f t="shared" si="23"/>
        <v>585</v>
      </c>
      <c r="G45" s="132" t="str">
        <f t="shared" si="24"/>
        <v>71바7251</v>
      </c>
      <c r="H45" s="133">
        <f t="shared" si="25"/>
        <v>2</v>
      </c>
      <c r="I45" s="134">
        <f t="shared" si="26"/>
        <v>2238.991</v>
      </c>
      <c r="J45" s="135">
        <f t="shared" si="27"/>
        <v>3.4056411116713439E-2</v>
      </c>
      <c r="K45" s="135">
        <f t="shared" si="28"/>
        <v>0.354793965895494</v>
      </c>
      <c r="L45" s="135">
        <f t="shared" si="29"/>
        <v>0.16435974954789903</v>
      </c>
      <c r="M45" s="136">
        <f t="shared" si="30"/>
        <v>6.9169999999999998</v>
      </c>
      <c r="N45" s="137">
        <f t="shared" si="31"/>
        <v>0.13337814839119277</v>
      </c>
      <c r="O45" s="137">
        <f t="shared" si="32"/>
        <v>3.2455349441856907</v>
      </c>
      <c r="P45" s="247">
        <f t="shared" si="33"/>
        <v>9</v>
      </c>
      <c r="Q45" s="248">
        <f t="shared" si="34"/>
        <v>3</v>
      </c>
      <c r="R45" s="248">
        <f t="shared" si="35"/>
        <v>73</v>
      </c>
      <c r="T45">
        <v>509</v>
      </c>
      <c r="U45">
        <v>5606</v>
      </c>
      <c r="V45" t="s">
        <v>1080</v>
      </c>
      <c r="W45">
        <v>2249.2440000000001</v>
      </c>
      <c r="X45">
        <v>769.005</v>
      </c>
      <c r="Y45">
        <v>2.9249999999999998</v>
      </c>
      <c r="Z45">
        <v>6.9169999999999998</v>
      </c>
      <c r="AA45">
        <v>158.811038</v>
      </c>
      <c r="AB45">
        <v>5.4085340000000004</v>
      </c>
      <c r="AC45">
        <v>56.345198000000003</v>
      </c>
      <c r="AD45" s="1">
        <v>368</v>
      </c>
      <c r="AE45">
        <v>3</v>
      </c>
      <c r="AF45">
        <v>73</v>
      </c>
      <c r="AG45">
        <v>89</v>
      </c>
      <c r="AH45">
        <v>14.163019999999999</v>
      </c>
      <c r="AI45">
        <v>412.7</v>
      </c>
      <c r="AJ45">
        <v>16.5</v>
      </c>
      <c r="AK45">
        <v>9</v>
      </c>
      <c r="AL45">
        <v>2337</v>
      </c>
      <c r="AM45" t="s">
        <v>1081</v>
      </c>
      <c r="AN45" t="s">
        <v>1343</v>
      </c>
      <c r="AO45">
        <v>2091.5129999999999</v>
      </c>
      <c r="AR45" t="s">
        <v>147</v>
      </c>
      <c r="AS45">
        <v>585</v>
      </c>
      <c r="AT45" t="s">
        <v>935</v>
      </c>
      <c r="AU45" t="s">
        <v>1080</v>
      </c>
      <c r="AV45" t="s">
        <v>693</v>
      </c>
      <c r="AW45">
        <v>2</v>
      </c>
      <c r="BB45">
        <v>1.1383025621764296</v>
      </c>
      <c r="BC45" t="s">
        <v>74</v>
      </c>
      <c r="BF45" t="s">
        <v>147</v>
      </c>
      <c r="BG45" t="s">
        <v>210</v>
      </c>
      <c r="BH45" t="s">
        <v>1080</v>
      </c>
      <c r="BI45">
        <v>5606</v>
      </c>
      <c r="BJ45">
        <v>2</v>
      </c>
      <c r="BK45" t="s">
        <v>935</v>
      </c>
      <c r="BL45" t="s">
        <v>1002</v>
      </c>
      <c r="BM45">
        <v>1.1300116421685722</v>
      </c>
      <c r="BN45" t="s">
        <v>74</v>
      </c>
      <c r="BO45" t="s">
        <v>676</v>
      </c>
      <c r="BP45">
        <v>2238.991</v>
      </c>
      <c r="BQ45" t="s">
        <v>73</v>
      </c>
    </row>
    <row r="46" spans="1:69" ht="16.5">
      <c r="A46" s="109" t="str">
        <f t="shared" si="18"/>
        <v>명진교통</v>
      </c>
      <c r="B46" s="110" t="str">
        <f t="shared" si="19"/>
        <v>박춘자</v>
      </c>
      <c r="C46" s="111" t="str">
        <f t="shared" si="20"/>
        <v>A</v>
      </c>
      <c r="D46" s="112">
        <f t="shared" si="21"/>
        <v>0.99571428571428566</v>
      </c>
      <c r="E46" s="113">
        <f t="shared" si="22"/>
        <v>9271</v>
      </c>
      <c r="F46" s="114" t="str">
        <f t="shared" si="23"/>
        <v>585</v>
      </c>
      <c r="G46" s="115" t="str">
        <f t="shared" si="24"/>
        <v>71바7252</v>
      </c>
      <c r="H46" s="116">
        <f t="shared" si="25"/>
        <v>1</v>
      </c>
      <c r="I46" s="117">
        <f t="shared" si="26"/>
        <v>1829.0909999999999</v>
      </c>
      <c r="J46" s="118">
        <f t="shared" si="27"/>
        <v>2.9221790708779071E-2</v>
      </c>
      <c r="K46" s="118">
        <f t="shared" si="28"/>
        <v>0.38302873904710644</v>
      </c>
      <c r="L46" s="118">
        <f t="shared" si="29"/>
        <v>0.26242543427308979</v>
      </c>
      <c r="M46" s="119">
        <f t="shared" si="30"/>
        <v>6.4720000000000004</v>
      </c>
      <c r="N46" s="120">
        <f t="shared" si="31"/>
        <v>5.4671965473560367E-2</v>
      </c>
      <c r="O46" s="120">
        <f t="shared" si="32"/>
        <v>3.1709739974665014</v>
      </c>
      <c r="P46" s="249">
        <f t="shared" si="33"/>
        <v>35</v>
      </c>
      <c r="Q46" s="250">
        <f t="shared" si="34"/>
        <v>1</v>
      </c>
      <c r="R46" s="250">
        <f t="shared" si="35"/>
        <v>58</v>
      </c>
      <c r="T46">
        <v>509</v>
      </c>
      <c r="U46">
        <v>9271</v>
      </c>
      <c r="V46" t="s">
        <v>1082</v>
      </c>
      <c r="W46">
        <v>1829.0909999999999</v>
      </c>
      <c r="X46">
        <v>657.87900000000002</v>
      </c>
      <c r="Y46">
        <v>2.78</v>
      </c>
      <c r="Z46">
        <v>6.4720000000000004</v>
      </c>
      <c r="AA46">
        <v>144.56328300000001</v>
      </c>
      <c r="AB46">
        <v>4.2243979999999999</v>
      </c>
      <c r="AC46">
        <v>55.371892000000003</v>
      </c>
      <c r="AD46" s="1">
        <v>480</v>
      </c>
      <c r="AE46">
        <v>1</v>
      </c>
      <c r="AF46">
        <v>58</v>
      </c>
      <c r="AG46">
        <v>73</v>
      </c>
      <c r="AH46">
        <v>12.652528</v>
      </c>
      <c r="AI46">
        <v>11.1</v>
      </c>
      <c r="AJ46">
        <v>0</v>
      </c>
      <c r="AK46">
        <v>35</v>
      </c>
      <c r="AL46">
        <v>6275</v>
      </c>
      <c r="AM46" t="s">
        <v>1083</v>
      </c>
      <c r="AN46" t="s">
        <v>1344</v>
      </c>
      <c r="AO46">
        <v>1829.0909999999999</v>
      </c>
      <c r="AR46" t="s">
        <v>147</v>
      </c>
      <c r="AS46">
        <v>585</v>
      </c>
      <c r="AT46" t="s">
        <v>938</v>
      </c>
      <c r="AU46" t="s">
        <v>1082</v>
      </c>
      <c r="AV46" t="s">
        <v>49</v>
      </c>
      <c r="AW46">
        <v>1</v>
      </c>
      <c r="BB46">
        <v>0.99285714285714288</v>
      </c>
      <c r="BC46" t="s">
        <v>69</v>
      </c>
      <c r="BF46" t="s">
        <v>147</v>
      </c>
      <c r="BG46" t="s">
        <v>210</v>
      </c>
      <c r="BH46" t="s">
        <v>1082</v>
      </c>
      <c r="BI46">
        <v>9271</v>
      </c>
      <c r="BJ46">
        <v>1</v>
      </c>
      <c r="BK46" t="s">
        <v>938</v>
      </c>
      <c r="BL46" t="s">
        <v>674</v>
      </c>
      <c r="BM46">
        <v>0.99571428571428566</v>
      </c>
      <c r="BN46" t="s">
        <v>69</v>
      </c>
      <c r="BO46" t="s">
        <v>678</v>
      </c>
      <c r="BP46">
        <v>1829.0909999999999</v>
      </c>
      <c r="BQ46" t="s">
        <v>71</v>
      </c>
    </row>
    <row r="47" spans="1:69" ht="16.5">
      <c r="A47" s="126" t="str">
        <f t="shared" si="18"/>
        <v>명진교통</v>
      </c>
      <c r="B47" s="127" t="str">
        <f t="shared" si="19"/>
        <v>박희자</v>
      </c>
      <c r="C47" s="128" t="str">
        <f t="shared" si="20"/>
        <v>F</v>
      </c>
      <c r="D47" s="129">
        <f t="shared" si="21"/>
        <v>0.7959335956643433</v>
      </c>
      <c r="E47" s="130">
        <f t="shared" si="22"/>
        <v>1173</v>
      </c>
      <c r="F47" s="131" t="str">
        <f t="shared" si="23"/>
        <v>순환52</v>
      </c>
      <c r="G47" s="132" t="str">
        <f t="shared" si="24"/>
        <v>71바5719</v>
      </c>
      <c r="H47" s="133">
        <f t="shared" si="25"/>
        <v>2</v>
      </c>
      <c r="I47" s="134">
        <f t="shared" si="26"/>
        <v>2404.893</v>
      </c>
      <c r="J47" s="135">
        <f t="shared" si="27"/>
        <v>4.1733527782911867E-2</v>
      </c>
      <c r="K47" s="135">
        <f t="shared" si="28"/>
        <v>0.36390166014826897</v>
      </c>
      <c r="L47" s="135">
        <f t="shared" si="29"/>
        <v>0.1630010150139736</v>
      </c>
      <c r="M47" s="136">
        <f t="shared" si="30"/>
        <v>13.526</v>
      </c>
      <c r="N47" s="137">
        <f t="shared" si="31"/>
        <v>0</v>
      </c>
      <c r="O47" s="137">
        <f t="shared" si="32"/>
        <v>16.508010959323347</v>
      </c>
      <c r="P47" s="247">
        <f t="shared" si="33"/>
        <v>20</v>
      </c>
      <c r="Q47" s="248">
        <f t="shared" si="34"/>
        <v>0</v>
      </c>
      <c r="R47" s="248">
        <f t="shared" si="35"/>
        <v>397</v>
      </c>
      <c r="T47">
        <v>509</v>
      </c>
      <c r="U47">
        <v>1173</v>
      </c>
      <c r="V47" t="s">
        <v>1084</v>
      </c>
      <c r="W47">
        <v>2404.893</v>
      </c>
      <c r="X47">
        <v>1239.0619999999999</v>
      </c>
      <c r="Y47">
        <v>1.9410000000000001</v>
      </c>
      <c r="Z47">
        <v>13.526</v>
      </c>
      <c r="AA47">
        <v>167.98939300000001</v>
      </c>
      <c r="AB47">
        <v>7.0107900000000001</v>
      </c>
      <c r="AC47">
        <v>61.131619000000001</v>
      </c>
      <c r="AD47" s="1">
        <v>392</v>
      </c>
      <c r="AE47">
        <v>0</v>
      </c>
      <c r="AF47">
        <v>397</v>
      </c>
      <c r="AG47">
        <v>79</v>
      </c>
      <c r="AH47">
        <v>14.315742999999999</v>
      </c>
      <c r="AI47">
        <v>991.3</v>
      </c>
      <c r="AJ47">
        <v>0</v>
      </c>
      <c r="AK47">
        <v>20</v>
      </c>
      <c r="AL47">
        <v>5746</v>
      </c>
      <c r="AM47" t="s">
        <v>1085</v>
      </c>
      <c r="AN47" t="s">
        <v>1345</v>
      </c>
      <c r="AO47">
        <v>2283.402</v>
      </c>
      <c r="AR47" t="s">
        <v>147</v>
      </c>
      <c r="AS47" t="s">
        <v>214</v>
      </c>
      <c r="AT47" t="s">
        <v>997</v>
      </c>
      <c r="AU47" t="s">
        <v>1084</v>
      </c>
      <c r="AV47" t="s">
        <v>49</v>
      </c>
      <c r="AW47">
        <v>2</v>
      </c>
      <c r="BB47">
        <v>0.80978304855974881</v>
      </c>
      <c r="BC47" t="s">
        <v>70</v>
      </c>
      <c r="BF47" t="s">
        <v>147</v>
      </c>
      <c r="BG47" t="s">
        <v>214</v>
      </c>
      <c r="BH47" t="s">
        <v>1084</v>
      </c>
      <c r="BI47">
        <v>1173</v>
      </c>
      <c r="BJ47">
        <v>2</v>
      </c>
      <c r="BK47" t="s">
        <v>997</v>
      </c>
      <c r="BL47" t="s">
        <v>993</v>
      </c>
      <c r="BM47">
        <v>0.7959335956643433</v>
      </c>
      <c r="BN47" t="s">
        <v>73</v>
      </c>
      <c r="BO47" t="s">
        <v>679</v>
      </c>
      <c r="BP47">
        <v>2404.893</v>
      </c>
      <c r="BQ47" t="s">
        <v>73</v>
      </c>
    </row>
    <row r="48" spans="1:69" ht="16.5">
      <c r="A48" s="109" t="str">
        <f t="shared" si="18"/>
        <v>명진교통</v>
      </c>
      <c r="B48" s="110" t="str">
        <f t="shared" si="19"/>
        <v>방두성</v>
      </c>
      <c r="C48" s="111" t="str">
        <f t="shared" si="20"/>
        <v>C</v>
      </c>
      <c r="D48" s="112">
        <f t="shared" si="21"/>
        <v>0.87391304347826082</v>
      </c>
      <c r="E48" s="113">
        <f t="shared" si="22"/>
        <v>7677</v>
      </c>
      <c r="F48" s="114" t="str">
        <f t="shared" si="23"/>
        <v>565</v>
      </c>
      <c r="G48" s="115" t="str">
        <f t="shared" si="24"/>
        <v>71바5804</v>
      </c>
      <c r="H48" s="116">
        <f t="shared" si="25"/>
        <v>1</v>
      </c>
      <c r="I48" s="117">
        <f t="shared" si="26"/>
        <v>2041.355</v>
      </c>
      <c r="J48" s="118">
        <f t="shared" si="27"/>
        <v>1.6255366321869202E-2</v>
      </c>
      <c r="K48" s="118">
        <f t="shared" si="28"/>
        <v>0.38754360353472195</v>
      </c>
      <c r="L48" s="118">
        <f t="shared" si="29"/>
        <v>0.1685155203284093</v>
      </c>
      <c r="M48" s="119">
        <f t="shared" si="30"/>
        <v>5.4240000000000004</v>
      </c>
      <c r="N48" s="120">
        <f t="shared" si="31"/>
        <v>0</v>
      </c>
      <c r="O48" s="120">
        <f t="shared" si="32"/>
        <v>6.9071768506702655</v>
      </c>
      <c r="P48" s="249">
        <f t="shared" si="33"/>
        <v>96</v>
      </c>
      <c r="Q48" s="250">
        <f t="shared" si="34"/>
        <v>0</v>
      </c>
      <c r="R48" s="250">
        <f t="shared" si="35"/>
        <v>141</v>
      </c>
      <c r="T48">
        <v>509</v>
      </c>
      <c r="U48">
        <v>7677</v>
      </c>
      <c r="V48" t="s">
        <v>1086</v>
      </c>
      <c r="W48">
        <v>2041.355</v>
      </c>
      <c r="X48">
        <v>1013.981</v>
      </c>
      <c r="Y48">
        <v>2.0129999999999999</v>
      </c>
      <c r="Z48">
        <v>5.4240000000000004</v>
      </c>
      <c r="AA48">
        <v>172.488023</v>
      </c>
      <c r="AB48">
        <v>2.8038560000000001</v>
      </c>
      <c r="AC48">
        <v>66.846630000000005</v>
      </c>
      <c r="AD48" s="1">
        <v>344</v>
      </c>
      <c r="AE48">
        <v>0</v>
      </c>
      <c r="AF48">
        <v>141</v>
      </c>
      <c r="AG48">
        <v>83</v>
      </c>
      <c r="AH48">
        <v>11.834763000000001</v>
      </c>
      <c r="AI48">
        <v>1746.5</v>
      </c>
      <c r="AJ48">
        <v>3.5</v>
      </c>
      <c r="AK48">
        <v>96</v>
      </c>
      <c r="AL48">
        <v>27736</v>
      </c>
      <c r="AM48" t="s">
        <v>1087</v>
      </c>
      <c r="AN48" t="s">
        <v>1346</v>
      </c>
      <c r="AO48">
        <v>2041.355</v>
      </c>
      <c r="AR48" t="s">
        <v>147</v>
      </c>
      <c r="AS48">
        <v>565</v>
      </c>
      <c r="AT48" t="s">
        <v>928</v>
      </c>
      <c r="AU48" t="s">
        <v>1086</v>
      </c>
      <c r="AV48" t="s">
        <v>693</v>
      </c>
      <c r="AW48">
        <v>1</v>
      </c>
      <c r="BB48">
        <v>0.87521739130434784</v>
      </c>
      <c r="BC48" t="s">
        <v>72</v>
      </c>
      <c r="BF48" t="s">
        <v>147</v>
      </c>
      <c r="BG48" t="s">
        <v>209</v>
      </c>
      <c r="BH48" t="s">
        <v>1086</v>
      </c>
      <c r="BI48">
        <v>7677</v>
      </c>
      <c r="BJ48">
        <v>1</v>
      </c>
      <c r="BK48" t="s">
        <v>928</v>
      </c>
      <c r="BL48" t="s">
        <v>674</v>
      </c>
      <c r="BM48">
        <v>0.87391304347826082</v>
      </c>
      <c r="BN48" t="s">
        <v>72</v>
      </c>
      <c r="BO48" t="s">
        <v>677</v>
      </c>
      <c r="BP48">
        <v>2041.355</v>
      </c>
      <c r="BQ48" t="s">
        <v>70</v>
      </c>
    </row>
    <row r="49" spans="1:69" ht="16.5">
      <c r="A49" s="126" t="str">
        <f t="shared" si="18"/>
        <v>명진교통</v>
      </c>
      <c r="B49" s="127" t="str">
        <f t="shared" si="19"/>
        <v>서동원</v>
      </c>
      <c r="C49" s="128" t="str">
        <f t="shared" si="20"/>
        <v>B</v>
      </c>
      <c r="D49" s="129">
        <f t="shared" si="21"/>
        <v>0.91807692307692301</v>
      </c>
      <c r="E49" s="130">
        <f t="shared" si="22"/>
        <v>2448</v>
      </c>
      <c r="F49" s="131" t="str">
        <f t="shared" si="23"/>
        <v>594</v>
      </c>
      <c r="G49" s="132" t="str">
        <f t="shared" si="24"/>
        <v>71바5361</v>
      </c>
      <c r="H49" s="133">
        <f t="shared" si="25"/>
        <v>1</v>
      </c>
      <c r="I49" s="134">
        <f t="shared" si="26"/>
        <v>2345.6550000000002</v>
      </c>
      <c r="J49" s="135">
        <f t="shared" si="27"/>
        <v>2.0227383663726329E-2</v>
      </c>
      <c r="K49" s="135">
        <f t="shared" si="28"/>
        <v>0.35224380645480347</v>
      </c>
      <c r="L49" s="135">
        <f t="shared" si="29"/>
        <v>0.26431849526038564</v>
      </c>
      <c r="M49" s="136">
        <f t="shared" si="30"/>
        <v>9.984</v>
      </c>
      <c r="N49" s="137">
        <f t="shared" si="31"/>
        <v>0.21316007682289168</v>
      </c>
      <c r="O49" s="137">
        <f t="shared" si="32"/>
        <v>11.425380117706993</v>
      </c>
      <c r="P49" s="247">
        <f t="shared" si="33"/>
        <v>35</v>
      </c>
      <c r="Q49" s="248">
        <f t="shared" si="34"/>
        <v>5</v>
      </c>
      <c r="R49" s="248">
        <f t="shared" si="35"/>
        <v>268</v>
      </c>
      <c r="T49">
        <v>509</v>
      </c>
      <c r="U49">
        <v>2448</v>
      </c>
      <c r="V49" t="s">
        <v>1088</v>
      </c>
      <c r="W49">
        <v>2345.6550000000002</v>
      </c>
      <c r="X49">
        <v>967.47799999999995</v>
      </c>
      <c r="Y49">
        <v>2.4249999999999998</v>
      </c>
      <c r="Z49">
        <v>9.984</v>
      </c>
      <c r="AA49">
        <v>152.48492100000001</v>
      </c>
      <c r="AB49">
        <v>3.084371</v>
      </c>
      <c r="AC49">
        <v>53.711869</v>
      </c>
      <c r="AD49" s="1">
        <v>620</v>
      </c>
      <c r="AE49">
        <v>5</v>
      </c>
      <c r="AF49">
        <v>268</v>
      </c>
      <c r="AG49">
        <v>103</v>
      </c>
      <c r="AH49">
        <v>15.382865000000001</v>
      </c>
      <c r="AI49">
        <v>542.6</v>
      </c>
      <c r="AJ49">
        <v>26.2</v>
      </c>
      <c r="AK49">
        <v>35</v>
      </c>
      <c r="AL49">
        <v>8366</v>
      </c>
      <c r="AM49" t="s">
        <v>1089</v>
      </c>
      <c r="AN49" t="s">
        <v>1347</v>
      </c>
      <c r="AO49">
        <v>2345.6550000000002</v>
      </c>
      <c r="AR49" t="s">
        <v>147</v>
      </c>
      <c r="AS49">
        <v>594</v>
      </c>
      <c r="AT49" t="s">
        <v>982</v>
      </c>
      <c r="AU49" t="s">
        <v>1088</v>
      </c>
      <c r="AV49" t="s">
        <v>49</v>
      </c>
      <c r="AW49">
        <v>1</v>
      </c>
      <c r="BB49">
        <v>0.9326923076923076</v>
      </c>
      <c r="BC49" t="s">
        <v>71</v>
      </c>
      <c r="BF49" t="s">
        <v>147</v>
      </c>
      <c r="BG49" t="s">
        <v>213</v>
      </c>
      <c r="BH49" t="s">
        <v>1088</v>
      </c>
      <c r="BI49">
        <v>2448</v>
      </c>
      <c r="BJ49">
        <v>1</v>
      </c>
      <c r="BK49" t="s">
        <v>982</v>
      </c>
      <c r="BL49" t="s">
        <v>674</v>
      </c>
      <c r="BM49">
        <v>0.91807692307692301</v>
      </c>
      <c r="BN49" t="s">
        <v>71</v>
      </c>
      <c r="BO49" t="s">
        <v>675</v>
      </c>
      <c r="BP49">
        <v>2345.6550000000002</v>
      </c>
      <c r="BQ49" t="s">
        <v>72</v>
      </c>
    </row>
    <row r="50" spans="1:69" ht="16.5">
      <c r="A50" s="109" t="str">
        <f t="shared" si="18"/>
        <v>명진교통</v>
      </c>
      <c r="B50" s="110" t="str">
        <f t="shared" si="19"/>
        <v>서보용</v>
      </c>
      <c r="C50" s="111" t="str">
        <f t="shared" si="20"/>
        <v>F</v>
      </c>
      <c r="D50" s="112">
        <f t="shared" si="21"/>
        <v>0.79925233784022243</v>
      </c>
      <c r="E50" s="113">
        <f t="shared" si="22"/>
        <v>6845</v>
      </c>
      <c r="F50" s="114" t="str">
        <f t="shared" si="23"/>
        <v>522</v>
      </c>
      <c r="G50" s="115" t="str">
        <f t="shared" si="24"/>
        <v>71바5712</v>
      </c>
      <c r="H50" s="116">
        <f t="shared" si="25"/>
        <v>3</v>
      </c>
      <c r="I50" s="117">
        <f t="shared" si="26"/>
        <v>1578.5510000000002</v>
      </c>
      <c r="J50" s="118">
        <f t="shared" si="27"/>
        <v>8.8416911331635623E-3</v>
      </c>
      <c r="K50" s="118">
        <f t="shared" si="28"/>
        <v>0.45989395986670123</v>
      </c>
      <c r="L50" s="118">
        <f t="shared" si="29"/>
        <v>0.2673337763556578</v>
      </c>
      <c r="M50" s="119">
        <f t="shared" si="30"/>
        <v>9.2170000000000005</v>
      </c>
      <c r="N50" s="120">
        <f t="shared" si="31"/>
        <v>6.334923610323645E-2</v>
      </c>
      <c r="O50" s="120">
        <f t="shared" si="32"/>
        <v>19.384866247590356</v>
      </c>
      <c r="P50" s="249">
        <f t="shared" si="33"/>
        <v>70</v>
      </c>
      <c r="Q50" s="250">
        <f t="shared" si="34"/>
        <v>1</v>
      </c>
      <c r="R50" s="250">
        <f t="shared" si="35"/>
        <v>306</v>
      </c>
      <c r="T50">
        <v>509</v>
      </c>
      <c r="U50">
        <v>6845</v>
      </c>
      <c r="V50" t="s">
        <v>1090</v>
      </c>
      <c r="W50">
        <v>1578.5509999999999</v>
      </c>
      <c r="X50">
        <v>803.80799999999999</v>
      </c>
      <c r="Y50">
        <v>1.964</v>
      </c>
      <c r="Z50">
        <v>9.2170000000000005</v>
      </c>
      <c r="AA50">
        <v>122.27332800000001</v>
      </c>
      <c r="AB50">
        <v>1.0811029999999999</v>
      </c>
      <c r="AC50">
        <v>56.232765000000001</v>
      </c>
      <c r="AD50" s="1">
        <v>422</v>
      </c>
      <c r="AE50">
        <v>1</v>
      </c>
      <c r="AF50">
        <v>306</v>
      </c>
      <c r="AG50">
        <v>97</v>
      </c>
      <c r="AH50">
        <v>12.910019</v>
      </c>
      <c r="AI50">
        <v>2360</v>
      </c>
      <c r="AJ50">
        <v>129.4</v>
      </c>
      <c r="AK50">
        <v>70</v>
      </c>
      <c r="AL50">
        <v>48697</v>
      </c>
      <c r="AM50" t="s">
        <v>1091</v>
      </c>
      <c r="AN50" t="s">
        <v>1348</v>
      </c>
      <c r="AO50">
        <v>1347.2560000000001</v>
      </c>
      <c r="AR50" t="s">
        <v>147</v>
      </c>
      <c r="AS50">
        <v>522</v>
      </c>
      <c r="AT50" t="s">
        <v>914</v>
      </c>
      <c r="AU50" t="s">
        <v>1090</v>
      </c>
      <c r="AV50" t="s">
        <v>693</v>
      </c>
      <c r="AW50">
        <v>3</v>
      </c>
      <c r="BB50">
        <v>0.82833394129820559</v>
      </c>
      <c r="BC50" t="s">
        <v>70</v>
      </c>
      <c r="BF50" t="s">
        <v>147</v>
      </c>
      <c r="BG50" t="s">
        <v>208</v>
      </c>
      <c r="BH50" t="s">
        <v>1090</v>
      </c>
      <c r="BI50">
        <v>6845</v>
      </c>
      <c r="BJ50">
        <v>3</v>
      </c>
      <c r="BK50" t="s">
        <v>914</v>
      </c>
      <c r="BL50" t="s">
        <v>919</v>
      </c>
      <c r="BM50">
        <v>0.79925233784022243</v>
      </c>
      <c r="BN50" t="s">
        <v>73</v>
      </c>
      <c r="BO50" t="s">
        <v>679</v>
      </c>
      <c r="BP50">
        <v>1578.5510000000002</v>
      </c>
      <c r="BQ50" t="s">
        <v>72</v>
      </c>
    </row>
    <row r="51" spans="1:69" ht="16.5">
      <c r="A51" s="126" t="str">
        <f t="shared" si="18"/>
        <v>명진교통</v>
      </c>
      <c r="B51" s="127" t="str">
        <f t="shared" si="19"/>
        <v>송재웅</v>
      </c>
      <c r="C51" s="128" t="str">
        <f t="shared" si="20"/>
        <v>F</v>
      </c>
      <c r="D51" s="129">
        <f t="shared" si="21"/>
        <v>0.75826019816137435</v>
      </c>
      <c r="E51" s="130">
        <f t="shared" si="22"/>
        <v>5802</v>
      </c>
      <c r="F51" s="131" t="str">
        <f t="shared" si="23"/>
        <v>522</v>
      </c>
      <c r="G51" s="132" t="str">
        <f t="shared" si="24"/>
        <v>71바5722</v>
      </c>
      <c r="H51" s="133">
        <f t="shared" si="25"/>
        <v>3</v>
      </c>
      <c r="I51" s="134">
        <f t="shared" si="26"/>
        <v>2485.998</v>
      </c>
      <c r="J51" s="135">
        <f t="shared" si="27"/>
        <v>1.4760000797399683E-2</v>
      </c>
      <c r="K51" s="135">
        <f t="shared" si="28"/>
        <v>0.49113813143359525</v>
      </c>
      <c r="L51" s="135">
        <f t="shared" si="29"/>
        <v>0.20233322794306349</v>
      </c>
      <c r="M51" s="136">
        <f t="shared" si="30"/>
        <v>12.324999999999999</v>
      </c>
      <c r="N51" s="137">
        <f t="shared" si="31"/>
        <v>0.58196716541252735</v>
      </c>
      <c r="O51" s="137">
        <f t="shared" si="32"/>
        <v>50.12677184753236</v>
      </c>
      <c r="P51" s="247">
        <f t="shared" si="33"/>
        <v>199</v>
      </c>
      <c r="Q51" s="248">
        <f t="shared" si="34"/>
        <v>15</v>
      </c>
      <c r="R51" s="248">
        <f t="shared" si="35"/>
        <v>1292</v>
      </c>
      <c r="T51">
        <v>509</v>
      </c>
      <c r="U51">
        <v>5802</v>
      </c>
      <c r="V51" t="s">
        <v>1092</v>
      </c>
      <c r="W51">
        <v>2577.4650000000001</v>
      </c>
      <c r="X51">
        <v>1457.7329999999999</v>
      </c>
      <c r="Y51">
        <v>1.768</v>
      </c>
      <c r="Z51">
        <v>12.324999999999999</v>
      </c>
      <c r="AA51">
        <v>197.491927</v>
      </c>
      <c r="AB51">
        <v>2.914981</v>
      </c>
      <c r="AC51">
        <v>96.995816000000005</v>
      </c>
      <c r="AD51" s="1">
        <v>503</v>
      </c>
      <c r="AE51">
        <v>15</v>
      </c>
      <c r="AF51">
        <v>1292</v>
      </c>
      <c r="AG51">
        <v>93</v>
      </c>
      <c r="AH51">
        <v>13.050989</v>
      </c>
      <c r="AI51">
        <v>8238.1</v>
      </c>
      <c r="AJ51">
        <v>539.20000000000005</v>
      </c>
      <c r="AK51">
        <v>199</v>
      </c>
      <c r="AL51">
        <v>79092</v>
      </c>
      <c r="AM51" t="s">
        <v>1093</v>
      </c>
      <c r="AN51" t="s">
        <v>1349</v>
      </c>
      <c r="AO51">
        <v>2244.915</v>
      </c>
      <c r="AR51" t="s">
        <v>147</v>
      </c>
      <c r="AS51">
        <v>522</v>
      </c>
      <c r="AT51" t="s">
        <v>921</v>
      </c>
      <c r="AU51" t="s">
        <v>1092</v>
      </c>
      <c r="AV51" t="s">
        <v>693</v>
      </c>
      <c r="AW51">
        <v>3</v>
      </c>
      <c r="BB51">
        <v>0.77087026216432997</v>
      </c>
      <c r="BC51" t="s">
        <v>73</v>
      </c>
      <c r="BF51" t="s">
        <v>147</v>
      </c>
      <c r="BG51" t="s">
        <v>208</v>
      </c>
      <c r="BH51" t="s">
        <v>1092</v>
      </c>
      <c r="BI51">
        <v>5802</v>
      </c>
      <c r="BJ51">
        <v>3</v>
      </c>
      <c r="BK51" t="s">
        <v>921</v>
      </c>
      <c r="BL51" t="s">
        <v>908</v>
      </c>
      <c r="BM51">
        <v>0.75826019816137435</v>
      </c>
      <c r="BN51" t="s">
        <v>73</v>
      </c>
      <c r="BO51" t="s">
        <v>690</v>
      </c>
      <c r="BP51">
        <v>2485.998</v>
      </c>
      <c r="BQ51" t="s">
        <v>69</v>
      </c>
    </row>
    <row r="52" spans="1:69" ht="16.5">
      <c r="A52" s="109" t="str">
        <f t="shared" si="18"/>
        <v>명진교통</v>
      </c>
      <c r="B52" s="110" t="str">
        <f t="shared" si="19"/>
        <v>송정헌</v>
      </c>
      <c r="C52" s="111" t="str">
        <f t="shared" si="20"/>
        <v>S</v>
      </c>
      <c r="D52" s="112">
        <f t="shared" si="21"/>
        <v>1.0082608695652175</v>
      </c>
      <c r="E52" s="113">
        <f t="shared" si="22"/>
        <v>9582</v>
      </c>
      <c r="F52" s="114" t="str">
        <f t="shared" si="23"/>
        <v>565</v>
      </c>
      <c r="G52" s="115" t="str">
        <f t="shared" si="24"/>
        <v>71바5802</v>
      </c>
      <c r="H52" s="116">
        <f t="shared" si="25"/>
        <v>1</v>
      </c>
      <c r="I52" s="117">
        <f t="shared" si="26"/>
        <v>2032.373</v>
      </c>
      <c r="J52" s="118">
        <f t="shared" si="27"/>
        <v>1.5810506873987443E-2</v>
      </c>
      <c r="K52" s="118">
        <f t="shared" si="28"/>
        <v>0.30535565025510314</v>
      </c>
      <c r="L52" s="118">
        <f t="shared" si="29"/>
        <v>0.12497705883713275</v>
      </c>
      <c r="M52" s="119">
        <f t="shared" si="30"/>
        <v>2.3010000000000002</v>
      </c>
      <c r="N52" s="120">
        <f t="shared" si="31"/>
        <v>9.829545845493301E-2</v>
      </c>
      <c r="O52" s="120">
        <f t="shared" si="32"/>
        <v>3.0963069413303899</v>
      </c>
      <c r="P52" s="249">
        <f t="shared" si="33"/>
        <v>2</v>
      </c>
      <c r="Q52" s="250">
        <f t="shared" si="34"/>
        <v>2</v>
      </c>
      <c r="R52" s="250">
        <f t="shared" si="35"/>
        <v>63</v>
      </c>
      <c r="T52">
        <v>509</v>
      </c>
      <c r="U52">
        <v>9582</v>
      </c>
      <c r="V52" t="s">
        <v>1094</v>
      </c>
      <c r="W52">
        <v>2034.682</v>
      </c>
      <c r="X52">
        <v>874.87</v>
      </c>
      <c r="Y52">
        <v>2.3260000000000001</v>
      </c>
      <c r="Z52">
        <v>2.3010000000000002</v>
      </c>
      <c r="AA52">
        <v>153.831311</v>
      </c>
      <c r="AB52">
        <v>2.4321510000000002</v>
      </c>
      <c r="AC52">
        <v>46.973260000000003</v>
      </c>
      <c r="AD52" s="1">
        <v>254</v>
      </c>
      <c r="AE52">
        <v>2</v>
      </c>
      <c r="AF52">
        <v>63</v>
      </c>
      <c r="AG52">
        <v>69</v>
      </c>
      <c r="AH52">
        <v>13.226709</v>
      </c>
      <c r="AI52">
        <v>148.1</v>
      </c>
      <c r="AJ52">
        <v>0</v>
      </c>
      <c r="AK52">
        <v>2</v>
      </c>
      <c r="AL52">
        <v>635</v>
      </c>
      <c r="AM52" t="s">
        <v>1095</v>
      </c>
      <c r="AN52" t="s">
        <v>1350</v>
      </c>
      <c r="AO52">
        <v>2032.373</v>
      </c>
      <c r="AR52" t="s">
        <v>147</v>
      </c>
      <c r="AS52">
        <v>565</v>
      </c>
      <c r="AT52" t="s">
        <v>926</v>
      </c>
      <c r="AU52" t="s">
        <v>1094</v>
      </c>
      <c r="AV52" t="s">
        <v>693</v>
      </c>
      <c r="AW52">
        <v>1</v>
      </c>
      <c r="BB52">
        <v>1.011304347826087</v>
      </c>
      <c r="BC52" t="s">
        <v>74</v>
      </c>
      <c r="BF52" t="s">
        <v>147</v>
      </c>
      <c r="BG52" t="s">
        <v>209</v>
      </c>
      <c r="BH52" t="s">
        <v>1094</v>
      </c>
      <c r="BI52">
        <v>9582</v>
      </c>
      <c r="BJ52">
        <v>1</v>
      </c>
      <c r="BK52" t="s">
        <v>926</v>
      </c>
      <c r="BL52" t="s">
        <v>674</v>
      </c>
      <c r="BM52">
        <v>1.0082608695652175</v>
      </c>
      <c r="BN52" t="s">
        <v>74</v>
      </c>
      <c r="BO52" t="s">
        <v>676</v>
      </c>
      <c r="BP52">
        <v>2032.373</v>
      </c>
      <c r="BQ52" t="s">
        <v>72</v>
      </c>
    </row>
    <row r="53" spans="1:69" ht="16.5">
      <c r="A53" s="126" t="str">
        <f t="shared" si="18"/>
        <v>명진교통</v>
      </c>
      <c r="B53" s="127" t="str">
        <f t="shared" si="19"/>
        <v>심명걸</v>
      </c>
      <c r="C53" s="128" t="str">
        <f t="shared" si="20"/>
        <v>F</v>
      </c>
      <c r="D53" s="129">
        <f t="shared" si="21"/>
        <v>0.79605188438159502</v>
      </c>
      <c r="E53" s="130">
        <f t="shared" si="22"/>
        <v>6391</v>
      </c>
      <c r="F53" s="131" t="str">
        <f t="shared" si="23"/>
        <v>순환52</v>
      </c>
      <c r="G53" s="132" t="str">
        <f t="shared" si="24"/>
        <v>71바5720</v>
      </c>
      <c r="H53" s="133">
        <f t="shared" si="25"/>
        <v>11</v>
      </c>
      <c r="I53" s="134">
        <f t="shared" si="26"/>
        <v>2253.4359999999997</v>
      </c>
      <c r="J53" s="135">
        <f t="shared" si="27"/>
        <v>2.2981896074042725E-2</v>
      </c>
      <c r="K53" s="135">
        <f t="shared" si="28"/>
        <v>0.42238033448390189</v>
      </c>
      <c r="L53" s="135">
        <f t="shared" si="29"/>
        <v>0.18505074029171453</v>
      </c>
      <c r="M53" s="136">
        <f t="shared" si="30"/>
        <v>12.933</v>
      </c>
      <c r="N53" s="137">
        <f t="shared" si="31"/>
        <v>0</v>
      </c>
      <c r="O53" s="137">
        <f t="shared" si="32"/>
        <v>27.247279265974271</v>
      </c>
      <c r="P53" s="247">
        <f t="shared" si="33"/>
        <v>79</v>
      </c>
      <c r="Q53" s="248">
        <f t="shared" si="34"/>
        <v>0</v>
      </c>
      <c r="R53" s="248">
        <f t="shared" si="35"/>
        <v>614</v>
      </c>
      <c r="T53">
        <v>509</v>
      </c>
      <c r="U53">
        <v>6391</v>
      </c>
      <c r="V53" t="s">
        <v>1096</v>
      </c>
      <c r="W53">
        <v>2253.4360000000001</v>
      </c>
      <c r="X53">
        <v>1184.133</v>
      </c>
      <c r="Y53">
        <v>1.903</v>
      </c>
      <c r="Z53">
        <v>12.933</v>
      </c>
      <c r="AA53">
        <v>164.826348</v>
      </c>
      <c r="AB53">
        <v>3.7880219999999998</v>
      </c>
      <c r="AC53">
        <v>69.619408000000007</v>
      </c>
      <c r="AD53" s="1">
        <v>417</v>
      </c>
      <c r="AE53">
        <v>0</v>
      </c>
      <c r="AF53">
        <v>614</v>
      </c>
      <c r="AG53">
        <v>91</v>
      </c>
      <c r="AH53">
        <v>13.671576</v>
      </c>
      <c r="AI53">
        <v>2344.1</v>
      </c>
      <c r="AJ53">
        <v>57</v>
      </c>
      <c r="AK53">
        <v>79</v>
      </c>
      <c r="AL53">
        <v>31837</v>
      </c>
      <c r="AM53" t="s">
        <v>1097</v>
      </c>
      <c r="AN53" t="s">
        <v>1351</v>
      </c>
      <c r="AO53">
        <v>446.29500000000002</v>
      </c>
      <c r="AR53" t="s">
        <v>147</v>
      </c>
      <c r="AS53" t="s">
        <v>214</v>
      </c>
      <c r="AT53" t="s">
        <v>999</v>
      </c>
      <c r="AU53" t="s">
        <v>1096</v>
      </c>
      <c r="AV53" t="s">
        <v>49</v>
      </c>
      <c r="AW53">
        <v>11</v>
      </c>
      <c r="BB53">
        <v>0.81027498217516392</v>
      </c>
      <c r="BC53" t="s">
        <v>70</v>
      </c>
      <c r="BF53" t="s">
        <v>147</v>
      </c>
      <c r="BG53" t="s">
        <v>214</v>
      </c>
      <c r="BH53" t="s">
        <v>1096</v>
      </c>
      <c r="BI53">
        <v>6391</v>
      </c>
      <c r="BJ53">
        <v>11</v>
      </c>
      <c r="BK53" t="s">
        <v>999</v>
      </c>
      <c r="BL53" t="s">
        <v>918</v>
      </c>
      <c r="BM53">
        <v>0.79605188438159502</v>
      </c>
      <c r="BN53" t="s">
        <v>73</v>
      </c>
      <c r="BO53" t="s">
        <v>679</v>
      </c>
      <c r="BP53">
        <v>2253.4359999999997</v>
      </c>
      <c r="BQ53" t="s">
        <v>71</v>
      </c>
    </row>
    <row r="54" spans="1:69" ht="16.5">
      <c r="A54" s="109" t="str">
        <f t="shared" si="18"/>
        <v>명진교통</v>
      </c>
      <c r="B54" s="110" t="str">
        <f t="shared" si="19"/>
        <v>심용석</v>
      </c>
      <c r="C54" s="111" t="str">
        <f t="shared" si="20"/>
        <v>S</v>
      </c>
      <c r="D54" s="112">
        <f t="shared" si="21"/>
        <v>1.1151201341303016</v>
      </c>
      <c r="E54" s="113">
        <f t="shared" si="22"/>
        <v>2848</v>
      </c>
      <c r="F54" s="114" t="str">
        <f t="shared" si="23"/>
        <v>592</v>
      </c>
      <c r="G54" s="115" t="str">
        <f t="shared" si="24"/>
        <v>71바5354</v>
      </c>
      <c r="H54" s="116">
        <f t="shared" si="25"/>
        <v>2</v>
      </c>
      <c r="I54" s="117">
        <f t="shared" si="26"/>
        <v>2461.4389999999999</v>
      </c>
      <c r="J54" s="118">
        <f t="shared" si="27"/>
        <v>3.6910486262219211E-2</v>
      </c>
      <c r="K54" s="118">
        <f t="shared" si="28"/>
        <v>0.32582896418434226</v>
      </c>
      <c r="L54" s="118">
        <f t="shared" si="29"/>
        <v>0.13853684775450459</v>
      </c>
      <c r="M54" s="119">
        <f t="shared" si="30"/>
        <v>7.6589999999999998</v>
      </c>
      <c r="N54" s="120">
        <f t="shared" si="31"/>
        <v>0.85315947297495498</v>
      </c>
      <c r="O54" s="120">
        <f t="shared" si="32"/>
        <v>0.85315947297495498</v>
      </c>
      <c r="P54" s="249">
        <f t="shared" si="33"/>
        <v>27</v>
      </c>
      <c r="Q54" s="250">
        <f t="shared" si="34"/>
        <v>21</v>
      </c>
      <c r="R54" s="250">
        <f t="shared" si="35"/>
        <v>21</v>
      </c>
      <c r="T54">
        <v>509</v>
      </c>
      <c r="U54">
        <v>2848</v>
      </c>
      <c r="V54" t="s">
        <v>1098</v>
      </c>
      <c r="W54">
        <v>2461.4389999999999</v>
      </c>
      <c r="X54">
        <v>787.26700000000005</v>
      </c>
      <c r="Y54">
        <v>3.1269999999999998</v>
      </c>
      <c r="Z54">
        <v>7.6589999999999998</v>
      </c>
      <c r="AA54">
        <v>176.273267</v>
      </c>
      <c r="AB54">
        <v>6.5063319999999996</v>
      </c>
      <c r="AC54">
        <v>57.434936</v>
      </c>
      <c r="AD54" s="1">
        <v>341</v>
      </c>
      <c r="AE54">
        <v>21</v>
      </c>
      <c r="AF54">
        <v>21</v>
      </c>
      <c r="AG54">
        <v>69</v>
      </c>
      <c r="AH54">
        <v>13.963767000000001</v>
      </c>
      <c r="AI54">
        <v>25.3</v>
      </c>
      <c r="AJ54">
        <v>0</v>
      </c>
      <c r="AK54">
        <v>27</v>
      </c>
      <c r="AL54">
        <v>16604</v>
      </c>
      <c r="AM54" t="s">
        <v>1099</v>
      </c>
      <c r="AN54" t="s">
        <v>1352</v>
      </c>
      <c r="AO54">
        <v>2348.7429999999999</v>
      </c>
      <c r="AR54" t="s">
        <v>147</v>
      </c>
      <c r="AS54">
        <v>592</v>
      </c>
      <c r="AT54" t="s">
        <v>969</v>
      </c>
      <c r="AU54" t="s">
        <v>1098</v>
      </c>
      <c r="AV54" t="s">
        <v>49</v>
      </c>
      <c r="AW54">
        <v>2</v>
      </c>
      <c r="BB54">
        <v>1.1303589766619624</v>
      </c>
      <c r="BC54" t="s">
        <v>74</v>
      </c>
      <c r="BF54" t="s">
        <v>147</v>
      </c>
      <c r="BG54" t="s">
        <v>212</v>
      </c>
      <c r="BH54" t="s">
        <v>1098</v>
      </c>
      <c r="BI54">
        <v>2848</v>
      </c>
      <c r="BJ54">
        <v>2</v>
      </c>
      <c r="BK54" t="s">
        <v>969</v>
      </c>
      <c r="BL54" t="s">
        <v>1001</v>
      </c>
      <c r="BM54">
        <v>1.1151201341303016</v>
      </c>
      <c r="BN54" t="s">
        <v>74</v>
      </c>
      <c r="BO54" t="s">
        <v>676</v>
      </c>
      <c r="BP54">
        <v>2461.4389999999999</v>
      </c>
      <c r="BQ54" t="s">
        <v>72</v>
      </c>
    </row>
    <row r="55" spans="1:69" ht="16.5">
      <c r="A55" s="126" t="str">
        <f t="shared" si="18"/>
        <v>명진교통</v>
      </c>
      <c r="B55" s="127" t="str">
        <f t="shared" si="19"/>
        <v>안성순</v>
      </c>
      <c r="C55" s="128" t="str">
        <f t="shared" si="20"/>
        <v>A</v>
      </c>
      <c r="D55" s="129">
        <f t="shared" si="21"/>
        <v>0.95052968439494312</v>
      </c>
      <c r="E55" s="130">
        <f t="shared" si="22"/>
        <v>1212</v>
      </c>
      <c r="F55" s="131" t="str">
        <f t="shared" si="23"/>
        <v>순환52</v>
      </c>
      <c r="G55" s="132" t="str">
        <f t="shared" si="24"/>
        <v>71바5704</v>
      </c>
      <c r="H55" s="133">
        <f t="shared" si="25"/>
        <v>2</v>
      </c>
      <c r="I55" s="134">
        <f t="shared" si="26"/>
        <v>2364.6170000000002</v>
      </c>
      <c r="J55" s="135">
        <f t="shared" si="27"/>
        <v>1.7760507893134367E-2</v>
      </c>
      <c r="K55" s="135">
        <f t="shared" si="28"/>
        <v>0.38609450228214598</v>
      </c>
      <c r="L55" s="135">
        <f t="shared" si="29"/>
        <v>0.24824316157754087</v>
      </c>
      <c r="M55" s="136">
        <f t="shared" si="30"/>
        <v>11.404</v>
      </c>
      <c r="N55" s="137">
        <f t="shared" si="31"/>
        <v>0</v>
      </c>
      <c r="O55" s="137">
        <f t="shared" si="32"/>
        <v>7.147034805213698</v>
      </c>
      <c r="P55" s="247">
        <f t="shared" si="33"/>
        <v>33</v>
      </c>
      <c r="Q55" s="248">
        <f t="shared" si="34"/>
        <v>0</v>
      </c>
      <c r="R55" s="248">
        <f t="shared" si="35"/>
        <v>169</v>
      </c>
      <c r="T55">
        <v>509</v>
      </c>
      <c r="U55">
        <v>1212</v>
      </c>
      <c r="V55" t="s">
        <v>1100</v>
      </c>
      <c r="W55">
        <v>2364.6170000000002</v>
      </c>
      <c r="X55">
        <v>1024.7560000000001</v>
      </c>
      <c r="Y55">
        <v>2.3069999999999999</v>
      </c>
      <c r="Z55">
        <v>11.404</v>
      </c>
      <c r="AA55">
        <v>162.076615</v>
      </c>
      <c r="AB55">
        <v>2.8785630000000002</v>
      </c>
      <c r="AC55">
        <v>62.576889999999999</v>
      </c>
      <c r="AD55" s="1">
        <v>587</v>
      </c>
      <c r="AE55">
        <v>0</v>
      </c>
      <c r="AF55">
        <v>169</v>
      </c>
      <c r="AG55">
        <v>79</v>
      </c>
      <c r="AH55">
        <v>14.589501</v>
      </c>
      <c r="AI55">
        <v>274.8</v>
      </c>
      <c r="AJ55">
        <v>0</v>
      </c>
      <c r="AK55">
        <v>33</v>
      </c>
      <c r="AL55">
        <v>18748</v>
      </c>
      <c r="AM55" t="s">
        <v>1101</v>
      </c>
      <c r="AN55" t="s">
        <v>1353</v>
      </c>
      <c r="AO55">
        <v>2252.8270000000002</v>
      </c>
      <c r="AR55" t="s">
        <v>147</v>
      </c>
      <c r="AS55" t="s">
        <v>214</v>
      </c>
      <c r="AT55" t="s">
        <v>993</v>
      </c>
      <c r="AU55" t="s">
        <v>1100</v>
      </c>
      <c r="AV55" t="s">
        <v>49</v>
      </c>
      <c r="AW55">
        <v>2</v>
      </c>
      <c r="BB55">
        <v>0.9618011623728776</v>
      </c>
      <c r="BC55" t="s">
        <v>69</v>
      </c>
      <c r="BF55" t="s">
        <v>147</v>
      </c>
      <c r="BG55" t="s">
        <v>214</v>
      </c>
      <c r="BH55" t="s">
        <v>1100</v>
      </c>
      <c r="BI55">
        <v>1212</v>
      </c>
      <c r="BJ55">
        <v>2</v>
      </c>
      <c r="BK55" t="s">
        <v>993</v>
      </c>
      <c r="BL55" t="s">
        <v>997</v>
      </c>
      <c r="BM55">
        <v>0.95052968439494312</v>
      </c>
      <c r="BN55" t="s">
        <v>69</v>
      </c>
      <c r="BO55" t="s">
        <v>678</v>
      </c>
      <c r="BP55">
        <v>2364.6170000000002</v>
      </c>
      <c r="BQ55" t="s">
        <v>74</v>
      </c>
    </row>
    <row r="56" spans="1:69" ht="16.5">
      <c r="A56" s="109" t="str">
        <f t="shared" si="18"/>
        <v>명진교통</v>
      </c>
      <c r="B56" s="110" t="str">
        <f t="shared" si="19"/>
        <v>여홍태</v>
      </c>
      <c r="C56" s="111" t="str">
        <f t="shared" si="20"/>
        <v>A</v>
      </c>
      <c r="D56" s="112">
        <f t="shared" si="21"/>
        <v>0.99167374271223019</v>
      </c>
      <c r="E56" s="113">
        <f t="shared" si="22"/>
        <v>322</v>
      </c>
      <c r="F56" s="114" t="str">
        <f t="shared" si="23"/>
        <v>522</v>
      </c>
      <c r="G56" s="115" t="str">
        <f t="shared" si="24"/>
        <v>71바3013</v>
      </c>
      <c r="H56" s="116">
        <f t="shared" si="25"/>
        <v>8</v>
      </c>
      <c r="I56" s="117">
        <f t="shared" si="26"/>
        <v>1443.9950000000001</v>
      </c>
      <c r="J56" s="118">
        <f t="shared" si="27"/>
        <v>9.1003004230055078E-3</v>
      </c>
      <c r="K56" s="118">
        <f t="shared" si="28"/>
        <v>0.42205636554282322</v>
      </c>
      <c r="L56" s="118">
        <f t="shared" si="29"/>
        <v>0.14127472740556579</v>
      </c>
      <c r="M56" s="119">
        <f t="shared" si="30"/>
        <v>10.249000000000001</v>
      </c>
      <c r="N56" s="120">
        <f t="shared" si="31"/>
        <v>0</v>
      </c>
      <c r="O56" s="120">
        <f t="shared" si="32"/>
        <v>5.6487562527648283</v>
      </c>
      <c r="P56" s="249">
        <f t="shared" si="33"/>
        <v>53</v>
      </c>
      <c r="Q56" s="250">
        <f t="shared" si="34"/>
        <v>0</v>
      </c>
      <c r="R56" s="250">
        <f t="shared" si="35"/>
        <v>83</v>
      </c>
      <c r="T56">
        <v>509</v>
      </c>
      <c r="U56">
        <v>322</v>
      </c>
      <c r="V56" t="s">
        <v>1102</v>
      </c>
      <c r="W56">
        <v>1469.35</v>
      </c>
      <c r="X56">
        <v>638.14200000000005</v>
      </c>
      <c r="Y56">
        <v>2.3029999999999999</v>
      </c>
      <c r="Z56">
        <v>10.249000000000001</v>
      </c>
      <c r="AA56">
        <v>105.76387099999999</v>
      </c>
      <c r="AB56">
        <v>0.96248299999999998</v>
      </c>
      <c r="AC56">
        <v>44.638314999999999</v>
      </c>
      <c r="AD56" s="1">
        <v>204</v>
      </c>
      <c r="AE56">
        <v>0</v>
      </c>
      <c r="AF56">
        <v>83</v>
      </c>
      <c r="AG56">
        <v>75</v>
      </c>
      <c r="AH56">
        <v>13.89274</v>
      </c>
      <c r="AI56">
        <v>817.2</v>
      </c>
      <c r="AJ56">
        <v>0</v>
      </c>
      <c r="AK56">
        <v>53</v>
      </c>
      <c r="AL56">
        <v>22007</v>
      </c>
      <c r="AM56" t="s">
        <v>1103</v>
      </c>
      <c r="AN56" t="s">
        <v>1354</v>
      </c>
      <c r="AO56">
        <v>374.55399999999997</v>
      </c>
      <c r="AR56" t="s">
        <v>147</v>
      </c>
      <c r="AS56">
        <v>522</v>
      </c>
      <c r="AT56" t="s">
        <v>902</v>
      </c>
      <c r="AU56" t="s">
        <v>1102</v>
      </c>
      <c r="AV56" t="s">
        <v>49</v>
      </c>
      <c r="AW56">
        <v>8</v>
      </c>
      <c r="BB56">
        <v>0.99167374271223019</v>
      </c>
      <c r="BC56" t="s">
        <v>69</v>
      </c>
      <c r="BF56" t="s">
        <v>147</v>
      </c>
      <c r="BG56" t="s">
        <v>208</v>
      </c>
      <c r="BH56" t="s">
        <v>1102</v>
      </c>
      <c r="BI56">
        <v>322</v>
      </c>
      <c r="BJ56">
        <v>8</v>
      </c>
      <c r="BK56" t="s">
        <v>902</v>
      </c>
      <c r="BL56" t="s">
        <v>999</v>
      </c>
      <c r="BM56">
        <v>0.99167374271223019</v>
      </c>
      <c r="BN56" t="s">
        <v>69</v>
      </c>
      <c r="BO56" t="s">
        <v>678</v>
      </c>
      <c r="BP56">
        <v>1443.9950000000001</v>
      </c>
      <c r="BQ56" t="s">
        <v>73</v>
      </c>
    </row>
    <row r="57" spans="1:69" ht="16.5">
      <c r="A57" s="126" t="str">
        <f t="shared" si="18"/>
        <v>명진교통</v>
      </c>
      <c r="B57" s="127" t="str">
        <f t="shared" si="19"/>
        <v>오기상</v>
      </c>
      <c r="C57" s="128" t="str">
        <f t="shared" si="20"/>
        <v>B</v>
      </c>
      <c r="D57" s="129">
        <f t="shared" si="21"/>
        <v>0.90477478141447987</v>
      </c>
      <c r="E57" s="130">
        <f t="shared" si="22"/>
        <v>8977</v>
      </c>
      <c r="F57" s="131" t="str">
        <f t="shared" si="23"/>
        <v>591</v>
      </c>
      <c r="G57" s="132" t="str">
        <f t="shared" si="24"/>
        <v>71바5458</v>
      </c>
      <c r="H57" s="133">
        <f t="shared" si="25"/>
        <v>8</v>
      </c>
      <c r="I57" s="134">
        <f t="shared" si="26"/>
        <v>2207.9780000000001</v>
      </c>
      <c r="J57" s="135">
        <f t="shared" si="27"/>
        <v>2.7711272870089485E-2</v>
      </c>
      <c r="K57" s="135">
        <f t="shared" si="28"/>
        <v>0.33268473179014996</v>
      </c>
      <c r="L57" s="135">
        <f t="shared" si="29"/>
        <v>0.2604192614238004</v>
      </c>
      <c r="M57" s="136">
        <f t="shared" si="30"/>
        <v>7.94</v>
      </c>
      <c r="N57" s="137">
        <f t="shared" si="31"/>
        <v>0.31703214434201787</v>
      </c>
      <c r="O57" s="137">
        <f t="shared" si="32"/>
        <v>6.7029653375169493</v>
      </c>
      <c r="P57" s="247">
        <f t="shared" si="33"/>
        <v>11</v>
      </c>
      <c r="Q57" s="248">
        <f t="shared" si="34"/>
        <v>7</v>
      </c>
      <c r="R57" s="248">
        <f t="shared" si="35"/>
        <v>148</v>
      </c>
      <c r="T57">
        <v>509</v>
      </c>
      <c r="U57">
        <v>8977</v>
      </c>
      <c r="V57" t="s">
        <v>1104</v>
      </c>
      <c r="W57">
        <v>2207.9780000000001</v>
      </c>
      <c r="X57">
        <v>912.89800000000002</v>
      </c>
      <c r="Y57">
        <v>2.419</v>
      </c>
      <c r="Z57">
        <v>7.94</v>
      </c>
      <c r="AA57">
        <v>150.39742200000001</v>
      </c>
      <c r="AB57">
        <v>4.1677039999999996</v>
      </c>
      <c r="AC57">
        <v>50.034925999999999</v>
      </c>
      <c r="AD57" s="1">
        <v>575</v>
      </c>
      <c r="AE57">
        <v>7</v>
      </c>
      <c r="AF57">
        <v>148</v>
      </c>
      <c r="AG57">
        <v>73</v>
      </c>
      <c r="AH57">
        <v>14.680956</v>
      </c>
      <c r="AI57">
        <v>154.69999999999999</v>
      </c>
      <c r="AJ57">
        <v>0</v>
      </c>
      <c r="AK57">
        <v>11</v>
      </c>
      <c r="AL57">
        <v>2608</v>
      </c>
      <c r="AM57" t="s">
        <v>1105</v>
      </c>
      <c r="AN57" t="s">
        <v>1355</v>
      </c>
      <c r="AO57">
        <v>372.827</v>
      </c>
      <c r="AR57" t="s">
        <v>147</v>
      </c>
      <c r="AS57">
        <v>591</v>
      </c>
      <c r="AT57" t="s">
        <v>957</v>
      </c>
      <c r="AU57" t="s">
        <v>1104</v>
      </c>
      <c r="AV57" t="s">
        <v>693</v>
      </c>
      <c r="AW57">
        <v>8</v>
      </c>
      <c r="BB57">
        <v>0.8799916903272077</v>
      </c>
      <c r="BC57" t="s">
        <v>72</v>
      </c>
      <c r="BF57" t="s">
        <v>147</v>
      </c>
      <c r="BG57" t="s">
        <v>211</v>
      </c>
      <c r="BH57" t="s">
        <v>1104</v>
      </c>
      <c r="BI57">
        <v>8977</v>
      </c>
      <c r="BJ57">
        <v>8</v>
      </c>
      <c r="BK57" t="s">
        <v>957</v>
      </c>
      <c r="BL57" t="s">
        <v>958</v>
      </c>
      <c r="BM57">
        <v>0.90477478141447987</v>
      </c>
      <c r="BN57" t="s">
        <v>71</v>
      </c>
      <c r="BO57" t="s">
        <v>677</v>
      </c>
      <c r="BP57">
        <v>2207.9780000000001</v>
      </c>
      <c r="BQ57" t="s">
        <v>73</v>
      </c>
    </row>
    <row r="58" spans="1:69" ht="16.5">
      <c r="A58" s="109" t="str">
        <f t="shared" si="18"/>
        <v>명진교통</v>
      </c>
      <c r="B58" s="110" t="str">
        <f t="shared" si="19"/>
        <v>옥유석</v>
      </c>
      <c r="C58" s="111" t="str">
        <f t="shared" si="20"/>
        <v>S</v>
      </c>
      <c r="D58" s="112">
        <f t="shared" si="21"/>
        <v>1.0485310349317185</v>
      </c>
      <c r="E58" s="113">
        <f t="shared" si="22"/>
        <v>25</v>
      </c>
      <c r="F58" s="114" t="str">
        <f t="shared" si="23"/>
        <v>592</v>
      </c>
      <c r="G58" s="115" t="str">
        <f t="shared" si="24"/>
        <v>71바5363</v>
      </c>
      <c r="H58" s="116">
        <f t="shared" si="25"/>
        <v>2</v>
      </c>
      <c r="I58" s="117">
        <f t="shared" si="26"/>
        <v>2135.203</v>
      </c>
      <c r="J58" s="118">
        <f t="shared" si="27"/>
        <v>5.5289474479088717E-3</v>
      </c>
      <c r="K58" s="118">
        <f t="shared" si="28"/>
        <v>0.35330966718606061</v>
      </c>
      <c r="L58" s="118">
        <f t="shared" si="29"/>
        <v>7.5402666631697313E-2</v>
      </c>
      <c r="M58" s="119">
        <f t="shared" si="30"/>
        <v>9.2829999999999995</v>
      </c>
      <c r="N58" s="120">
        <f t="shared" si="31"/>
        <v>1.3581846784591443</v>
      </c>
      <c r="O58" s="120">
        <f t="shared" si="32"/>
        <v>6.6035875745772179</v>
      </c>
      <c r="P58" s="249">
        <f t="shared" si="33"/>
        <v>10</v>
      </c>
      <c r="Q58" s="250">
        <f t="shared" si="34"/>
        <v>29</v>
      </c>
      <c r="R58" s="250">
        <f t="shared" si="35"/>
        <v>141</v>
      </c>
      <c r="T58">
        <v>509</v>
      </c>
      <c r="U58">
        <v>25</v>
      </c>
      <c r="V58" t="s">
        <v>1106</v>
      </c>
      <c r="W58">
        <v>2135.203</v>
      </c>
      <c r="X58">
        <v>702.78</v>
      </c>
      <c r="Y58">
        <v>3.0379999999999998</v>
      </c>
      <c r="Z58">
        <v>9.2829999999999995</v>
      </c>
      <c r="AA58">
        <v>133.38687100000001</v>
      </c>
      <c r="AB58">
        <v>0.73748899999999995</v>
      </c>
      <c r="AC58">
        <v>47.126871000000001</v>
      </c>
      <c r="AD58" s="1">
        <v>161</v>
      </c>
      <c r="AE58">
        <v>29</v>
      </c>
      <c r="AF58">
        <v>141</v>
      </c>
      <c r="AG58">
        <v>78</v>
      </c>
      <c r="AH58">
        <v>16.007594000000001</v>
      </c>
      <c r="AI58">
        <v>89.7</v>
      </c>
      <c r="AJ58">
        <v>0</v>
      </c>
      <c r="AK58">
        <v>10</v>
      </c>
      <c r="AL58">
        <v>2587</v>
      </c>
      <c r="AM58" t="s">
        <v>1107</v>
      </c>
      <c r="AN58" t="s">
        <v>1356</v>
      </c>
      <c r="AO58">
        <v>2032.34</v>
      </c>
      <c r="AR58" t="s">
        <v>147</v>
      </c>
      <c r="AS58">
        <v>592</v>
      </c>
      <c r="AT58" t="s">
        <v>977</v>
      </c>
      <c r="AU58" t="s">
        <v>1106</v>
      </c>
      <c r="AV58" t="s">
        <v>49</v>
      </c>
      <c r="AW58">
        <v>2</v>
      </c>
      <c r="BB58">
        <v>1.0485310349317185</v>
      </c>
      <c r="BC58" t="s">
        <v>74</v>
      </c>
      <c r="BF58" t="s">
        <v>147</v>
      </c>
      <c r="BG58" t="s">
        <v>212</v>
      </c>
      <c r="BH58" t="s">
        <v>1106</v>
      </c>
      <c r="BI58">
        <v>25</v>
      </c>
      <c r="BJ58">
        <v>2</v>
      </c>
      <c r="BK58" t="s">
        <v>977</v>
      </c>
      <c r="BL58" t="s">
        <v>971</v>
      </c>
      <c r="BM58">
        <v>1.0485310349317185</v>
      </c>
      <c r="BN58" t="s">
        <v>74</v>
      </c>
      <c r="BO58" t="s">
        <v>676</v>
      </c>
      <c r="BP58">
        <v>2135.203</v>
      </c>
      <c r="BQ58" t="s">
        <v>73</v>
      </c>
    </row>
    <row r="59" spans="1:69" ht="16.5">
      <c r="A59" s="126" t="str">
        <f t="shared" si="18"/>
        <v>명진교통</v>
      </c>
      <c r="B59" s="127" t="str">
        <f t="shared" si="19"/>
        <v>원대갑</v>
      </c>
      <c r="C59" s="128" t="str">
        <f t="shared" si="20"/>
        <v>C</v>
      </c>
      <c r="D59" s="129">
        <f t="shared" si="21"/>
        <v>0.86300215550468007</v>
      </c>
      <c r="E59" s="130">
        <f t="shared" si="22"/>
        <v>6364</v>
      </c>
      <c r="F59" s="131" t="str">
        <f t="shared" si="23"/>
        <v>522</v>
      </c>
      <c r="G59" s="132" t="str">
        <f t="shared" si="24"/>
        <v>71바3013</v>
      </c>
      <c r="H59" s="133">
        <f t="shared" si="25"/>
        <v>3</v>
      </c>
      <c r="I59" s="134">
        <f t="shared" si="26"/>
        <v>2556.4670000000001</v>
      </c>
      <c r="J59" s="135">
        <f t="shared" si="27"/>
        <v>1.144087635862596E-2</v>
      </c>
      <c r="K59" s="135">
        <f t="shared" si="28"/>
        <v>0.46614437398064879</v>
      </c>
      <c r="L59" s="135">
        <f t="shared" si="29"/>
        <v>0.23978404571621695</v>
      </c>
      <c r="M59" s="136">
        <f t="shared" si="30"/>
        <v>12.824</v>
      </c>
      <c r="N59" s="137">
        <f t="shared" si="31"/>
        <v>0</v>
      </c>
      <c r="O59" s="137">
        <f t="shared" si="32"/>
        <v>10.775405157178929</v>
      </c>
      <c r="P59" s="247">
        <f t="shared" si="33"/>
        <v>134</v>
      </c>
      <c r="Q59" s="248">
        <f t="shared" si="34"/>
        <v>0</v>
      </c>
      <c r="R59" s="248">
        <f t="shared" si="35"/>
        <v>277</v>
      </c>
      <c r="T59">
        <v>509</v>
      </c>
      <c r="U59">
        <v>6364</v>
      </c>
      <c r="V59" t="s">
        <v>1108</v>
      </c>
      <c r="W59">
        <v>2570.6689999999999</v>
      </c>
      <c r="X59">
        <v>1237.537</v>
      </c>
      <c r="Y59">
        <v>2.077</v>
      </c>
      <c r="Z59">
        <v>12.824</v>
      </c>
      <c r="AA59">
        <v>196.127196</v>
      </c>
      <c r="AB59">
        <v>2.2438669999999998</v>
      </c>
      <c r="AC59">
        <v>91.423589000000007</v>
      </c>
      <c r="AD59" s="1">
        <v>613</v>
      </c>
      <c r="AE59">
        <v>0</v>
      </c>
      <c r="AF59">
        <v>277</v>
      </c>
      <c r="AG59">
        <v>88</v>
      </c>
      <c r="AH59">
        <v>13.107151999999999</v>
      </c>
      <c r="AI59">
        <v>3180.5</v>
      </c>
      <c r="AJ59">
        <v>32.4</v>
      </c>
      <c r="AK59">
        <v>134</v>
      </c>
      <c r="AL59">
        <v>83098</v>
      </c>
      <c r="AM59" t="s">
        <v>1109</v>
      </c>
      <c r="AN59" t="s">
        <v>1357</v>
      </c>
      <c r="AO59">
        <v>2333.502</v>
      </c>
      <c r="AR59" t="s">
        <v>147</v>
      </c>
      <c r="AS59">
        <v>522</v>
      </c>
      <c r="AT59" t="s">
        <v>902</v>
      </c>
      <c r="AU59" t="s">
        <v>1108</v>
      </c>
      <c r="AV59" t="s">
        <v>49</v>
      </c>
      <c r="AW59">
        <v>3</v>
      </c>
      <c r="BB59">
        <v>0.87224372844526166</v>
      </c>
      <c r="BC59" t="s">
        <v>72</v>
      </c>
      <c r="BF59" t="s">
        <v>147</v>
      </c>
      <c r="BG59" t="s">
        <v>208</v>
      </c>
      <c r="BH59" t="s">
        <v>1108</v>
      </c>
      <c r="BI59">
        <v>6364</v>
      </c>
      <c r="BJ59">
        <v>3</v>
      </c>
      <c r="BK59" t="s">
        <v>902</v>
      </c>
      <c r="BL59" t="s">
        <v>906</v>
      </c>
      <c r="BM59">
        <v>0.86300215550468007</v>
      </c>
      <c r="BN59" t="s">
        <v>72</v>
      </c>
      <c r="BO59" t="s">
        <v>677</v>
      </c>
      <c r="BP59">
        <v>2556.4670000000001</v>
      </c>
      <c r="BQ59" t="s">
        <v>69</v>
      </c>
    </row>
    <row r="60" spans="1:69" ht="16.5">
      <c r="A60" s="109" t="str">
        <f t="shared" si="18"/>
        <v>명진교통</v>
      </c>
      <c r="B60" s="110" t="str">
        <f t="shared" si="19"/>
        <v>원춘식</v>
      </c>
      <c r="C60" s="111" t="str">
        <f t="shared" si="20"/>
        <v>S</v>
      </c>
      <c r="D60" s="112">
        <f t="shared" si="21"/>
        <v>1.0024999999999999</v>
      </c>
      <c r="E60" s="113">
        <f t="shared" si="22"/>
        <v>6034</v>
      </c>
      <c r="F60" s="114" t="str">
        <f t="shared" si="23"/>
        <v>592</v>
      </c>
      <c r="G60" s="115" t="str">
        <f t="shared" si="24"/>
        <v>71바5354</v>
      </c>
      <c r="H60" s="116">
        <f t="shared" si="25"/>
        <v>1</v>
      </c>
      <c r="I60" s="117">
        <f t="shared" si="26"/>
        <v>2388.194</v>
      </c>
      <c r="J60" s="118">
        <f t="shared" si="27"/>
        <v>2.9730683460529518E-2</v>
      </c>
      <c r="K60" s="118">
        <f t="shared" si="28"/>
        <v>0.35348568636452571</v>
      </c>
      <c r="L60" s="118">
        <f t="shared" si="29"/>
        <v>0.16790930720033631</v>
      </c>
      <c r="M60" s="119">
        <f t="shared" si="30"/>
        <v>10.86</v>
      </c>
      <c r="N60" s="120">
        <f t="shared" si="31"/>
        <v>1.2561793556134888</v>
      </c>
      <c r="O60" s="120">
        <f t="shared" si="32"/>
        <v>4.7316089061441406</v>
      </c>
      <c r="P60" s="249">
        <f t="shared" si="33"/>
        <v>9</v>
      </c>
      <c r="Q60" s="250">
        <f t="shared" si="34"/>
        <v>30</v>
      </c>
      <c r="R60" s="250">
        <f t="shared" si="35"/>
        <v>113</v>
      </c>
      <c r="T60">
        <v>509</v>
      </c>
      <c r="U60">
        <v>6034</v>
      </c>
      <c r="V60" t="s">
        <v>1110</v>
      </c>
      <c r="W60">
        <v>2388.194</v>
      </c>
      <c r="X60">
        <v>845.79700000000003</v>
      </c>
      <c r="Y60">
        <v>2.8239999999999998</v>
      </c>
      <c r="Z60">
        <v>10.86</v>
      </c>
      <c r="AA60">
        <v>161.241601</v>
      </c>
      <c r="AB60">
        <v>4.7938229999999997</v>
      </c>
      <c r="AC60">
        <v>56.996597999999999</v>
      </c>
      <c r="AD60" s="1">
        <v>401</v>
      </c>
      <c r="AE60">
        <v>30</v>
      </c>
      <c r="AF60">
        <v>113</v>
      </c>
      <c r="AG60">
        <v>68</v>
      </c>
      <c r="AH60">
        <v>14.811275999999999</v>
      </c>
      <c r="AI60">
        <v>78.3</v>
      </c>
      <c r="AJ60">
        <v>0</v>
      </c>
      <c r="AK60">
        <v>9</v>
      </c>
      <c r="AL60">
        <v>3649</v>
      </c>
      <c r="AM60" t="s">
        <v>1111</v>
      </c>
      <c r="AN60" t="s">
        <v>1358</v>
      </c>
      <c r="AO60">
        <v>2388.194</v>
      </c>
      <c r="AR60" t="s">
        <v>147</v>
      </c>
      <c r="AS60">
        <v>592</v>
      </c>
      <c r="AT60" t="s">
        <v>969</v>
      </c>
      <c r="AU60" t="s">
        <v>1110</v>
      </c>
      <c r="AV60" t="s">
        <v>49</v>
      </c>
      <c r="AW60">
        <v>1</v>
      </c>
      <c r="BB60">
        <v>1.0085714285714287</v>
      </c>
      <c r="BC60" t="s">
        <v>74</v>
      </c>
      <c r="BF60" t="s">
        <v>147</v>
      </c>
      <c r="BG60" t="s">
        <v>212</v>
      </c>
      <c r="BH60" t="s">
        <v>1110</v>
      </c>
      <c r="BI60">
        <v>6034</v>
      </c>
      <c r="BJ60">
        <v>1</v>
      </c>
      <c r="BK60" t="s">
        <v>969</v>
      </c>
      <c r="BL60" t="s">
        <v>674</v>
      </c>
      <c r="BM60">
        <v>1.0024999999999999</v>
      </c>
      <c r="BN60" t="s">
        <v>74</v>
      </c>
      <c r="BO60" t="s">
        <v>676</v>
      </c>
      <c r="BP60">
        <v>2388.194</v>
      </c>
      <c r="BQ60" t="s">
        <v>71</v>
      </c>
    </row>
    <row r="61" spans="1:69" ht="16.5">
      <c r="A61" s="126" t="str">
        <f t="shared" si="18"/>
        <v>명진교통</v>
      </c>
      <c r="B61" s="127" t="str">
        <f t="shared" si="19"/>
        <v>유명근</v>
      </c>
      <c r="C61" s="128" t="str">
        <f t="shared" si="20"/>
        <v>S</v>
      </c>
      <c r="D61" s="129">
        <f t="shared" si="21"/>
        <v>1.0122328156570832</v>
      </c>
      <c r="E61" s="130">
        <f t="shared" si="22"/>
        <v>4106</v>
      </c>
      <c r="F61" s="131" t="str">
        <f t="shared" si="23"/>
        <v>592</v>
      </c>
      <c r="G61" s="132" t="str">
        <f t="shared" si="24"/>
        <v>71바5356</v>
      </c>
      <c r="H61" s="133">
        <f t="shared" si="25"/>
        <v>8</v>
      </c>
      <c r="I61" s="134">
        <f t="shared" si="26"/>
        <v>2043.1200000000001</v>
      </c>
      <c r="J61" s="135">
        <f t="shared" si="27"/>
        <v>1.5485405413315957E-2</v>
      </c>
      <c r="K61" s="135">
        <f t="shared" si="28"/>
        <v>0.27612013644846106</v>
      </c>
      <c r="L61" s="135">
        <f t="shared" si="29"/>
        <v>0.21437801010219662</v>
      </c>
      <c r="M61" s="136">
        <f t="shared" si="30"/>
        <v>6.2169999999999996</v>
      </c>
      <c r="N61" s="137">
        <f t="shared" si="31"/>
        <v>0.3900014040050544</v>
      </c>
      <c r="O61" s="137">
        <f t="shared" si="32"/>
        <v>2.6866763387014858</v>
      </c>
      <c r="P61" s="247">
        <f t="shared" si="33"/>
        <v>4</v>
      </c>
      <c r="Q61" s="248">
        <f t="shared" si="34"/>
        <v>9</v>
      </c>
      <c r="R61" s="248">
        <f t="shared" si="35"/>
        <v>62</v>
      </c>
      <c r="T61">
        <v>509</v>
      </c>
      <c r="U61">
        <v>4106</v>
      </c>
      <c r="V61" t="s">
        <v>1112</v>
      </c>
      <c r="W61">
        <v>2307.6840000000002</v>
      </c>
      <c r="X61">
        <v>819.26</v>
      </c>
      <c r="Y61">
        <v>2.8170000000000002</v>
      </c>
      <c r="Z61">
        <v>6.2169999999999996</v>
      </c>
      <c r="AA61">
        <v>156.34269399999999</v>
      </c>
      <c r="AB61">
        <v>2.42103</v>
      </c>
      <c r="AC61">
        <v>43.169365999999997</v>
      </c>
      <c r="AD61" s="1">
        <v>438</v>
      </c>
      <c r="AE61">
        <v>9</v>
      </c>
      <c r="AF61">
        <v>62</v>
      </c>
      <c r="AG61">
        <v>76</v>
      </c>
      <c r="AH61">
        <v>14.760420999999999</v>
      </c>
      <c r="AI61">
        <v>11.2</v>
      </c>
      <c r="AJ61">
        <v>0</v>
      </c>
      <c r="AK61">
        <v>4</v>
      </c>
      <c r="AL61">
        <v>1050</v>
      </c>
      <c r="AM61" t="s">
        <v>1113</v>
      </c>
      <c r="AN61" t="s">
        <v>1359</v>
      </c>
      <c r="AO61">
        <v>791.91399999999999</v>
      </c>
      <c r="AR61" t="s">
        <v>147</v>
      </c>
      <c r="AS61">
        <v>592</v>
      </c>
      <c r="AT61" t="s">
        <v>973</v>
      </c>
      <c r="AU61" t="s">
        <v>1112</v>
      </c>
      <c r="AV61" t="s">
        <v>49</v>
      </c>
      <c r="AW61">
        <v>8</v>
      </c>
      <c r="BB61">
        <v>1.0376314093111638</v>
      </c>
      <c r="BC61" t="s">
        <v>74</v>
      </c>
      <c r="BF61" t="s">
        <v>147</v>
      </c>
      <c r="BG61" t="s">
        <v>212</v>
      </c>
      <c r="BH61" t="s">
        <v>1112</v>
      </c>
      <c r="BI61">
        <v>4106</v>
      </c>
      <c r="BJ61">
        <v>8</v>
      </c>
      <c r="BK61" t="s">
        <v>973</v>
      </c>
      <c r="BL61" t="s">
        <v>962</v>
      </c>
      <c r="BM61">
        <v>1.0122328156570832</v>
      </c>
      <c r="BN61" t="s">
        <v>74</v>
      </c>
      <c r="BO61" t="s">
        <v>676</v>
      </c>
      <c r="BP61">
        <v>2043.1200000000001</v>
      </c>
      <c r="BQ61" t="s">
        <v>69</v>
      </c>
    </row>
    <row r="62" spans="1:69" ht="16.5">
      <c r="A62" s="109" t="str">
        <f t="shared" si="18"/>
        <v>명진교통</v>
      </c>
      <c r="B62" s="110" t="str">
        <f t="shared" si="19"/>
        <v>유선민</v>
      </c>
      <c r="C62" s="111" t="str">
        <f t="shared" si="20"/>
        <v>S</v>
      </c>
      <c r="D62" s="112">
        <f t="shared" si="21"/>
        <v>1.0548148148148146</v>
      </c>
      <c r="E62" s="113">
        <f t="shared" si="22"/>
        <v>3992</v>
      </c>
      <c r="F62" s="114" t="str">
        <f t="shared" si="23"/>
        <v>585</v>
      </c>
      <c r="G62" s="115" t="str">
        <f t="shared" si="24"/>
        <v>71바7254</v>
      </c>
      <c r="H62" s="116">
        <f t="shared" si="25"/>
        <v>1</v>
      </c>
      <c r="I62" s="117">
        <f t="shared" si="26"/>
        <v>1862.2260000000001</v>
      </c>
      <c r="J62" s="118">
        <f t="shared" si="27"/>
        <v>3.2552442478539806E-2</v>
      </c>
      <c r="K62" s="118">
        <f t="shared" si="28"/>
        <v>0.29734984076822057</v>
      </c>
      <c r="L62" s="118">
        <f t="shared" si="29"/>
        <v>3.5441455548359861E-2</v>
      </c>
      <c r="M62" s="119">
        <f t="shared" si="30"/>
        <v>3.806</v>
      </c>
      <c r="N62" s="120">
        <f t="shared" si="31"/>
        <v>0</v>
      </c>
      <c r="O62" s="120">
        <f t="shared" si="32"/>
        <v>1.2765742246898293</v>
      </c>
      <c r="P62" s="249">
        <f t="shared" si="33"/>
        <v>0</v>
      </c>
      <c r="Q62" s="250">
        <f t="shared" si="34"/>
        <v>0</v>
      </c>
      <c r="R62" s="250">
        <f t="shared" si="35"/>
        <v>26</v>
      </c>
      <c r="T62">
        <v>509</v>
      </c>
      <c r="U62">
        <v>3992</v>
      </c>
      <c r="V62" t="s">
        <v>1114</v>
      </c>
      <c r="W62">
        <v>2036.701</v>
      </c>
      <c r="X62">
        <v>714.02200000000005</v>
      </c>
      <c r="Y62">
        <v>2.8519999999999999</v>
      </c>
      <c r="Z62">
        <v>3.806</v>
      </c>
      <c r="AA62">
        <v>148.08381900000001</v>
      </c>
      <c r="AB62">
        <v>4.8204900000000004</v>
      </c>
      <c r="AC62">
        <v>44.032699999999998</v>
      </c>
      <c r="AD62" s="1">
        <v>66</v>
      </c>
      <c r="AE62">
        <v>0</v>
      </c>
      <c r="AF62">
        <v>26</v>
      </c>
      <c r="AG62">
        <v>71</v>
      </c>
      <c r="AH62">
        <v>13.753703</v>
      </c>
      <c r="AI62">
        <v>61.2</v>
      </c>
      <c r="AJ62">
        <v>0</v>
      </c>
      <c r="AK62">
        <v>0</v>
      </c>
      <c r="AL62">
        <v>0</v>
      </c>
      <c r="AM62" t="s">
        <v>1115</v>
      </c>
      <c r="AN62" t="s">
        <v>1360</v>
      </c>
      <c r="AO62">
        <v>1862.2260000000001</v>
      </c>
      <c r="AR62" t="s">
        <v>147</v>
      </c>
      <c r="AS62">
        <v>585</v>
      </c>
      <c r="AT62" t="s">
        <v>941</v>
      </c>
      <c r="AU62" t="s">
        <v>1114</v>
      </c>
      <c r="AV62" t="s">
        <v>693</v>
      </c>
      <c r="AW62">
        <v>1</v>
      </c>
      <c r="BB62">
        <v>1.0607407407407405</v>
      </c>
      <c r="BC62" t="s">
        <v>74</v>
      </c>
      <c r="BF62" t="s">
        <v>147</v>
      </c>
      <c r="BG62" t="s">
        <v>210</v>
      </c>
      <c r="BH62" t="s">
        <v>1114</v>
      </c>
      <c r="BI62">
        <v>3992</v>
      </c>
      <c r="BJ62">
        <v>1</v>
      </c>
      <c r="BK62" t="s">
        <v>941</v>
      </c>
      <c r="BL62" t="s">
        <v>674</v>
      </c>
      <c r="BM62">
        <v>1.0548148148148146</v>
      </c>
      <c r="BN62" t="s">
        <v>74</v>
      </c>
      <c r="BO62" t="s">
        <v>676</v>
      </c>
      <c r="BP62">
        <v>1862.2260000000001</v>
      </c>
      <c r="BQ62" t="s">
        <v>71</v>
      </c>
    </row>
    <row r="63" spans="1:69" ht="16.5">
      <c r="A63" s="126" t="str">
        <f t="shared" si="18"/>
        <v>명진교통</v>
      </c>
      <c r="B63" s="127" t="str">
        <f t="shared" si="19"/>
        <v>유정규</v>
      </c>
      <c r="C63" s="128" t="str">
        <f t="shared" si="20"/>
        <v>A</v>
      </c>
      <c r="D63" s="129">
        <f t="shared" si="21"/>
        <v>0.95333333333333325</v>
      </c>
      <c r="E63" s="130">
        <f t="shared" si="22"/>
        <v>4949</v>
      </c>
      <c r="F63" s="131" t="str">
        <f t="shared" si="23"/>
        <v>585</v>
      </c>
      <c r="G63" s="132" t="str">
        <f t="shared" si="24"/>
        <v>71바7257</v>
      </c>
      <c r="H63" s="133">
        <f t="shared" si="25"/>
        <v>1</v>
      </c>
      <c r="I63" s="134">
        <f t="shared" si="26"/>
        <v>1582.241</v>
      </c>
      <c r="J63" s="135">
        <f t="shared" si="27"/>
        <v>5.5279161683651198E-2</v>
      </c>
      <c r="K63" s="135">
        <f t="shared" si="28"/>
        <v>0.32540121862676652</v>
      </c>
      <c r="L63" s="135">
        <f t="shared" si="29"/>
        <v>7.5841796540476458E-2</v>
      </c>
      <c r="M63" s="136">
        <f t="shared" si="30"/>
        <v>9.3949999999999996</v>
      </c>
      <c r="N63" s="137">
        <f t="shared" si="31"/>
        <v>0</v>
      </c>
      <c r="O63" s="137">
        <f t="shared" si="32"/>
        <v>16.305986256202438</v>
      </c>
      <c r="P63" s="247">
        <f t="shared" si="33"/>
        <v>3</v>
      </c>
      <c r="Q63" s="248">
        <f t="shared" si="34"/>
        <v>0</v>
      </c>
      <c r="R63" s="248">
        <f t="shared" si="35"/>
        <v>258</v>
      </c>
      <c r="T63">
        <v>509</v>
      </c>
      <c r="U63">
        <v>4949</v>
      </c>
      <c r="V63" t="s">
        <v>1116</v>
      </c>
      <c r="W63">
        <v>1582.241</v>
      </c>
      <c r="X63">
        <v>611.46299999999997</v>
      </c>
      <c r="Y63">
        <v>2.5880000000000001</v>
      </c>
      <c r="Z63">
        <v>9.3949999999999996</v>
      </c>
      <c r="AA63">
        <v>115.61439799999999</v>
      </c>
      <c r="AB63">
        <v>6.3910669999999996</v>
      </c>
      <c r="AC63">
        <v>37.621065999999999</v>
      </c>
      <c r="AD63" s="1">
        <v>120</v>
      </c>
      <c r="AE63">
        <v>0</v>
      </c>
      <c r="AF63">
        <v>258</v>
      </c>
      <c r="AG63">
        <v>81</v>
      </c>
      <c r="AH63">
        <v>13.685501</v>
      </c>
      <c r="AI63">
        <v>166.1</v>
      </c>
      <c r="AJ63">
        <v>0</v>
      </c>
      <c r="AK63">
        <v>3</v>
      </c>
      <c r="AL63">
        <v>911</v>
      </c>
      <c r="AM63" t="s">
        <v>1117</v>
      </c>
      <c r="AN63" t="s">
        <v>1361</v>
      </c>
      <c r="AO63">
        <v>1582.241</v>
      </c>
      <c r="AR63" t="s">
        <v>147</v>
      </c>
      <c r="AS63">
        <v>585</v>
      </c>
      <c r="AT63" t="s">
        <v>944</v>
      </c>
      <c r="AU63" t="s">
        <v>1116</v>
      </c>
      <c r="AV63" t="s">
        <v>49</v>
      </c>
      <c r="AW63">
        <v>1</v>
      </c>
      <c r="BB63">
        <v>0.95851851851851844</v>
      </c>
      <c r="BC63" t="s">
        <v>69</v>
      </c>
      <c r="BF63" t="s">
        <v>147</v>
      </c>
      <c r="BG63" t="s">
        <v>210</v>
      </c>
      <c r="BH63" t="s">
        <v>1116</v>
      </c>
      <c r="BI63">
        <v>4949</v>
      </c>
      <c r="BJ63">
        <v>1</v>
      </c>
      <c r="BK63" t="s">
        <v>944</v>
      </c>
      <c r="BL63" t="s">
        <v>674</v>
      </c>
      <c r="BM63">
        <v>0.95333333333333325</v>
      </c>
      <c r="BN63" t="s">
        <v>69</v>
      </c>
      <c r="BO63" t="s">
        <v>678</v>
      </c>
      <c r="BP63">
        <v>1582.241</v>
      </c>
      <c r="BQ63" t="s">
        <v>71</v>
      </c>
    </row>
    <row r="64" spans="1:69" ht="16.5">
      <c r="A64" s="109" t="str">
        <f t="shared" si="18"/>
        <v>명진교통</v>
      </c>
      <c r="B64" s="110" t="str">
        <f t="shared" si="19"/>
        <v>윤길환</v>
      </c>
      <c r="C64" s="111" t="str">
        <f t="shared" si="20"/>
        <v>F</v>
      </c>
      <c r="D64" s="112">
        <f t="shared" si="21"/>
        <v>0.74532232115336983</v>
      </c>
      <c r="E64" s="113">
        <f t="shared" si="22"/>
        <v>2158</v>
      </c>
      <c r="F64" s="114" t="str">
        <f t="shared" si="23"/>
        <v>522</v>
      </c>
      <c r="G64" s="115" t="str">
        <f t="shared" si="24"/>
        <v>71바5708</v>
      </c>
      <c r="H64" s="116">
        <f t="shared" si="25"/>
        <v>3</v>
      </c>
      <c r="I64" s="117">
        <f t="shared" si="26"/>
        <v>2453.9430000000002</v>
      </c>
      <c r="J64" s="118">
        <f t="shared" si="27"/>
        <v>6.3909767126642918E-3</v>
      </c>
      <c r="K64" s="118">
        <f t="shared" si="28"/>
        <v>0.48455484131689014</v>
      </c>
      <c r="L64" s="118">
        <f t="shared" si="29"/>
        <v>0.27506751379310762</v>
      </c>
      <c r="M64" s="119">
        <f t="shared" si="30"/>
        <v>14.151</v>
      </c>
      <c r="N64" s="120">
        <f t="shared" si="31"/>
        <v>0</v>
      </c>
      <c r="O64" s="120">
        <f t="shared" si="32"/>
        <v>27.792006578799914</v>
      </c>
      <c r="P64" s="249">
        <f t="shared" si="33"/>
        <v>139</v>
      </c>
      <c r="Q64" s="250">
        <f t="shared" si="34"/>
        <v>0</v>
      </c>
      <c r="R64" s="250">
        <f t="shared" si="35"/>
        <v>682</v>
      </c>
      <c r="T64">
        <v>509</v>
      </c>
      <c r="U64">
        <v>2158</v>
      </c>
      <c r="V64" t="s">
        <v>1118</v>
      </c>
      <c r="W64">
        <v>2453.9430000000002</v>
      </c>
      <c r="X64">
        <v>1365.7570000000001</v>
      </c>
      <c r="Y64">
        <v>1.7969999999999999</v>
      </c>
      <c r="Z64">
        <v>14.151</v>
      </c>
      <c r="AA64">
        <v>200.58499</v>
      </c>
      <c r="AB64">
        <v>1.2819339999999999</v>
      </c>
      <c r="AC64">
        <v>97.194428000000002</v>
      </c>
      <c r="AD64" s="1">
        <v>675</v>
      </c>
      <c r="AE64">
        <v>0</v>
      </c>
      <c r="AF64">
        <v>682</v>
      </c>
      <c r="AG64">
        <v>99</v>
      </c>
      <c r="AH64">
        <v>12.233931</v>
      </c>
      <c r="AI64">
        <v>5957.4</v>
      </c>
      <c r="AJ64">
        <v>396.2</v>
      </c>
      <c r="AK64">
        <v>139</v>
      </c>
      <c r="AL64">
        <v>89830</v>
      </c>
      <c r="AM64" t="s">
        <v>1119</v>
      </c>
      <c r="AN64" t="s">
        <v>1362</v>
      </c>
      <c r="AO64">
        <v>2227.58</v>
      </c>
      <c r="AR64" t="s">
        <v>147</v>
      </c>
      <c r="AS64">
        <v>522</v>
      </c>
      <c r="AT64" t="s">
        <v>908</v>
      </c>
      <c r="AU64" t="s">
        <v>1118</v>
      </c>
      <c r="AV64" t="s">
        <v>49</v>
      </c>
      <c r="AW64">
        <v>3</v>
      </c>
      <c r="BB64">
        <v>0.75237194006732733</v>
      </c>
      <c r="BC64" t="s">
        <v>73</v>
      </c>
      <c r="BF64" t="s">
        <v>147</v>
      </c>
      <c r="BG64" t="s">
        <v>208</v>
      </c>
      <c r="BH64" t="s">
        <v>1118</v>
      </c>
      <c r="BI64">
        <v>2158</v>
      </c>
      <c r="BJ64">
        <v>3</v>
      </c>
      <c r="BK64" t="s">
        <v>908</v>
      </c>
      <c r="BL64" t="s">
        <v>921</v>
      </c>
      <c r="BM64">
        <v>0.74532232115336983</v>
      </c>
      <c r="BN64" t="s">
        <v>73</v>
      </c>
      <c r="BO64" t="s">
        <v>690</v>
      </c>
      <c r="BP64">
        <v>2453.9430000000002</v>
      </c>
      <c r="BQ64" t="s">
        <v>72</v>
      </c>
    </row>
    <row r="65" spans="1:69" ht="16.5">
      <c r="A65" s="126" t="str">
        <f t="shared" si="18"/>
        <v>명진교통</v>
      </c>
      <c r="B65" s="127" t="str">
        <f t="shared" si="19"/>
        <v>윤백남</v>
      </c>
      <c r="C65" s="128" t="str">
        <f t="shared" si="20"/>
        <v>S</v>
      </c>
      <c r="D65" s="129">
        <f t="shared" si="21"/>
        <v>1.0334782608695652</v>
      </c>
      <c r="E65" s="130">
        <f t="shared" si="22"/>
        <v>3175</v>
      </c>
      <c r="F65" s="131" t="str">
        <f t="shared" si="23"/>
        <v>565</v>
      </c>
      <c r="G65" s="132" t="str">
        <f t="shared" si="24"/>
        <v>71바5801</v>
      </c>
      <c r="H65" s="133">
        <f t="shared" si="25"/>
        <v>1</v>
      </c>
      <c r="I65" s="134">
        <f t="shared" si="26"/>
        <v>1902.7339999999999</v>
      </c>
      <c r="J65" s="135">
        <f t="shared" si="27"/>
        <v>1.7600903425271902E-2</v>
      </c>
      <c r="K65" s="135">
        <f t="shared" si="28"/>
        <v>0.40239971229115973</v>
      </c>
      <c r="L65" s="135">
        <f t="shared" si="29"/>
        <v>0.20812157663656614</v>
      </c>
      <c r="M65" s="136">
        <f t="shared" si="30"/>
        <v>3.7480000000000002</v>
      </c>
      <c r="N65" s="137">
        <f t="shared" si="31"/>
        <v>0</v>
      </c>
      <c r="O65" s="137">
        <f t="shared" si="32"/>
        <v>3.4686929439427687</v>
      </c>
      <c r="P65" s="247">
        <f t="shared" si="33"/>
        <v>102</v>
      </c>
      <c r="Q65" s="248">
        <f t="shared" si="34"/>
        <v>0</v>
      </c>
      <c r="R65" s="248">
        <f t="shared" si="35"/>
        <v>66</v>
      </c>
      <c r="T65">
        <v>509</v>
      </c>
      <c r="U65">
        <v>3175</v>
      </c>
      <c r="V65" t="s">
        <v>1120</v>
      </c>
      <c r="W65">
        <v>1902.7339999999999</v>
      </c>
      <c r="X65">
        <v>803.21799999999996</v>
      </c>
      <c r="Y65">
        <v>2.3690000000000002</v>
      </c>
      <c r="Z65">
        <v>3.7480000000000002</v>
      </c>
      <c r="AA65">
        <v>162.34746200000001</v>
      </c>
      <c r="AB65">
        <v>2.8574619999999999</v>
      </c>
      <c r="AC65">
        <v>65.328571999999994</v>
      </c>
      <c r="AD65" s="1">
        <v>396</v>
      </c>
      <c r="AE65">
        <v>0</v>
      </c>
      <c r="AF65">
        <v>66</v>
      </c>
      <c r="AG65">
        <v>79</v>
      </c>
      <c r="AH65">
        <v>11.720133000000001</v>
      </c>
      <c r="AI65">
        <v>514.5</v>
      </c>
      <c r="AJ65">
        <v>0</v>
      </c>
      <c r="AK65">
        <v>102</v>
      </c>
      <c r="AL65">
        <v>22433</v>
      </c>
      <c r="AM65" t="s">
        <v>1121</v>
      </c>
      <c r="AN65" t="s">
        <v>1363</v>
      </c>
      <c r="AO65">
        <v>1902.7339999999999</v>
      </c>
      <c r="AR65" t="s">
        <v>147</v>
      </c>
      <c r="AS65">
        <v>565</v>
      </c>
      <c r="AT65" t="s">
        <v>923</v>
      </c>
      <c r="AU65" t="s">
        <v>1120</v>
      </c>
      <c r="AV65" t="s">
        <v>693</v>
      </c>
      <c r="AW65">
        <v>1</v>
      </c>
      <c r="BB65">
        <v>1.0300000000000002</v>
      </c>
      <c r="BC65" t="s">
        <v>74</v>
      </c>
      <c r="BF65" t="s">
        <v>147</v>
      </c>
      <c r="BG65" t="s">
        <v>209</v>
      </c>
      <c r="BH65" t="s">
        <v>1120</v>
      </c>
      <c r="BI65">
        <v>3175</v>
      </c>
      <c r="BJ65">
        <v>1</v>
      </c>
      <c r="BK65" t="s">
        <v>923</v>
      </c>
      <c r="BL65" t="s">
        <v>674</v>
      </c>
      <c r="BM65">
        <v>1.0334782608695652</v>
      </c>
      <c r="BN65" t="s">
        <v>74</v>
      </c>
      <c r="BO65" t="s">
        <v>676</v>
      </c>
      <c r="BP65">
        <v>1902.7339999999999</v>
      </c>
      <c r="BQ65" t="s">
        <v>71</v>
      </c>
    </row>
    <row r="66" spans="1:69" ht="16.5">
      <c r="A66" s="109" t="str">
        <f t="shared" si="18"/>
        <v>명진교통</v>
      </c>
      <c r="B66" s="110" t="str">
        <f t="shared" si="19"/>
        <v>윤성철</v>
      </c>
      <c r="C66" s="111" t="str">
        <f t="shared" si="20"/>
        <v>D</v>
      </c>
      <c r="D66" s="112">
        <f t="shared" si="21"/>
        <v>0.81700807204496351</v>
      </c>
      <c r="E66" s="113">
        <f t="shared" si="22"/>
        <v>7432</v>
      </c>
      <c r="F66" s="114" t="str">
        <f t="shared" si="23"/>
        <v>565</v>
      </c>
      <c r="G66" s="115" t="str">
        <f t="shared" si="24"/>
        <v>71바5806</v>
      </c>
      <c r="H66" s="116">
        <f t="shared" si="25"/>
        <v>4</v>
      </c>
      <c r="I66" s="117">
        <f t="shared" si="26"/>
        <v>1138.47</v>
      </c>
      <c r="J66" s="118">
        <f t="shared" si="27"/>
        <v>1.4572154318954205E-2</v>
      </c>
      <c r="K66" s="118">
        <f t="shared" si="28"/>
        <v>0.44505433743207329</v>
      </c>
      <c r="L66" s="118">
        <f t="shared" si="29"/>
        <v>0.20641738473565399</v>
      </c>
      <c r="M66" s="119">
        <f t="shared" si="30"/>
        <v>6.4930000000000003</v>
      </c>
      <c r="N66" s="120">
        <f t="shared" si="31"/>
        <v>7.8721499864992633E-2</v>
      </c>
      <c r="O66" s="120">
        <f t="shared" si="32"/>
        <v>4.7232899918995583</v>
      </c>
      <c r="P66" s="249">
        <f t="shared" si="33"/>
        <v>79</v>
      </c>
      <c r="Q66" s="250">
        <f t="shared" si="34"/>
        <v>1</v>
      </c>
      <c r="R66" s="250">
        <f t="shared" si="35"/>
        <v>60</v>
      </c>
      <c r="T66">
        <v>509</v>
      </c>
      <c r="U66">
        <v>7432</v>
      </c>
      <c r="V66" t="s">
        <v>1122</v>
      </c>
      <c r="W66">
        <v>1270.3009999999999</v>
      </c>
      <c r="X66">
        <v>673.62199999999996</v>
      </c>
      <c r="Y66">
        <v>1.8859999999999999</v>
      </c>
      <c r="Z66">
        <v>6.4930000000000003</v>
      </c>
      <c r="AA66">
        <v>114.35303</v>
      </c>
      <c r="AB66">
        <v>1.6663699999999999</v>
      </c>
      <c r="AC66">
        <v>50.893312000000002</v>
      </c>
      <c r="AD66" s="1">
        <v>235</v>
      </c>
      <c r="AE66">
        <v>1</v>
      </c>
      <c r="AF66">
        <v>60</v>
      </c>
      <c r="AG66">
        <v>76</v>
      </c>
      <c r="AH66">
        <v>11.10859</v>
      </c>
      <c r="AI66">
        <v>420.9</v>
      </c>
      <c r="AJ66">
        <v>0</v>
      </c>
      <c r="AK66">
        <v>79</v>
      </c>
      <c r="AL66">
        <v>36824</v>
      </c>
      <c r="AM66" t="s">
        <v>1123</v>
      </c>
      <c r="AN66" t="s">
        <v>1364</v>
      </c>
      <c r="AO66">
        <v>475.08800000000002</v>
      </c>
      <c r="AR66" t="s">
        <v>147</v>
      </c>
      <c r="AS66">
        <v>565</v>
      </c>
      <c r="AT66" t="s">
        <v>930</v>
      </c>
      <c r="AU66" t="s">
        <v>1122</v>
      </c>
      <c r="AV66" t="s">
        <v>693</v>
      </c>
      <c r="AW66">
        <v>4</v>
      </c>
      <c r="BB66">
        <v>0.82089483864881974</v>
      </c>
      <c r="BC66" t="s">
        <v>70</v>
      </c>
      <c r="BF66" t="s">
        <v>147</v>
      </c>
      <c r="BG66" t="s">
        <v>209</v>
      </c>
      <c r="BH66" t="s">
        <v>1122</v>
      </c>
      <c r="BI66">
        <v>7432</v>
      </c>
      <c r="BJ66">
        <v>4</v>
      </c>
      <c r="BK66" t="s">
        <v>930</v>
      </c>
      <c r="BL66" t="s">
        <v>923</v>
      </c>
      <c r="BM66">
        <v>0.81700807204496351</v>
      </c>
      <c r="BN66" t="s">
        <v>70</v>
      </c>
      <c r="BO66" t="s">
        <v>679</v>
      </c>
      <c r="BP66">
        <v>1138.47</v>
      </c>
      <c r="BQ66" t="s">
        <v>69</v>
      </c>
    </row>
    <row r="67" spans="1:69" ht="16.5">
      <c r="A67" s="126" t="str">
        <f t="shared" si="18"/>
        <v>명진교통</v>
      </c>
      <c r="B67" s="127" t="str">
        <f t="shared" si="19"/>
        <v>윤영철</v>
      </c>
      <c r="C67" s="128" t="str">
        <f t="shared" si="20"/>
        <v>C</v>
      </c>
      <c r="D67" s="129">
        <f t="shared" si="21"/>
        <v>0.85367956317480753</v>
      </c>
      <c r="E67" s="130">
        <f t="shared" si="22"/>
        <v>8567</v>
      </c>
      <c r="F67" s="131" t="str">
        <f t="shared" si="23"/>
        <v>522</v>
      </c>
      <c r="G67" s="132" t="str">
        <f t="shared" si="24"/>
        <v>71바5710</v>
      </c>
      <c r="H67" s="133">
        <f t="shared" si="25"/>
        <v>3</v>
      </c>
      <c r="I67" s="134">
        <f t="shared" si="26"/>
        <v>2344.462</v>
      </c>
      <c r="J67" s="135">
        <f t="shared" si="27"/>
        <v>1.1398777186173293E-2</v>
      </c>
      <c r="K67" s="135">
        <f t="shared" si="28"/>
        <v>0.41364469870010789</v>
      </c>
      <c r="L67" s="135">
        <f t="shared" si="29"/>
        <v>0.21540123064481317</v>
      </c>
      <c r="M67" s="136">
        <f t="shared" si="30"/>
        <v>9.8970000000000002</v>
      </c>
      <c r="N67" s="137">
        <f t="shared" si="31"/>
        <v>0</v>
      </c>
      <c r="O67" s="137">
        <f t="shared" si="32"/>
        <v>20.729702592748357</v>
      </c>
      <c r="P67" s="247">
        <f t="shared" si="33"/>
        <v>86</v>
      </c>
      <c r="Q67" s="248">
        <f t="shared" si="34"/>
        <v>0</v>
      </c>
      <c r="R67" s="248">
        <f t="shared" si="35"/>
        <v>486</v>
      </c>
      <c r="T67">
        <v>509</v>
      </c>
      <c r="U67">
        <v>8567</v>
      </c>
      <c r="V67" t="s">
        <v>1124</v>
      </c>
      <c r="W67">
        <v>2344.462</v>
      </c>
      <c r="X67">
        <v>1189.8989999999999</v>
      </c>
      <c r="Y67">
        <v>1.97</v>
      </c>
      <c r="Z67">
        <v>9.8970000000000002</v>
      </c>
      <c r="AA67">
        <v>160.24745200000001</v>
      </c>
      <c r="AB67">
        <v>1.8266249999999999</v>
      </c>
      <c r="AC67">
        <v>66.285509000000005</v>
      </c>
      <c r="AD67" s="1">
        <v>505</v>
      </c>
      <c r="AE67">
        <v>0</v>
      </c>
      <c r="AF67">
        <v>486</v>
      </c>
      <c r="AG67">
        <v>92</v>
      </c>
      <c r="AH67">
        <v>14.63026</v>
      </c>
      <c r="AI67">
        <v>1161.7</v>
      </c>
      <c r="AJ67">
        <v>8.1999999999999993</v>
      </c>
      <c r="AK67">
        <v>86</v>
      </c>
      <c r="AL67">
        <v>38487</v>
      </c>
      <c r="AM67" t="s">
        <v>1125</v>
      </c>
      <c r="AN67" t="s">
        <v>1365</v>
      </c>
      <c r="AO67">
        <v>2119.0509999999999</v>
      </c>
      <c r="AR67" t="s">
        <v>147</v>
      </c>
      <c r="AS67">
        <v>522</v>
      </c>
      <c r="AT67" t="s">
        <v>910</v>
      </c>
      <c r="AU67" t="s">
        <v>1124</v>
      </c>
      <c r="AV67" t="s">
        <v>693</v>
      </c>
      <c r="AW67">
        <v>3</v>
      </c>
      <c r="BB67">
        <v>0.85799647479303653</v>
      </c>
      <c r="BC67" t="s">
        <v>72</v>
      </c>
      <c r="BF67" t="s">
        <v>147</v>
      </c>
      <c r="BG67" t="s">
        <v>208</v>
      </c>
      <c r="BH67" t="s">
        <v>1124</v>
      </c>
      <c r="BI67">
        <v>8567</v>
      </c>
      <c r="BJ67">
        <v>3</v>
      </c>
      <c r="BK67" t="s">
        <v>910</v>
      </c>
      <c r="BL67" t="s">
        <v>912</v>
      </c>
      <c r="BM67">
        <v>0.85367956317480753</v>
      </c>
      <c r="BN67" t="s">
        <v>72</v>
      </c>
      <c r="BO67" t="s">
        <v>677</v>
      </c>
      <c r="BP67">
        <v>2344.462</v>
      </c>
      <c r="BQ67" t="s">
        <v>71</v>
      </c>
    </row>
    <row r="68" spans="1:69" ht="16.5">
      <c r="A68" s="109" t="str">
        <f t="shared" si="18"/>
        <v>명진교통</v>
      </c>
      <c r="B68" s="110" t="str">
        <f t="shared" si="19"/>
        <v>윤은중</v>
      </c>
      <c r="C68" s="111" t="str">
        <f t="shared" si="20"/>
        <v>S</v>
      </c>
      <c r="D68" s="112">
        <f t="shared" si="21"/>
        <v>1.0218518518518518</v>
      </c>
      <c r="E68" s="113">
        <f t="shared" si="22"/>
        <v>2425</v>
      </c>
      <c r="F68" s="114" t="str">
        <f t="shared" si="23"/>
        <v>591</v>
      </c>
      <c r="G68" s="115" t="str">
        <f t="shared" si="24"/>
        <v>71바7256</v>
      </c>
      <c r="H68" s="116">
        <f t="shared" si="25"/>
        <v>1</v>
      </c>
      <c r="I68" s="117">
        <f t="shared" si="26"/>
        <v>2513.1219999999998</v>
      </c>
      <c r="J68" s="118">
        <f t="shared" si="27"/>
        <v>1.3631431123181039E-2</v>
      </c>
      <c r="K68" s="118">
        <f t="shared" si="28"/>
        <v>0.31608070740525046</v>
      </c>
      <c r="L68" s="118">
        <f t="shared" si="29"/>
        <v>0.22840116794966581</v>
      </c>
      <c r="M68" s="119">
        <f t="shared" si="30"/>
        <v>7.6669999999999998</v>
      </c>
      <c r="N68" s="120">
        <f t="shared" si="31"/>
        <v>0</v>
      </c>
      <c r="O68" s="120">
        <f t="shared" si="32"/>
        <v>3.8390603233899059</v>
      </c>
      <c r="P68" s="249">
        <f t="shared" si="33"/>
        <v>2</v>
      </c>
      <c r="Q68" s="250">
        <f t="shared" si="34"/>
        <v>0</v>
      </c>
      <c r="R68" s="250">
        <f t="shared" si="35"/>
        <v>98</v>
      </c>
      <c r="T68">
        <v>509</v>
      </c>
      <c r="U68">
        <v>2425</v>
      </c>
      <c r="V68" t="s">
        <v>1126</v>
      </c>
      <c r="W68">
        <v>2552.7080000000001</v>
      </c>
      <c r="X68">
        <v>918.73699999999997</v>
      </c>
      <c r="Y68">
        <v>2.778</v>
      </c>
      <c r="Z68">
        <v>7.6669999999999998</v>
      </c>
      <c r="AA68">
        <v>162.91436899999999</v>
      </c>
      <c r="AB68">
        <v>2.2207560000000002</v>
      </c>
      <c r="AC68">
        <v>51.494089000000002</v>
      </c>
      <c r="AD68" s="1">
        <v>574</v>
      </c>
      <c r="AE68">
        <v>0</v>
      </c>
      <c r="AF68">
        <v>98</v>
      </c>
      <c r="AG68">
        <v>71</v>
      </c>
      <c r="AH68">
        <v>15.669015999999999</v>
      </c>
      <c r="AI68">
        <v>58.8</v>
      </c>
      <c r="AJ68">
        <v>0</v>
      </c>
      <c r="AK68">
        <v>2</v>
      </c>
      <c r="AL68">
        <v>202</v>
      </c>
      <c r="AM68" t="s">
        <v>1127</v>
      </c>
      <c r="AN68" t="s">
        <v>1366</v>
      </c>
      <c r="AO68">
        <v>2513.1219999999998</v>
      </c>
      <c r="AR68" t="s">
        <v>147</v>
      </c>
      <c r="AS68">
        <v>591</v>
      </c>
      <c r="AT68" t="s">
        <v>960</v>
      </c>
      <c r="AU68" t="s">
        <v>1126</v>
      </c>
      <c r="AV68" t="s">
        <v>49</v>
      </c>
      <c r="AW68">
        <v>1</v>
      </c>
      <c r="BB68">
        <v>1.0296296296296295</v>
      </c>
      <c r="BC68" t="s">
        <v>74</v>
      </c>
      <c r="BF68" t="s">
        <v>147</v>
      </c>
      <c r="BG68" t="s">
        <v>211</v>
      </c>
      <c r="BH68" t="s">
        <v>1126</v>
      </c>
      <c r="BI68">
        <v>2425</v>
      </c>
      <c r="BJ68">
        <v>1</v>
      </c>
      <c r="BK68" t="s">
        <v>960</v>
      </c>
      <c r="BL68" t="s">
        <v>674</v>
      </c>
      <c r="BM68">
        <v>1.0218518518518518</v>
      </c>
      <c r="BN68" t="s">
        <v>74</v>
      </c>
      <c r="BO68" t="s">
        <v>676</v>
      </c>
      <c r="BP68">
        <v>2513.1219999999998</v>
      </c>
      <c r="BQ68" t="s">
        <v>72</v>
      </c>
    </row>
    <row r="69" spans="1:69" ht="16.5">
      <c r="A69" s="126" t="str">
        <f t="shared" si="18"/>
        <v>명진교통</v>
      </c>
      <c r="B69" s="127" t="str">
        <f t="shared" si="19"/>
        <v>이강수</v>
      </c>
      <c r="C69" s="128" t="str">
        <f t="shared" si="20"/>
        <v>D</v>
      </c>
      <c r="D69" s="129">
        <f t="shared" si="21"/>
        <v>0.83045454545454533</v>
      </c>
      <c r="E69" s="130">
        <f t="shared" si="22"/>
        <v>2407</v>
      </c>
      <c r="F69" s="131" t="str">
        <f t="shared" si="23"/>
        <v>522</v>
      </c>
      <c r="G69" s="132" t="str">
        <f t="shared" si="24"/>
        <v>71바5711</v>
      </c>
      <c r="H69" s="133">
        <f t="shared" si="25"/>
        <v>1</v>
      </c>
      <c r="I69" s="134">
        <f t="shared" si="26"/>
        <v>2149.3420000000001</v>
      </c>
      <c r="J69" s="135">
        <f t="shared" si="27"/>
        <v>1.1102038627267797E-2</v>
      </c>
      <c r="K69" s="135">
        <f t="shared" si="28"/>
        <v>0.4728484550374244</v>
      </c>
      <c r="L69" s="135">
        <f t="shared" si="29"/>
        <v>0.20285278006013002</v>
      </c>
      <c r="M69" s="136">
        <f t="shared" si="30"/>
        <v>16.632999999999999</v>
      </c>
      <c r="N69" s="137">
        <f t="shared" si="31"/>
        <v>0</v>
      </c>
      <c r="O69" s="137">
        <f t="shared" si="32"/>
        <v>14.841751568619605</v>
      </c>
      <c r="P69" s="247">
        <f t="shared" si="33"/>
        <v>132</v>
      </c>
      <c r="Q69" s="248">
        <f t="shared" si="34"/>
        <v>0</v>
      </c>
      <c r="R69" s="248">
        <f t="shared" si="35"/>
        <v>319</v>
      </c>
      <c r="T69">
        <v>509</v>
      </c>
      <c r="U69">
        <v>2407</v>
      </c>
      <c r="V69" t="s">
        <v>1128</v>
      </c>
      <c r="W69">
        <v>2149.3420000000001</v>
      </c>
      <c r="X69">
        <v>1163.2149999999999</v>
      </c>
      <c r="Y69">
        <v>1.8480000000000001</v>
      </c>
      <c r="Z69">
        <v>16.632999999999999</v>
      </c>
      <c r="AA69">
        <v>171.61415700000001</v>
      </c>
      <c r="AB69">
        <v>1.905267</v>
      </c>
      <c r="AC69">
        <v>81.147488999999993</v>
      </c>
      <c r="AD69" s="1">
        <v>436</v>
      </c>
      <c r="AE69">
        <v>0</v>
      </c>
      <c r="AF69">
        <v>319</v>
      </c>
      <c r="AG69">
        <v>82</v>
      </c>
      <c r="AH69">
        <v>12.524269</v>
      </c>
      <c r="AI69">
        <v>2819.5</v>
      </c>
      <c r="AJ69">
        <v>0.8</v>
      </c>
      <c r="AK69">
        <v>132</v>
      </c>
      <c r="AL69">
        <v>70901</v>
      </c>
      <c r="AM69" t="s">
        <v>1129</v>
      </c>
      <c r="AN69" t="s">
        <v>1367</v>
      </c>
      <c r="AO69">
        <v>2149.3420000000001</v>
      </c>
      <c r="AR69" t="s">
        <v>147</v>
      </c>
      <c r="AS69">
        <v>522</v>
      </c>
      <c r="AT69" t="s">
        <v>912</v>
      </c>
      <c r="AU69" t="s">
        <v>1128</v>
      </c>
      <c r="AV69" t="s">
        <v>49</v>
      </c>
      <c r="AW69">
        <v>1</v>
      </c>
      <c r="BB69">
        <v>0.84</v>
      </c>
      <c r="BC69" t="s">
        <v>70</v>
      </c>
      <c r="BF69" t="s">
        <v>147</v>
      </c>
      <c r="BG69" t="s">
        <v>208</v>
      </c>
      <c r="BH69" t="s">
        <v>1128</v>
      </c>
      <c r="BI69">
        <v>2407</v>
      </c>
      <c r="BJ69">
        <v>1</v>
      </c>
      <c r="BK69" t="s">
        <v>912</v>
      </c>
      <c r="BL69" t="s">
        <v>674</v>
      </c>
      <c r="BM69">
        <v>0.83045454545454533</v>
      </c>
      <c r="BN69" t="s">
        <v>70</v>
      </c>
      <c r="BO69" t="s">
        <v>679</v>
      </c>
      <c r="BP69">
        <v>2149.3420000000001</v>
      </c>
      <c r="BQ69" t="s">
        <v>72</v>
      </c>
    </row>
    <row r="70" spans="1:69" ht="16.5">
      <c r="A70" s="109" t="str">
        <f t="shared" si="18"/>
        <v>명진교통</v>
      </c>
      <c r="B70" s="110" t="str">
        <f t="shared" si="19"/>
        <v>이교희</v>
      </c>
      <c r="C70" s="111" t="str">
        <f t="shared" si="20"/>
        <v>A</v>
      </c>
      <c r="D70" s="112">
        <f t="shared" si="21"/>
        <v>0.96028026119620558</v>
      </c>
      <c r="E70" s="113">
        <f t="shared" si="22"/>
        <v>3353</v>
      </c>
      <c r="F70" s="114" t="str">
        <f t="shared" si="23"/>
        <v>594</v>
      </c>
      <c r="G70" s="115" t="str">
        <f t="shared" si="24"/>
        <v>71바5359</v>
      </c>
      <c r="H70" s="116">
        <f t="shared" si="25"/>
        <v>9</v>
      </c>
      <c r="I70" s="117">
        <f t="shared" si="26"/>
        <v>2366.3310000000001</v>
      </c>
      <c r="J70" s="118">
        <f t="shared" si="27"/>
        <v>4.2872657106864283E-2</v>
      </c>
      <c r="K70" s="118">
        <f t="shared" si="28"/>
        <v>0.3548548511039436</v>
      </c>
      <c r="L70" s="118">
        <f t="shared" si="29"/>
        <v>0.31356560007877171</v>
      </c>
      <c r="M70" s="119">
        <f t="shared" si="30"/>
        <v>11.238</v>
      </c>
      <c r="N70" s="120">
        <f t="shared" si="31"/>
        <v>0.44769844335251247</v>
      </c>
      <c r="O70" s="120">
        <f t="shared" si="32"/>
        <v>4.3141849995787567</v>
      </c>
      <c r="P70" s="249">
        <f t="shared" si="33"/>
        <v>23</v>
      </c>
      <c r="Q70" s="250">
        <f t="shared" si="34"/>
        <v>11</v>
      </c>
      <c r="R70" s="250">
        <f t="shared" si="35"/>
        <v>106</v>
      </c>
      <c r="T70">
        <v>509</v>
      </c>
      <c r="U70">
        <v>3353</v>
      </c>
      <c r="V70" t="s">
        <v>1130</v>
      </c>
      <c r="W70">
        <v>2457.011</v>
      </c>
      <c r="X70">
        <v>943.48800000000006</v>
      </c>
      <c r="Y70">
        <v>2.6040000000000001</v>
      </c>
      <c r="Z70">
        <v>11.238</v>
      </c>
      <c r="AA70">
        <v>159.053776</v>
      </c>
      <c r="AB70">
        <v>6.8190580000000001</v>
      </c>
      <c r="AC70">
        <v>56.441004</v>
      </c>
      <c r="AD70" s="1">
        <v>742</v>
      </c>
      <c r="AE70">
        <v>11</v>
      </c>
      <c r="AF70">
        <v>106</v>
      </c>
      <c r="AG70">
        <v>78</v>
      </c>
      <c r="AH70">
        <v>15.447673999999999</v>
      </c>
      <c r="AI70">
        <v>438.1</v>
      </c>
      <c r="AJ70">
        <v>0</v>
      </c>
      <c r="AK70">
        <v>23</v>
      </c>
      <c r="AL70">
        <v>6503</v>
      </c>
      <c r="AM70" t="s">
        <v>1131</v>
      </c>
      <c r="AN70" t="s">
        <v>1368</v>
      </c>
      <c r="AO70">
        <v>590.31600000000003</v>
      </c>
      <c r="AR70" t="s">
        <v>147</v>
      </c>
      <c r="AS70">
        <v>594</v>
      </c>
      <c r="AT70" t="s">
        <v>979</v>
      </c>
      <c r="AU70" t="s">
        <v>1130</v>
      </c>
      <c r="AV70" t="s">
        <v>49</v>
      </c>
      <c r="AW70">
        <v>9</v>
      </c>
      <c r="BB70">
        <v>0.96431564723547902</v>
      </c>
      <c r="BC70" t="s">
        <v>69</v>
      </c>
      <c r="BF70" t="s">
        <v>147</v>
      </c>
      <c r="BG70" t="s">
        <v>213</v>
      </c>
      <c r="BH70" t="s">
        <v>1130</v>
      </c>
      <c r="BI70">
        <v>3353</v>
      </c>
      <c r="BJ70">
        <v>9</v>
      </c>
      <c r="BK70" t="s">
        <v>979</v>
      </c>
      <c r="BL70" t="s">
        <v>982</v>
      </c>
      <c r="BM70">
        <v>0.96028026119620558</v>
      </c>
      <c r="BN70" t="s">
        <v>69</v>
      </c>
      <c r="BO70" t="s">
        <v>678</v>
      </c>
      <c r="BP70">
        <v>2366.3310000000001</v>
      </c>
      <c r="BQ70" t="s">
        <v>71</v>
      </c>
    </row>
    <row r="71" spans="1:69" ht="16.5">
      <c r="A71" s="126" t="str">
        <f t="shared" si="18"/>
        <v>명진교통</v>
      </c>
      <c r="B71" s="127" t="str">
        <f t="shared" si="19"/>
        <v>이규리</v>
      </c>
      <c r="C71" s="128" t="str">
        <f t="shared" si="20"/>
        <v>A</v>
      </c>
      <c r="D71" s="129">
        <f t="shared" si="21"/>
        <v>0.95447308353819804</v>
      </c>
      <c r="E71" s="130">
        <f t="shared" si="22"/>
        <v>8762</v>
      </c>
      <c r="F71" s="131" t="str">
        <f t="shared" si="23"/>
        <v>596</v>
      </c>
      <c r="G71" s="132" t="str">
        <f t="shared" si="24"/>
        <v>71바5365</v>
      </c>
      <c r="H71" s="133">
        <f t="shared" si="25"/>
        <v>7</v>
      </c>
      <c r="I71" s="134">
        <f t="shared" si="26"/>
        <v>1905.998</v>
      </c>
      <c r="J71" s="135">
        <f t="shared" si="27"/>
        <v>2.6339098142492499E-2</v>
      </c>
      <c r="K71" s="135">
        <f t="shared" si="28"/>
        <v>0.37999561128638565</v>
      </c>
      <c r="L71" s="135">
        <f t="shared" si="29"/>
        <v>0.13693613529500032</v>
      </c>
      <c r="M71" s="136">
        <f t="shared" si="30"/>
        <v>7.3070000000000004</v>
      </c>
      <c r="N71" s="137">
        <f t="shared" si="31"/>
        <v>0.10298369510647226</v>
      </c>
      <c r="O71" s="137">
        <f t="shared" si="32"/>
        <v>4.4282988895783078</v>
      </c>
      <c r="P71" s="247">
        <f t="shared" si="33"/>
        <v>31</v>
      </c>
      <c r="Q71" s="248">
        <f t="shared" si="34"/>
        <v>2</v>
      </c>
      <c r="R71" s="248">
        <f t="shared" si="35"/>
        <v>86</v>
      </c>
      <c r="T71">
        <v>509</v>
      </c>
      <c r="U71">
        <v>8762</v>
      </c>
      <c r="V71" t="s">
        <v>1132</v>
      </c>
      <c r="W71">
        <v>1942.0550000000001</v>
      </c>
      <c r="X71">
        <v>774.20799999999997</v>
      </c>
      <c r="Y71">
        <v>2.508</v>
      </c>
      <c r="Z71">
        <v>7.3070000000000004</v>
      </c>
      <c r="AA71">
        <v>151.25161</v>
      </c>
      <c r="AB71">
        <v>3.9838309999999999</v>
      </c>
      <c r="AC71">
        <v>57.474947999999998</v>
      </c>
      <c r="AD71" s="1">
        <v>261</v>
      </c>
      <c r="AE71">
        <v>2</v>
      </c>
      <c r="AF71">
        <v>86</v>
      </c>
      <c r="AG71">
        <v>78</v>
      </c>
      <c r="AH71">
        <v>12.839896</v>
      </c>
      <c r="AI71">
        <v>17</v>
      </c>
      <c r="AJ71">
        <v>0</v>
      </c>
      <c r="AK71">
        <v>31</v>
      </c>
      <c r="AL71">
        <v>16400</v>
      </c>
      <c r="AM71" t="s">
        <v>1133</v>
      </c>
      <c r="AN71" t="s">
        <v>1369</v>
      </c>
      <c r="AO71">
        <v>414.11900000000003</v>
      </c>
      <c r="AR71" t="s">
        <v>147</v>
      </c>
      <c r="AS71">
        <v>596</v>
      </c>
      <c r="AT71" t="s">
        <v>988</v>
      </c>
      <c r="AU71" t="s">
        <v>1132</v>
      </c>
      <c r="AV71" t="s">
        <v>49</v>
      </c>
      <c r="AW71">
        <v>7</v>
      </c>
      <c r="BB71">
        <v>0.9602368190083197</v>
      </c>
      <c r="BC71" t="s">
        <v>69</v>
      </c>
      <c r="BF71" t="s">
        <v>147</v>
      </c>
      <c r="BG71" t="s">
        <v>985</v>
      </c>
      <c r="BH71" t="s">
        <v>1132</v>
      </c>
      <c r="BI71">
        <v>8762</v>
      </c>
      <c r="BJ71">
        <v>7</v>
      </c>
      <c r="BK71" t="s">
        <v>988</v>
      </c>
      <c r="BL71" t="s">
        <v>960</v>
      </c>
      <c r="BM71">
        <v>0.95447308353819804</v>
      </c>
      <c r="BN71" t="s">
        <v>69</v>
      </c>
      <c r="BO71" t="s">
        <v>678</v>
      </c>
      <c r="BP71">
        <v>1905.998</v>
      </c>
      <c r="BQ71" t="s">
        <v>71</v>
      </c>
    </row>
    <row r="72" spans="1:69" ht="16.5">
      <c r="A72" s="109" t="str">
        <f t="shared" ref="A72:A98" si="36">BF72</f>
        <v>명진교통</v>
      </c>
      <c r="B72" s="110" t="str">
        <f t="shared" ref="B72:B98" si="37">BH72</f>
        <v>이기재</v>
      </c>
      <c r="C72" s="111" t="str">
        <f t="shared" ref="C72:C98" si="38">BN72</f>
        <v>B</v>
      </c>
      <c r="D72" s="112">
        <f t="shared" ref="D72:D98" si="39">BM72</f>
        <v>0.93926991344372446</v>
      </c>
      <c r="E72" s="113">
        <f t="shared" ref="E72:E98" si="40">U72</f>
        <v>1208</v>
      </c>
      <c r="F72" s="114" t="str">
        <f t="shared" ref="F72:F98" si="41">BG72</f>
        <v>585</v>
      </c>
      <c r="G72" s="115" t="str">
        <f t="shared" ref="G72:G98" si="42">BK72</f>
        <v>71바7251</v>
      </c>
      <c r="H72" s="116">
        <f t="shared" ref="H72:H98" si="43">BJ72</f>
        <v>7</v>
      </c>
      <c r="I72" s="117">
        <f t="shared" ref="I72:I98" si="44">BP72</f>
        <v>2030.6600000000003</v>
      </c>
      <c r="J72" s="118">
        <f t="shared" ref="J72:J98" si="45">AB72/AA72</f>
        <v>3.6650725807161215E-2</v>
      </c>
      <c r="K72" s="118">
        <f t="shared" ref="K72:K98" si="46">AC72/AA72</f>
        <v>0.39677184956635947</v>
      </c>
      <c r="L72" s="118">
        <f t="shared" ref="L72:L98" si="47">AD72/I72</f>
        <v>0.22898958959156132</v>
      </c>
      <c r="M72" s="119">
        <f t="shared" ref="M72:M98" si="48">Z72</f>
        <v>9.4440000000000008</v>
      </c>
      <c r="N72" s="120">
        <f t="shared" ref="N72:N98" si="49">AE72*100/W72</f>
        <v>4.7464674416065847E-2</v>
      </c>
      <c r="O72" s="120">
        <f t="shared" ref="O72:O98" si="50">AF72*100/W72</f>
        <v>6.4551957205849551</v>
      </c>
      <c r="P72" s="249">
        <f t="shared" ref="P72:P98" si="51">AK72</f>
        <v>31</v>
      </c>
      <c r="Q72" s="250">
        <f t="shared" ref="Q72:Q98" si="52">AE72</f>
        <v>1</v>
      </c>
      <c r="R72" s="250">
        <f t="shared" ref="R72:R98" si="53">AF72</f>
        <v>136</v>
      </c>
      <c r="T72">
        <v>509</v>
      </c>
      <c r="U72">
        <v>1208</v>
      </c>
      <c r="V72" t="s">
        <v>1134</v>
      </c>
      <c r="W72">
        <v>2106.83</v>
      </c>
      <c r="X72">
        <v>839.66499999999996</v>
      </c>
      <c r="Y72">
        <v>2.5089999999999999</v>
      </c>
      <c r="Z72">
        <v>9.4440000000000008</v>
      </c>
      <c r="AA72">
        <v>162.40215900000001</v>
      </c>
      <c r="AB72">
        <v>5.9521569999999997</v>
      </c>
      <c r="AC72">
        <v>64.436605</v>
      </c>
      <c r="AD72" s="1">
        <v>465</v>
      </c>
      <c r="AE72">
        <v>1</v>
      </c>
      <c r="AF72">
        <v>136</v>
      </c>
      <c r="AG72">
        <v>77</v>
      </c>
      <c r="AH72">
        <v>12.972918</v>
      </c>
      <c r="AI72">
        <v>60.1</v>
      </c>
      <c r="AJ72">
        <v>0</v>
      </c>
      <c r="AK72">
        <v>31</v>
      </c>
      <c r="AL72">
        <v>4246</v>
      </c>
      <c r="AM72" t="s">
        <v>1135</v>
      </c>
      <c r="AN72" t="s">
        <v>1370</v>
      </c>
      <c r="AO72">
        <v>533.82500000000005</v>
      </c>
      <c r="AR72" t="s">
        <v>147</v>
      </c>
      <c r="AS72">
        <v>585</v>
      </c>
      <c r="AT72" t="s">
        <v>935</v>
      </c>
      <c r="AU72" t="s">
        <v>1134</v>
      </c>
      <c r="AV72" t="s">
        <v>693</v>
      </c>
      <c r="AW72">
        <v>7</v>
      </c>
      <c r="BB72">
        <v>0.95729202975988981</v>
      </c>
      <c r="BC72" t="s">
        <v>69</v>
      </c>
      <c r="BF72" t="s">
        <v>147</v>
      </c>
      <c r="BG72" t="s">
        <v>210</v>
      </c>
      <c r="BH72" t="s">
        <v>1134</v>
      </c>
      <c r="BI72">
        <v>1208</v>
      </c>
      <c r="BJ72">
        <v>7</v>
      </c>
      <c r="BK72" t="s">
        <v>935</v>
      </c>
      <c r="BL72" t="s">
        <v>938</v>
      </c>
      <c r="BM72">
        <v>0.93926991344372446</v>
      </c>
      <c r="BN72" t="s">
        <v>71</v>
      </c>
      <c r="BO72" t="s">
        <v>678</v>
      </c>
      <c r="BP72">
        <v>2030.6600000000003</v>
      </c>
      <c r="BQ72" t="s">
        <v>74</v>
      </c>
    </row>
    <row r="73" spans="1:69" ht="16.5">
      <c r="A73" s="126" t="str">
        <f t="shared" si="36"/>
        <v>명진교통</v>
      </c>
      <c r="B73" s="127" t="str">
        <f t="shared" si="37"/>
        <v>이말규</v>
      </c>
      <c r="C73" s="128" t="str">
        <f t="shared" si="38"/>
        <v>B</v>
      </c>
      <c r="D73" s="129">
        <f t="shared" si="39"/>
        <v>0.91611903856920907</v>
      </c>
      <c r="E73" s="130">
        <f t="shared" si="40"/>
        <v>6033</v>
      </c>
      <c r="F73" s="131" t="str">
        <f t="shared" si="41"/>
        <v>565</v>
      </c>
      <c r="G73" s="132" t="str">
        <f t="shared" si="42"/>
        <v>71바5806</v>
      </c>
      <c r="H73" s="133">
        <f t="shared" si="43"/>
        <v>4</v>
      </c>
      <c r="I73" s="134">
        <f t="shared" si="44"/>
        <v>1135.739</v>
      </c>
      <c r="J73" s="135">
        <f t="shared" si="45"/>
        <v>3.0669140840364796E-2</v>
      </c>
      <c r="K73" s="135">
        <f t="shared" si="46"/>
        <v>0.40312865133306508</v>
      </c>
      <c r="L73" s="135">
        <f t="shared" si="47"/>
        <v>0.15232372930752575</v>
      </c>
      <c r="M73" s="136">
        <f t="shared" si="48"/>
        <v>5.3419999999999996</v>
      </c>
      <c r="N73" s="137">
        <f t="shared" si="49"/>
        <v>0</v>
      </c>
      <c r="O73" s="137">
        <f t="shared" si="50"/>
        <v>2.7295003517533516</v>
      </c>
      <c r="P73" s="247">
        <f t="shared" si="51"/>
        <v>45</v>
      </c>
      <c r="Q73" s="248">
        <f t="shared" si="52"/>
        <v>0</v>
      </c>
      <c r="R73" s="248">
        <f t="shared" si="53"/>
        <v>31</v>
      </c>
      <c r="T73">
        <v>509</v>
      </c>
      <c r="U73">
        <v>6033</v>
      </c>
      <c r="V73" t="s">
        <v>1136</v>
      </c>
      <c r="W73">
        <v>1135.739</v>
      </c>
      <c r="X73">
        <v>535.21199999999999</v>
      </c>
      <c r="Y73">
        <v>2.1219999999999999</v>
      </c>
      <c r="Z73">
        <v>5.3419999999999996</v>
      </c>
      <c r="AA73">
        <v>96.504137999999998</v>
      </c>
      <c r="AB73">
        <v>2.9596990000000001</v>
      </c>
      <c r="AC73">
        <v>38.903582999999998</v>
      </c>
      <c r="AD73" s="1">
        <v>173</v>
      </c>
      <c r="AE73">
        <v>0</v>
      </c>
      <c r="AF73">
        <v>31</v>
      </c>
      <c r="AG73">
        <v>75</v>
      </c>
      <c r="AH73">
        <v>11.768810999999999</v>
      </c>
      <c r="AI73">
        <v>82.5</v>
      </c>
      <c r="AJ73">
        <v>0</v>
      </c>
      <c r="AK73">
        <v>45</v>
      </c>
      <c r="AL73">
        <v>19097</v>
      </c>
      <c r="AM73" t="s">
        <v>1137</v>
      </c>
      <c r="AN73" t="s">
        <v>1371</v>
      </c>
      <c r="AO73">
        <v>493.44900000000001</v>
      </c>
      <c r="AR73" t="s">
        <v>147</v>
      </c>
      <c r="AS73">
        <v>565</v>
      </c>
      <c r="AT73" t="s">
        <v>930</v>
      </c>
      <c r="AU73" t="s">
        <v>1136</v>
      </c>
      <c r="AV73" t="s">
        <v>693</v>
      </c>
      <c r="AW73">
        <v>4</v>
      </c>
      <c r="BB73">
        <v>0.9263529166625355</v>
      </c>
      <c r="BC73" t="s">
        <v>71</v>
      </c>
      <c r="BF73" t="s">
        <v>147</v>
      </c>
      <c r="BG73" t="s">
        <v>209</v>
      </c>
      <c r="BH73" t="s">
        <v>1136</v>
      </c>
      <c r="BI73">
        <v>6033</v>
      </c>
      <c r="BJ73">
        <v>4</v>
      </c>
      <c r="BK73" t="s">
        <v>930</v>
      </c>
      <c r="BL73" t="s">
        <v>929</v>
      </c>
      <c r="BM73">
        <v>0.91611903856920907</v>
      </c>
      <c r="BN73" t="s">
        <v>71</v>
      </c>
      <c r="BO73" t="s">
        <v>675</v>
      </c>
      <c r="BP73">
        <v>1135.739</v>
      </c>
      <c r="BQ73" t="s">
        <v>72</v>
      </c>
    </row>
    <row r="74" spans="1:69" ht="16.5">
      <c r="A74" s="109" t="str">
        <f t="shared" si="36"/>
        <v>명진교통</v>
      </c>
      <c r="B74" s="110" t="str">
        <f t="shared" si="37"/>
        <v>이상규</v>
      </c>
      <c r="C74" s="111" t="str">
        <f t="shared" si="38"/>
        <v>B</v>
      </c>
      <c r="D74" s="112">
        <f t="shared" si="39"/>
        <v>0.90804847894891194</v>
      </c>
      <c r="E74" s="113">
        <f t="shared" si="40"/>
        <v>1368</v>
      </c>
      <c r="F74" s="114" t="str">
        <f t="shared" si="41"/>
        <v>순환52</v>
      </c>
      <c r="G74" s="115" t="str">
        <f t="shared" si="42"/>
        <v>71바5701</v>
      </c>
      <c r="H74" s="116">
        <f t="shared" si="43"/>
        <v>2</v>
      </c>
      <c r="I74" s="117">
        <f t="shared" si="44"/>
        <v>737.44200000000001</v>
      </c>
      <c r="J74" s="118">
        <f t="shared" si="45"/>
        <v>1.9093678604358996E-2</v>
      </c>
      <c r="K74" s="118">
        <f t="shared" si="46"/>
        <v>0.42335182984687741</v>
      </c>
      <c r="L74" s="118">
        <f t="shared" si="47"/>
        <v>0.29426042997279783</v>
      </c>
      <c r="M74" s="119">
        <f t="shared" si="48"/>
        <v>6.8970000000000002</v>
      </c>
      <c r="N74" s="120">
        <f t="shared" si="49"/>
        <v>0</v>
      </c>
      <c r="O74" s="120">
        <f t="shared" si="50"/>
        <v>4.2037204281828267</v>
      </c>
      <c r="P74" s="249">
        <f t="shared" si="51"/>
        <v>23</v>
      </c>
      <c r="Q74" s="250">
        <f t="shared" si="52"/>
        <v>0</v>
      </c>
      <c r="R74" s="250">
        <f t="shared" si="53"/>
        <v>31</v>
      </c>
      <c r="T74">
        <v>509</v>
      </c>
      <c r="U74">
        <v>1368</v>
      </c>
      <c r="V74" t="s">
        <v>1138</v>
      </c>
      <c r="W74">
        <v>737.44200000000001</v>
      </c>
      <c r="X74">
        <v>340.66699999999997</v>
      </c>
      <c r="Y74">
        <v>2.165</v>
      </c>
      <c r="Z74">
        <v>6.8970000000000002</v>
      </c>
      <c r="AA74">
        <v>54.496937000000003</v>
      </c>
      <c r="AB74">
        <v>1.0405470000000001</v>
      </c>
      <c r="AC74">
        <v>23.071377999999999</v>
      </c>
      <c r="AD74" s="1">
        <v>217</v>
      </c>
      <c r="AE74">
        <v>0</v>
      </c>
      <c r="AF74">
        <v>31</v>
      </c>
      <c r="AG74">
        <v>74</v>
      </c>
      <c r="AH74">
        <v>13.531806</v>
      </c>
      <c r="AI74">
        <v>19.5</v>
      </c>
      <c r="AJ74">
        <v>0</v>
      </c>
      <c r="AK74">
        <v>23</v>
      </c>
      <c r="AL74">
        <v>16143</v>
      </c>
      <c r="AM74" t="s">
        <v>1139</v>
      </c>
      <c r="AN74" t="s">
        <v>1372</v>
      </c>
      <c r="AO74">
        <v>621.11400000000003</v>
      </c>
      <c r="AR74" t="s">
        <v>147</v>
      </c>
      <c r="AS74" t="s">
        <v>214</v>
      </c>
      <c r="AT74" t="s">
        <v>990</v>
      </c>
      <c r="AU74" t="s">
        <v>1138</v>
      </c>
      <c r="AV74" t="s">
        <v>693</v>
      </c>
      <c r="AW74">
        <v>2</v>
      </c>
      <c r="BB74">
        <v>0.90804847894891194</v>
      </c>
      <c r="BC74" t="s">
        <v>71</v>
      </c>
      <c r="BF74" t="s">
        <v>147</v>
      </c>
      <c r="BG74" t="s">
        <v>214</v>
      </c>
      <c r="BH74" t="s">
        <v>1138</v>
      </c>
      <c r="BI74">
        <v>1368</v>
      </c>
      <c r="BJ74">
        <v>2</v>
      </c>
      <c r="BK74" t="s">
        <v>990</v>
      </c>
      <c r="BL74" t="s">
        <v>1002</v>
      </c>
      <c r="BM74">
        <v>0.90804847894891194</v>
      </c>
      <c r="BN74" t="s">
        <v>71</v>
      </c>
      <c r="BO74" t="s">
        <v>675</v>
      </c>
      <c r="BP74">
        <v>737.44200000000001</v>
      </c>
      <c r="BQ74" t="s">
        <v>70</v>
      </c>
    </row>
    <row r="75" spans="1:69" ht="16.5">
      <c r="A75" s="126" t="str">
        <f t="shared" si="36"/>
        <v>명진교통</v>
      </c>
      <c r="B75" s="127" t="str">
        <f t="shared" si="37"/>
        <v>이상범</v>
      </c>
      <c r="C75" s="128" t="str">
        <f t="shared" si="38"/>
        <v>A</v>
      </c>
      <c r="D75" s="129">
        <f t="shared" si="39"/>
        <v>0.96408965229306864</v>
      </c>
      <c r="E75" s="130">
        <f t="shared" si="40"/>
        <v>7056</v>
      </c>
      <c r="F75" s="131" t="str">
        <f t="shared" si="41"/>
        <v>594</v>
      </c>
      <c r="G75" s="132" t="str">
        <f t="shared" si="42"/>
        <v>71바5364</v>
      </c>
      <c r="H75" s="133">
        <f t="shared" si="43"/>
        <v>10</v>
      </c>
      <c r="I75" s="134">
        <f t="shared" si="44"/>
        <v>2473.1779999999999</v>
      </c>
      <c r="J75" s="135">
        <f t="shared" si="45"/>
        <v>6.2972979800756695E-2</v>
      </c>
      <c r="K75" s="135">
        <f t="shared" si="46"/>
        <v>0.42255482027548569</v>
      </c>
      <c r="L75" s="135">
        <f t="shared" si="47"/>
        <v>0.30527523696232139</v>
      </c>
      <c r="M75" s="136">
        <f t="shared" si="48"/>
        <v>11.195</v>
      </c>
      <c r="N75" s="137">
        <f t="shared" si="49"/>
        <v>0.44477186842192518</v>
      </c>
      <c r="O75" s="137">
        <f t="shared" si="50"/>
        <v>13.060119409116529</v>
      </c>
      <c r="P75" s="247">
        <f t="shared" si="51"/>
        <v>105</v>
      </c>
      <c r="Q75" s="248">
        <f t="shared" si="52"/>
        <v>11</v>
      </c>
      <c r="R75" s="248">
        <f t="shared" si="53"/>
        <v>323</v>
      </c>
      <c r="T75">
        <v>509</v>
      </c>
      <c r="U75">
        <v>7056</v>
      </c>
      <c r="V75" t="s">
        <v>1140</v>
      </c>
      <c r="W75">
        <v>2473.1779999999999</v>
      </c>
      <c r="X75">
        <v>938.17200000000003</v>
      </c>
      <c r="Y75">
        <v>2.6360000000000001</v>
      </c>
      <c r="Z75">
        <v>11.195</v>
      </c>
      <c r="AA75">
        <v>192.06105600000001</v>
      </c>
      <c r="AB75">
        <v>12.094657</v>
      </c>
      <c r="AC75">
        <v>81.156324999999995</v>
      </c>
      <c r="AD75" s="1">
        <v>755</v>
      </c>
      <c r="AE75">
        <v>11</v>
      </c>
      <c r="AF75">
        <v>323</v>
      </c>
      <c r="AG75">
        <v>70</v>
      </c>
      <c r="AH75">
        <v>12.877039999999999</v>
      </c>
      <c r="AI75">
        <v>110.1</v>
      </c>
      <c r="AJ75">
        <v>0</v>
      </c>
      <c r="AK75">
        <v>105</v>
      </c>
      <c r="AL75">
        <v>45460</v>
      </c>
      <c r="AM75" t="s">
        <v>1141</v>
      </c>
      <c r="AN75" t="s">
        <v>1373</v>
      </c>
      <c r="AO75">
        <v>497.90100000000001</v>
      </c>
      <c r="AR75" t="s">
        <v>147</v>
      </c>
      <c r="AS75">
        <v>594</v>
      </c>
      <c r="AT75" t="s">
        <v>983</v>
      </c>
      <c r="AU75" t="s">
        <v>1140</v>
      </c>
      <c r="AV75" t="s">
        <v>49</v>
      </c>
      <c r="AW75">
        <v>10</v>
      </c>
      <c r="BB75">
        <v>0.96948581760685004</v>
      </c>
      <c r="BC75" t="s">
        <v>69</v>
      </c>
      <c r="BF75" t="s">
        <v>147</v>
      </c>
      <c r="BG75" t="s">
        <v>213</v>
      </c>
      <c r="BH75" t="s">
        <v>1140</v>
      </c>
      <c r="BI75">
        <v>7056</v>
      </c>
      <c r="BJ75">
        <v>10</v>
      </c>
      <c r="BK75" t="s">
        <v>983</v>
      </c>
      <c r="BL75" t="s">
        <v>968</v>
      </c>
      <c r="BM75">
        <v>0.96408965229306864</v>
      </c>
      <c r="BN75" t="s">
        <v>69</v>
      </c>
      <c r="BO75" t="s">
        <v>678</v>
      </c>
      <c r="BP75">
        <v>2473.1779999999999</v>
      </c>
      <c r="BQ75" t="s">
        <v>72</v>
      </c>
    </row>
    <row r="76" spans="1:69" ht="16.5">
      <c r="A76" s="109" t="str">
        <f t="shared" si="36"/>
        <v>명진교통</v>
      </c>
      <c r="B76" s="110" t="str">
        <f t="shared" si="37"/>
        <v>이성진</v>
      </c>
      <c r="C76" s="111" t="str">
        <f t="shared" si="38"/>
        <v>S</v>
      </c>
      <c r="D76" s="112">
        <f t="shared" si="39"/>
        <v>1.0588635557688149</v>
      </c>
      <c r="E76" s="113">
        <f t="shared" si="40"/>
        <v>1780</v>
      </c>
      <c r="F76" s="114" t="str">
        <f t="shared" si="41"/>
        <v>522</v>
      </c>
      <c r="G76" s="115" t="str">
        <f t="shared" si="42"/>
        <v>71바5706</v>
      </c>
      <c r="H76" s="116">
        <f t="shared" si="43"/>
        <v>3</v>
      </c>
      <c r="I76" s="117">
        <f t="shared" si="44"/>
        <v>2285.8449999999998</v>
      </c>
      <c r="J76" s="118">
        <f t="shared" si="45"/>
        <v>2.6188964739020312E-3</v>
      </c>
      <c r="K76" s="118">
        <f t="shared" si="46"/>
        <v>0.37453015757354075</v>
      </c>
      <c r="L76" s="118">
        <f t="shared" si="47"/>
        <v>0.21611264105833949</v>
      </c>
      <c r="M76" s="119">
        <f t="shared" si="48"/>
        <v>10.295999999999999</v>
      </c>
      <c r="N76" s="120">
        <f t="shared" si="49"/>
        <v>4.3747498189947269E-2</v>
      </c>
      <c r="O76" s="120">
        <f t="shared" si="50"/>
        <v>7.2183372013412992</v>
      </c>
      <c r="P76" s="249">
        <f t="shared" si="51"/>
        <v>23</v>
      </c>
      <c r="Q76" s="250">
        <f t="shared" si="52"/>
        <v>1</v>
      </c>
      <c r="R76" s="250">
        <f t="shared" si="53"/>
        <v>165</v>
      </c>
      <c r="T76">
        <v>509</v>
      </c>
      <c r="U76">
        <v>1780</v>
      </c>
      <c r="V76" t="s">
        <v>1142</v>
      </c>
      <c r="W76">
        <v>2285.8449999999998</v>
      </c>
      <c r="X76">
        <v>955.904</v>
      </c>
      <c r="Y76">
        <v>2.391</v>
      </c>
      <c r="Z76">
        <v>10.295999999999999</v>
      </c>
      <c r="AA76">
        <v>153.995778</v>
      </c>
      <c r="AB76">
        <v>0.40329900000000002</v>
      </c>
      <c r="AC76">
        <v>57.676062999999999</v>
      </c>
      <c r="AD76" s="1">
        <v>494</v>
      </c>
      <c r="AE76">
        <v>1</v>
      </c>
      <c r="AF76">
        <v>165</v>
      </c>
      <c r="AG76">
        <v>76</v>
      </c>
      <c r="AH76">
        <v>14.843556</v>
      </c>
      <c r="AI76">
        <v>60.7</v>
      </c>
      <c r="AJ76">
        <v>0</v>
      </c>
      <c r="AK76">
        <v>23</v>
      </c>
      <c r="AL76">
        <v>3466</v>
      </c>
      <c r="AM76" t="s">
        <v>1143</v>
      </c>
      <c r="AN76" t="s">
        <v>1374</v>
      </c>
      <c r="AO76">
        <v>1951.0409999999999</v>
      </c>
      <c r="AR76" t="s">
        <v>147</v>
      </c>
      <c r="AS76">
        <v>522</v>
      </c>
      <c r="AT76" t="s">
        <v>906</v>
      </c>
      <c r="AU76" t="s">
        <v>1142</v>
      </c>
      <c r="AV76" t="s">
        <v>49</v>
      </c>
      <c r="AW76">
        <v>3</v>
      </c>
      <c r="BB76">
        <v>1.0737450417347818</v>
      </c>
      <c r="BC76" t="s">
        <v>74</v>
      </c>
      <c r="BF76" t="s">
        <v>147</v>
      </c>
      <c r="BG76" t="s">
        <v>208</v>
      </c>
      <c r="BH76" t="s">
        <v>1142</v>
      </c>
      <c r="BI76">
        <v>1780</v>
      </c>
      <c r="BJ76">
        <v>3</v>
      </c>
      <c r="BK76" t="s">
        <v>906</v>
      </c>
      <c r="BL76" t="s">
        <v>918</v>
      </c>
      <c r="BM76">
        <v>1.0588635557688149</v>
      </c>
      <c r="BN76" t="s">
        <v>74</v>
      </c>
      <c r="BO76" t="s">
        <v>676</v>
      </c>
      <c r="BP76">
        <v>2285.8449999999998</v>
      </c>
      <c r="BQ76" t="s">
        <v>74</v>
      </c>
    </row>
    <row r="77" spans="1:69" ht="16.5">
      <c r="A77" s="126" t="str">
        <f t="shared" si="36"/>
        <v>명진교통</v>
      </c>
      <c r="B77" s="127" t="str">
        <f t="shared" si="37"/>
        <v>이성호</v>
      </c>
      <c r="C77" s="128" t="str">
        <f t="shared" si="38"/>
        <v>B</v>
      </c>
      <c r="D77" s="129">
        <f t="shared" si="39"/>
        <v>0.93538461538461537</v>
      </c>
      <c r="E77" s="130">
        <f t="shared" si="40"/>
        <v>9282</v>
      </c>
      <c r="F77" s="131" t="str">
        <f t="shared" si="41"/>
        <v>594</v>
      </c>
      <c r="G77" s="132" t="str">
        <f t="shared" si="42"/>
        <v>71바5364</v>
      </c>
      <c r="H77" s="133">
        <f t="shared" si="43"/>
        <v>1</v>
      </c>
      <c r="I77" s="134">
        <f t="shared" si="44"/>
        <v>2083.4029999999998</v>
      </c>
      <c r="J77" s="135">
        <f t="shared" si="45"/>
        <v>3.6888420135545198E-2</v>
      </c>
      <c r="K77" s="135">
        <f t="shared" si="46"/>
        <v>0.38583986302251372</v>
      </c>
      <c r="L77" s="135">
        <f t="shared" si="47"/>
        <v>0.28847035355137729</v>
      </c>
      <c r="M77" s="136">
        <f t="shared" si="48"/>
        <v>10.273</v>
      </c>
      <c r="N77" s="137">
        <f t="shared" si="49"/>
        <v>4.7295344766509977E-2</v>
      </c>
      <c r="O77" s="137">
        <f t="shared" si="50"/>
        <v>1.8918137906603991</v>
      </c>
      <c r="P77" s="247">
        <f t="shared" si="51"/>
        <v>15</v>
      </c>
      <c r="Q77" s="248">
        <f t="shared" si="52"/>
        <v>1</v>
      </c>
      <c r="R77" s="248">
        <f t="shared" si="53"/>
        <v>40</v>
      </c>
      <c r="T77">
        <v>509</v>
      </c>
      <c r="U77">
        <v>9282</v>
      </c>
      <c r="V77" t="s">
        <v>1144</v>
      </c>
      <c r="W77">
        <v>2114.373</v>
      </c>
      <c r="X77">
        <v>856.89800000000002</v>
      </c>
      <c r="Y77">
        <v>2.4670000000000001</v>
      </c>
      <c r="Z77">
        <v>10.273</v>
      </c>
      <c r="AA77">
        <v>149.774102</v>
      </c>
      <c r="AB77">
        <v>5.5249300000000003</v>
      </c>
      <c r="AC77">
        <v>57.788818999999997</v>
      </c>
      <c r="AD77" s="1">
        <v>601</v>
      </c>
      <c r="AE77">
        <v>1</v>
      </c>
      <c r="AF77">
        <v>40</v>
      </c>
      <c r="AG77">
        <v>63</v>
      </c>
      <c r="AH77">
        <v>14.11708</v>
      </c>
      <c r="AI77">
        <v>0</v>
      </c>
      <c r="AJ77">
        <v>0</v>
      </c>
      <c r="AK77">
        <v>15</v>
      </c>
      <c r="AL77">
        <v>5326</v>
      </c>
      <c r="AM77" t="s">
        <v>1145</v>
      </c>
      <c r="AN77" t="s">
        <v>1375</v>
      </c>
      <c r="AO77">
        <v>2083.4029999999998</v>
      </c>
      <c r="AR77" t="s">
        <v>147</v>
      </c>
      <c r="AS77">
        <v>594</v>
      </c>
      <c r="AT77" t="s">
        <v>983</v>
      </c>
      <c r="AU77" t="s">
        <v>1144</v>
      </c>
      <c r="AV77" t="s">
        <v>49</v>
      </c>
      <c r="AW77">
        <v>1</v>
      </c>
      <c r="BB77">
        <v>0.94807692307692304</v>
      </c>
      <c r="BC77" t="s">
        <v>71</v>
      </c>
      <c r="BF77" t="s">
        <v>147</v>
      </c>
      <c r="BG77" t="s">
        <v>213</v>
      </c>
      <c r="BH77" t="s">
        <v>1144</v>
      </c>
      <c r="BI77">
        <v>9282</v>
      </c>
      <c r="BJ77">
        <v>1</v>
      </c>
      <c r="BK77" t="s">
        <v>983</v>
      </c>
      <c r="BL77" t="s">
        <v>674</v>
      </c>
      <c r="BM77">
        <v>0.93538461538461537</v>
      </c>
      <c r="BN77" t="s">
        <v>71</v>
      </c>
      <c r="BO77" t="s">
        <v>675</v>
      </c>
      <c r="BP77">
        <v>2083.4029999999998</v>
      </c>
      <c r="BQ77" t="s">
        <v>71</v>
      </c>
    </row>
    <row r="78" spans="1:69" ht="16.5">
      <c r="A78" s="109" t="str">
        <f t="shared" si="36"/>
        <v>명진교통</v>
      </c>
      <c r="B78" s="110" t="str">
        <f t="shared" si="37"/>
        <v>이신원</v>
      </c>
      <c r="C78" s="111" t="str">
        <f t="shared" si="38"/>
        <v>S</v>
      </c>
      <c r="D78" s="112">
        <f t="shared" si="39"/>
        <v>1.0352948335803829</v>
      </c>
      <c r="E78" s="113">
        <f t="shared" si="40"/>
        <v>1061</v>
      </c>
      <c r="F78" s="114" t="str">
        <f t="shared" si="41"/>
        <v>522</v>
      </c>
      <c r="G78" s="115" t="str">
        <f t="shared" si="42"/>
        <v>71바5715</v>
      </c>
      <c r="H78" s="116">
        <f t="shared" si="43"/>
        <v>3</v>
      </c>
      <c r="I78" s="117">
        <f t="shared" si="44"/>
        <v>2526.5369999999998</v>
      </c>
      <c r="J78" s="118">
        <f t="shared" si="45"/>
        <v>1.2626618637063818E-2</v>
      </c>
      <c r="K78" s="118">
        <f t="shared" si="46"/>
        <v>0.41053097196743266</v>
      </c>
      <c r="L78" s="118">
        <f t="shared" si="47"/>
        <v>0.16029846386575777</v>
      </c>
      <c r="M78" s="119">
        <f t="shared" si="48"/>
        <v>4.5030000000000001</v>
      </c>
      <c r="N78" s="120">
        <f t="shared" si="49"/>
        <v>0</v>
      </c>
      <c r="O78" s="120">
        <f t="shared" si="50"/>
        <v>1.9789933810587379</v>
      </c>
      <c r="P78" s="249">
        <f t="shared" si="51"/>
        <v>95</v>
      </c>
      <c r="Q78" s="250">
        <f t="shared" si="52"/>
        <v>0</v>
      </c>
      <c r="R78" s="250">
        <f t="shared" si="53"/>
        <v>50</v>
      </c>
      <c r="T78">
        <v>509</v>
      </c>
      <c r="U78">
        <v>1061</v>
      </c>
      <c r="V78" t="s">
        <v>1146</v>
      </c>
      <c r="W78">
        <v>2526.5369999999998</v>
      </c>
      <c r="X78">
        <v>1006.707</v>
      </c>
      <c r="Y78">
        <v>2.5099999999999998</v>
      </c>
      <c r="Z78">
        <v>4.5030000000000001</v>
      </c>
      <c r="AA78">
        <v>186.06858</v>
      </c>
      <c r="AB78">
        <v>2.3494169999999999</v>
      </c>
      <c r="AC78">
        <v>76.386915000000002</v>
      </c>
      <c r="AD78" s="1">
        <v>405</v>
      </c>
      <c r="AE78">
        <v>0</v>
      </c>
      <c r="AF78">
        <v>50</v>
      </c>
      <c r="AG78">
        <v>92</v>
      </c>
      <c r="AH78">
        <v>13.578525000000001</v>
      </c>
      <c r="AI78">
        <v>123.8</v>
      </c>
      <c r="AJ78">
        <v>4.4000000000000004</v>
      </c>
      <c r="AK78">
        <v>95</v>
      </c>
      <c r="AL78">
        <v>41195</v>
      </c>
      <c r="AM78" t="s">
        <v>1147</v>
      </c>
      <c r="AN78" t="s">
        <v>1376</v>
      </c>
      <c r="AO78">
        <v>2188.2469999999998</v>
      </c>
      <c r="AR78" t="s">
        <v>147</v>
      </c>
      <c r="AS78">
        <v>522</v>
      </c>
      <c r="AT78" t="s">
        <v>918</v>
      </c>
      <c r="AU78" t="s">
        <v>1146</v>
      </c>
      <c r="AV78" t="s">
        <v>693</v>
      </c>
      <c r="AW78">
        <v>3</v>
      </c>
      <c r="BB78">
        <v>1.0507774832361623</v>
      </c>
      <c r="BC78" t="s">
        <v>74</v>
      </c>
      <c r="BF78" t="s">
        <v>147</v>
      </c>
      <c r="BG78" t="s">
        <v>208</v>
      </c>
      <c r="BH78" t="s">
        <v>1146</v>
      </c>
      <c r="BI78">
        <v>1061</v>
      </c>
      <c r="BJ78">
        <v>3</v>
      </c>
      <c r="BK78" t="s">
        <v>918</v>
      </c>
      <c r="BL78" t="s">
        <v>1002</v>
      </c>
      <c r="BM78">
        <v>1.0352948335803829</v>
      </c>
      <c r="BN78" t="s">
        <v>74</v>
      </c>
      <c r="BO78" t="s">
        <v>676</v>
      </c>
      <c r="BP78">
        <v>2526.5369999999998</v>
      </c>
      <c r="BQ78" t="s">
        <v>70</v>
      </c>
    </row>
    <row r="79" spans="1:69" ht="16.5">
      <c r="A79" s="126" t="str">
        <f t="shared" si="36"/>
        <v>명진교통</v>
      </c>
      <c r="B79" s="127" t="str">
        <f t="shared" si="37"/>
        <v>이용수</v>
      </c>
      <c r="C79" s="128" t="str">
        <f t="shared" si="38"/>
        <v>A</v>
      </c>
      <c r="D79" s="129">
        <f t="shared" si="39"/>
        <v>0.99333625996339947</v>
      </c>
      <c r="E79" s="130">
        <f t="shared" si="40"/>
        <v>4847</v>
      </c>
      <c r="F79" s="131" t="str">
        <f t="shared" si="41"/>
        <v>순환52</v>
      </c>
      <c r="G79" s="132" t="str">
        <f t="shared" si="42"/>
        <v>71바5705</v>
      </c>
      <c r="H79" s="133">
        <f t="shared" si="43"/>
        <v>3</v>
      </c>
      <c r="I79" s="134">
        <f t="shared" si="44"/>
        <v>2282.201</v>
      </c>
      <c r="J79" s="135">
        <f t="shared" si="45"/>
        <v>3.2141401118534328E-2</v>
      </c>
      <c r="K79" s="135">
        <f t="shared" si="46"/>
        <v>0.35432204692267555</v>
      </c>
      <c r="L79" s="135">
        <f t="shared" si="47"/>
        <v>0.17176401202172814</v>
      </c>
      <c r="M79" s="136">
        <f t="shared" si="48"/>
        <v>8.9830000000000005</v>
      </c>
      <c r="N79" s="137">
        <f t="shared" si="49"/>
        <v>0</v>
      </c>
      <c r="O79" s="137">
        <f t="shared" si="50"/>
        <v>4.381735000554289</v>
      </c>
      <c r="P79" s="247">
        <f t="shared" si="51"/>
        <v>20</v>
      </c>
      <c r="Q79" s="248">
        <f t="shared" si="52"/>
        <v>0</v>
      </c>
      <c r="R79" s="248">
        <f t="shared" si="53"/>
        <v>100</v>
      </c>
      <c r="T79">
        <v>509</v>
      </c>
      <c r="U79">
        <v>4847</v>
      </c>
      <c r="V79" t="s">
        <v>1148</v>
      </c>
      <c r="W79">
        <v>2282.201</v>
      </c>
      <c r="X79">
        <v>925.78700000000003</v>
      </c>
      <c r="Y79">
        <v>2.4649999999999999</v>
      </c>
      <c r="Z79">
        <v>8.9830000000000005</v>
      </c>
      <c r="AA79">
        <v>155.27605600000001</v>
      </c>
      <c r="AB79">
        <v>4.9907899999999996</v>
      </c>
      <c r="AC79">
        <v>55.01773</v>
      </c>
      <c r="AD79" s="1">
        <v>392</v>
      </c>
      <c r="AE79">
        <v>0</v>
      </c>
      <c r="AF79">
        <v>100</v>
      </c>
      <c r="AG79">
        <v>70</v>
      </c>
      <c r="AH79">
        <v>14.697699999999999</v>
      </c>
      <c r="AI79">
        <v>65.5</v>
      </c>
      <c r="AJ79">
        <v>0</v>
      </c>
      <c r="AK79">
        <v>20</v>
      </c>
      <c r="AL79">
        <v>7203</v>
      </c>
      <c r="AM79" t="s">
        <v>1149</v>
      </c>
      <c r="AN79" t="s">
        <v>1377</v>
      </c>
      <c r="AO79">
        <v>2048.3029999999999</v>
      </c>
      <c r="AR79" t="s">
        <v>147</v>
      </c>
      <c r="AS79" t="s">
        <v>214</v>
      </c>
      <c r="AT79" t="s">
        <v>995</v>
      </c>
      <c r="AU79" t="s">
        <v>1148</v>
      </c>
      <c r="AV79" t="s">
        <v>693</v>
      </c>
      <c r="AW79">
        <v>3</v>
      </c>
      <c r="BB79">
        <v>0.99917332785843915</v>
      </c>
      <c r="BC79" t="s">
        <v>69</v>
      </c>
      <c r="BF79" t="s">
        <v>147</v>
      </c>
      <c r="BG79" t="s">
        <v>214</v>
      </c>
      <c r="BH79" t="s">
        <v>1148</v>
      </c>
      <c r="BI79">
        <v>4847</v>
      </c>
      <c r="BJ79">
        <v>3</v>
      </c>
      <c r="BK79" t="s">
        <v>995</v>
      </c>
      <c r="BL79" t="s">
        <v>1000</v>
      </c>
      <c r="BM79">
        <v>0.99333625996339947</v>
      </c>
      <c r="BN79" t="s">
        <v>69</v>
      </c>
      <c r="BO79" t="s">
        <v>678</v>
      </c>
      <c r="BP79">
        <v>2282.201</v>
      </c>
      <c r="BQ79" t="s">
        <v>74</v>
      </c>
    </row>
    <row r="80" spans="1:69" ht="16.5">
      <c r="A80" s="109" t="str">
        <f t="shared" si="36"/>
        <v>명진교통</v>
      </c>
      <c r="B80" s="110" t="str">
        <f t="shared" si="37"/>
        <v>이정교</v>
      </c>
      <c r="C80" s="111" t="str">
        <f t="shared" si="38"/>
        <v>B</v>
      </c>
      <c r="D80" s="112">
        <f t="shared" si="39"/>
        <v>0.91845311596241896</v>
      </c>
      <c r="E80" s="113">
        <f t="shared" si="40"/>
        <v>3782</v>
      </c>
      <c r="F80" s="114" t="str">
        <f t="shared" si="41"/>
        <v>585</v>
      </c>
      <c r="G80" s="115" t="str">
        <f t="shared" si="42"/>
        <v>71바7251</v>
      </c>
      <c r="H80" s="116">
        <f t="shared" si="43"/>
        <v>3</v>
      </c>
      <c r="I80" s="117">
        <f t="shared" si="44"/>
        <v>2143.569</v>
      </c>
      <c r="J80" s="118">
        <f t="shared" si="45"/>
        <v>2.5901450176130023E-2</v>
      </c>
      <c r="K80" s="118">
        <f t="shared" si="46"/>
        <v>0.34659920800078475</v>
      </c>
      <c r="L80" s="118">
        <f t="shared" si="47"/>
        <v>0.13015676192368894</v>
      </c>
      <c r="M80" s="119">
        <f t="shared" si="48"/>
        <v>4.944</v>
      </c>
      <c r="N80" s="120">
        <f t="shared" si="49"/>
        <v>4.6651169148275613E-2</v>
      </c>
      <c r="O80" s="120">
        <f t="shared" si="50"/>
        <v>2.2392561191172291</v>
      </c>
      <c r="P80" s="249">
        <f t="shared" si="51"/>
        <v>12</v>
      </c>
      <c r="Q80" s="250">
        <f t="shared" si="52"/>
        <v>1</v>
      </c>
      <c r="R80" s="250">
        <f t="shared" si="53"/>
        <v>48</v>
      </c>
      <c r="T80">
        <v>509</v>
      </c>
      <c r="U80">
        <v>3782</v>
      </c>
      <c r="V80" t="s">
        <v>1378</v>
      </c>
      <c r="W80">
        <v>2143.569</v>
      </c>
      <c r="X80">
        <v>694.37699999999995</v>
      </c>
      <c r="Y80">
        <v>3.0870000000000002</v>
      </c>
      <c r="Z80">
        <v>4.944</v>
      </c>
      <c r="AA80">
        <v>165.346881</v>
      </c>
      <c r="AB80">
        <v>4.282724</v>
      </c>
      <c r="AC80">
        <v>57.309097999999999</v>
      </c>
      <c r="AD80" s="1">
        <v>279</v>
      </c>
      <c r="AE80">
        <v>1</v>
      </c>
      <c r="AF80">
        <v>48</v>
      </c>
      <c r="AG80">
        <v>77</v>
      </c>
      <c r="AH80">
        <v>12.964072</v>
      </c>
      <c r="AI80">
        <v>88.1</v>
      </c>
      <c r="AJ80">
        <v>0</v>
      </c>
      <c r="AK80">
        <v>12</v>
      </c>
      <c r="AL80">
        <v>2040</v>
      </c>
      <c r="AM80" t="s">
        <v>1379</v>
      </c>
      <c r="AN80" t="s">
        <v>1380</v>
      </c>
      <c r="AO80">
        <v>1829.059</v>
      </c>
      <c r="AR80" t="s">
        <v>147</v>
      </c>
      <c r="AS80">
        <v>585</v>
      </c>
      <c r="AT80" t="s">
        <v>935</v>
      </c>
      <c r="AU80" t="s">
        <v>1378</v>
      </c>
      <c r="AV80" t="s">
        <v>693</v>
      </c>
      <c r="AW80">
        <v>3</v>
      </c>
      <c r="BB80">
        <v>1.018090942520161</v>
      </c>
      <c r="BC80" t="s">
        <v>74</v>
      </c>
      <c r="BF80" t="s">
        <v>147</v>
      </c>
      <c r="BG80" t="s">
        <v>210</v>
      </c>
      <c r="BH80" t="s">
        <v>1378</v>
      </c>
      <c r="BI80">
        <v>3782</v>
      </c>
      <c r="BJ80">
        <v>3</v>
      </c>
      <c r="BK80" t="s">
        <v>935</v>
      </c>
      <c r="BL80" t="s">
        <v>1001</v>
      </c>
      <c r="BM80">
        <v>0.91845311596241896</v>
      </c>
      <c r="BN80" t="s">
        <v>71</v>
      </c>
      <c r="BO80" t="s">
        <v>676</v>
      </c>
      <c r="BP80">
        <v>2143.569</v>
      </c>
      <c r="BQ80" t="s">
        <v>73</v>
      </c>
    </row>
    <row r="81" spans="1:69" ht="16.5">
      <c r="A81" s="126" t="str">
        <f t="shared" si="36"/>
        <v>명진교통</v>
      </c>
      <c r="B81" s="127" t="str">
        <f t="shared" si="37"/>
        <v>이종민</v>
      </c>
      <c r="C81" s="128" t="str">
        <f t="shared" si="38"/>
        <v>B</v>
      </c>
      <c r="D81" s="129">
        <f t="shared" si="39"/>
        <v>0.94215127017180289</v>
      </c>
      <c r="E81" s="130">
        <f t="shared" si="40"/>
        <v>9853</v>
      </c>
      <c r="F81" s="131" t="str">
        <f t="shared" si="41"/>
        <v>522</v>
      </c>
      <c r="G81" s="132" t="str">
        <f t="shared" si="42"/>
        <v>71바5721</v>
      </c>
      <c r="H81" s="133">
        <f t="shared" si="43"/>
        <v>3</v>
      </c>
      <c r="I81" s="134">
        <f t="shared" si="44"/>
        <v>2329.6889999999999</v>
      </c>
      <c r="J81" s="135">
        <f t="shared" si="45"/>
        <v>6.8574842336804566E-3</v>
      </c>
      <c r="K81" s="135">
        <f t="shared" si="46"/>
        <v>0.44902911489951924</v>
      </c>
      <c r="L81" s="135">
        <f t="shared" si="47"/>
        <v>0.16139493297174001</v>
      </c>
      <c r="M81" s="136">
        <f t="shared" si="48"/>
        <v>5.5609999999999999</v>
      </c>
      <c r="N81" s="137">
        <f t="shared" si="49"/>
        <v>0</v>
      </c>
      <c r="O81" s="137">
        <f t="shared" si="50"/>
        <v>4.910960508322189</v>
      </c>
      <c r="P81" s="247">
        <f t="shared" si="51"/>
        <v>121</v>
      </c>
      <c r="Q81" s="248">
        <f t="shared" si="52"/>
        <v>0</v>
      </c>
      <c r="R81" s="248">
        <f t="shared" si="53"/>
        <v>117</v>
      </c>
      <c r="T81">
        <v>509</v>
      </c>
      <c r="U81">
        <v>9853</v>
      </c>
      <c r="V81" t="s">
        <v>1150</v>
      </c>
      <c r="W81">
        <v>2382.4259999999999</v>
      </c>
      <c r="X81">
        <v>1119.9069999999999</v>
      </c>
      <c r="Y81">
        <v>2.1269999999999998</v>
      </c>
      <c r="Z81">
        <v>5.5609999999999999</v>
      </c>
      <c r="AA81">
        <v>192.00248300000001</v>
      </c>
      <c r="AB81">
        <v>1.316654</v>
      </c>
      <c r="AC81">
        <v>86.214704999999995</v>
      </c>
      <c r="AD81" s="1">
        <v>376</v>
      </c>
      <c r="AE81">
        <v>0</v>
      </c>
      <c r="AF81">
        <v>117</v>
      </c>
      <c r="AG81">
        <v>78</v>
      </c>
      <c r="AH81">
        <v>12.408308</v>
      </c>
      <c r="AI81">
        <v>1002.6</v>
      </c>
      <c r="AJ81">
        <v>0</v>
      </c>
      <c r="AK81">
        <v>121</v>
      </c>
      <c r="AL81">
        <v>75721</v>
      </c>
      <c r="AM81" t="s">
        <v>1151</v>
      </c>
      <c r="AN81" t="s">
        <v>1381</v>
      </c>
      <c r="AO81">
        <v>1981.9169999999999</v>
      </c>
      <c r="AR81" t="s">
        <v>147</v>
      </c>
      <c r="AS81">
        <v>522</v>
      </c>
      <c r="AT81" t="s">
        <v>919</v>
      </c>
      <c r="AU81" t="s">
        <v>1150</v>
      </c>
      <c r="AV81" t="s">
        <v>693</v>
      </c>
      <c r="AW81">
        <v>3</v>
      </c>
      <c r="BB81">
        <v>0.95892191826826867</v>
      </c>
      <c r="BC81" t="s">
        <v>69</v>
      </c>
      <c r="BF81" t="s">
        <v>147</v>
      </c>
      <c r="BG81" t="s">
        <v>208</v>
      </c>
      <c r="BH81" t="s">
        <v>1150</v>
      </c>
      <c r="BI81">
        <v>9853</v>
      </c>
      <c r="BJ81">
        <v>3</v>
      </c>
      <c r="BK81" t="s">
        <v>919</v>
      </c>
      <c r="BL81" t="s">
        <v>914</v>
      </c>
      <c r="BM81">
        <v>0.94215127017180289</v>
      </c>
      <c r="BN81" t="s">
        <v>71</v>
      </c>
      <c r="BO81" t="s">
        <v>678</v>
      </c>
      <c r="BP81">
        <v>2329.6889999999999</v>
      </c>
      <c r="BQ81" t="s">
        <v>70</v>
      </c>
    </row>
    <row r="82" spans="1:69" ht="16.5">
      <c r="A82" s="109" t="str">
        <f t="shared" si="36"/>
        <v>명진교통</v>
      </c>
      <c r="B82" s="110" t="str">
        <f t="shared" si="37"/>
        <v>이종호</v>
      </c>
      <c r="C82" s="111" t="str">
        <f t="shared" si="38"/>
        <v>C</v>
      </c>
      <c r="D82" s="112">
        <f t="shared" si="39"/>
        <v>0.8625232605694787</v>
      </c>
      <c r="E82" s="113">
        <f t="shared" si="40"/>
        <v>2998</v>
      </c>
      <c r="F82" s="114" t="str">
        <f t="shared" si="41"/>
        <v>522</v>
      </c>
      <c r="G82" s="115" t="str">
        <f t="shared" si="42"/>
        <v>71바5702</v>
      </c>
      <c r="H82" s="116">
        <f t="shared" si="43"/>
        <v>3</v>
      </c>
      <c r="I82" s="117">
        <f t="shared" si="44"/>
        <v>461</v>
      </c>
      <c r="J82" s="118">
        <f t="shared" si="45"/>
        <v>1.0263511518102567E-2</v>
      </c>
      <c r="K82" s="118">
        <f t="shared" si="46"/>
        <v>0.41577900565470771</v>
      </c>
      <c r="L82" s="118">
        <f t="shared" si="47"/>
        <v>0.2017353579175705</v>
      </c>
      <c r="M82" s="119">
        <f t="shared" si="48"/>
        <v>12.702999999999999</v>
      </c>
      <c r="N82" s="120">
        <f t="shared" si="49"/>
        <v>0</v>
      </c>
      <c r="O82" s="120">
        <f t="shared" si="50"/>
        <v>15.184381778741866</v>
      </c>
      <c r="P82" s="249">
        <f t="shared" si="51"/>
        <v>16</v>
      </c>
      <c r="Q82" s="250">
        <f t="shared" si="52"/>
        <v>0</v>
      </c>
      <c r="R82" s="250">
        <f t="shared" si="53"/>
        <v>70</v>
      </c>
      <c r="T82">
        <v>509</v>
      </c>
      <c r="U82">
        <v>2998</v>
      </c>
      <c r="V82" t="s">
        <v>1382</v>
      </c>
      <c r="W82">
        <v>461</v>
      </c>
      <c r="X82">
        <v>235.27199999999999</v>
      </c>
      <c r="Y82">
        <v>1.9590000000000001</v>
      </c>
      <c r="Z82">
        <v>12.702999999999999</v>
      </c>
      <c r="AA82">
        <v>33.018329000000001</v>
      </c>
      <c r="AB82">
        <v>0.33888400000000002</v>
      </c>
      <c r="AC82">
        <v>13.728327999999999</v>
      </c>
      <c r="AD82" s="1">
        <v>93</v>
      </c>
      <c r="AE82">
        <v>0</v>
      </c>
      <c r="AF82">
        <v>70</v>
      </c>
      <c r="AG82">
        <v>90</v>
      </c>
      <c r="AH82">
        <v>13.961942000000001</v>
      </c>
      <c r="AI82">
        <v>547.79999999999995</v>
      </c>
      <c r="AJ82">
        <v>7.2</v>
      </c>
      <c r="AK82">
        <v>16</v>
      </c>
      <c r="AL82">
        <v>10737</v>
      </c>
      <c r="AM82" t="s">
        <v>1383</v>
      </c>
      <c r="AN82" t="s">
        <v>1384</v>
      </c>
      <c r="AO82">
        <v>230.82</v>
      </c>
      <c r="AR82" t="s">
        <v>147</v>
      </c>
      <c r="AS82">
        <v>522</v>
      </c>
      <c r="AT82" t="s">
        <v>904</v>
      </c>
      <c r="AU82" t="s">
        <v>1382</v>
      </c>
      <c r="AV82" t="s">
        <v>49</v>
      </c>
      <c r="AW82">
        <v>3</v>
      </c>
      <c r="BB82">
        <v>0.8625232605694787</v>
      </c>
      <c r="BC82" t="s">
        <v>72</v>
      </c>
      <c r="BF82" t="s">
        <v>147</v>
      </c>
      <c r="BG82" t="s">
        <v>208</v>
      </c>
      <c r="BH82" t="s">
        <v>1382</v>
      </c>
      <c r="BI82">
        <v>2998</v>
      </c>
      <c r="BJ82">
        <v>3</v>
      </c>
      <c r="BK82" t="s">
        <v>904</v>
      </c>
      <c r="BL82" t="s">
        <v>910</v>
      </c>
      <c r="BM82">
        <v>0.8625232605694787</v>
      </c>
      <c r="BN82" t="s">
        <v>72</v>
      </c>
      <c r="BO82" t="s">
        <v>677</v>
      </c>
      <c r="BP82">
        <v>461</v>
      </c>
      <c r="BQ82" t="s">
        <v>72</v>
      </c>
    </row>
    <row r="83" spans="1:69" ht="16.5">
      <c r="A83" s="126" t="str">
        <f t="shared" si="36"/>
        <v>명진교통</v>
      </c>
      <c r="B83" s="127" t="str">
        <f t="shared" si="37"/>
        <v>이중권</v>
      </c>
      <c r="C83" s="128" t="str">
        <f t="shared" si="38"/>
        <v>B</v>
      </c>
      <c r="D83" s="129">
        <f t="shared" si="39"/>
        <v>0.90506761263832702</v>
      </c>
      <c r="E83" s="130">
        <f t="shared" si="40"/>
        <v>1247</v>
      </c>
      <c r="F83" s="131" t="str">
        <f t="shared" si="41"/>
        <v>순환52</v>
      </c>
      <c r="G83" s="132" t="str">
        <f t="shared" si="42"/>
        <v>71바5705</v>
      </c>
      <c r="H83" s="133">
        <f t="shared" si="43"/>
        <v>9</v>
      </c>
      <c r="I83" s="134">
        <f t="shared" si="44"/>
        <v>1520.018</v>
      </c>
      <c r="J83" s="135">
        <f t="shared" si="45"/>
        <v>2.5820322955286003E-2</v>
      </c>
      <c r="K83" s="135">
        <f t="shared" si="46"/>
        <v>0.42535212785277632</v>
      </c>
      <c r="L83" s="135">
        <f t="shared" si="47"/>
        <v>0.12828795448474953</v>
      </c>
      <c r="M83" s="136">
        <f t="shared" si="48"/>
        <v>11.303000000000001</v>
      </c>
      <c r="N83" s="137">
        <f t="shared" si="49"/>
        <v>0</v>
      </c>
      <c r="O83" s="137">
        <f t="shared" si="50"/>
        <v>10.526191137210217</v>
      </c>
      <c r="P83" s="247">
        <f t="shared" si="51"/>
        <v>49</v>
      </c>
      <c r="Q83" s="248">
        <f t="shared" si="52"/>
        <v>0</v>
      </c>
      <c r="R83" s="248">
        <f t="shared" si="53"/>
        <v>160</v>
      </c>
      <c r="T83">
        <v>509</v>
      </c>
      <c r="U83">
        <v>1247</v>
      </c>
      <c r="V83" t="s">
        <v>1152</v>
      </c>
      <c r="W83">
        <v>1520.018</v>
      </c>
      <c r="X83">
        <v>703.36099999999999</v>
      </c>
      <c r="Y83">
        <v>2.161</v>
      </c>
      <c r="Z83">
        <v>11.303000000000001</v>
      </c>
      <c r="AA83">
        <v>113.776927</v>
      </c>
      <c r="AB83">
        <v>2.937757</v>
      </c>
      <c r="AC83">
        <v>48.395257999999998</v>
      </c>
      <c r="AD83" s="1">
        <v>195</v>
      </c>
      <c r="AE83">
        <v>0</v>
      </c>
      <c r="AF83">
        <v>160</v>
      </c>
      <c r="AG83">
        <v>82</v>
      </c>
      <c r="AH83">
        <v>13.359633000000001</v>
      </c>
      <c r="AI83">
        <v>553.20000000000005</v>
      </c>
      <c r="AJ83">
        <v>0</v>
      </c>
      <c r="AK83">
        <v>49</v>
      </c>
      <c r="AL83">
        <v>34652</v>
      </c>
      <c r="AM83" t="s">
        <v>1153</v>
      </c>
      <c r="AN83" t="s">
        <v>1385</v>
      </c>
      <c r="AO83">
        <v>495.065</v>
      </c>
      <c r="AR83" t="s">
        <v>147</v>
      </c>
      <c r="AS83" t="s">
        <v>214</v>
      </c>
      <c r="AT83" t="s">
        <v>995</v>
      </c>
      <c r="AU83" t="s">
        <v>1152</v>
      </c>
      <c r="AV83" t="s">
        <v>693</v>
      </c>
      <c r="AW83">
        <v>9</v>
      </c>
      <c r="BB83">
        <v>0.90772961372522465</v>
      </c>
      <c r="BC83" t="s">
        <v>71</v>
      </c>
      <c r="BF83" t="s">
        <v>147</v>
      </c>
      <c r="BG83" t="s">
        <v>214</v>
      </c>
      <c r="BH83" t="s">
        <v>1152</v>
      </c>
      <c r="BI83">
        <v>1247</v>
      </c>
      <c r="BJ83">
        <v>9</v>
      </c>
      <c r="BK83" t="s">
        <v>995</v>
      </c>
      <c r="BL83" t="s">
        <v>908</v>
      </c>
      <c r="BM83">
        <v>0.90506761263832702</v>
      </c>
      <c r="BN83" t="s">
        <v>71</v>
      </c>
      <c r="BO83" t="s">
        <v>675</v>
      </c>
      <c r="BP83">
        <v>1520.018</v>
      </c>
      <c r="BQ83" t="s">
        <v>72</v>
      </c>
    </row>
    <row r="84" spans="1:69" ht="16.5">
      <c r="A84" s="109" t="str">
        <f t="shared" si="36"/>
        <v>명진교통</v>
      </c>
      <c r="B84" s="110" t="str">
        <f t="shared" si="37"/>
        <v>이진희</v>
      </c>
      <c r="C84" s="111" t="str">
        <f t="shared" si="38"/>
        <v>A</v>
      </c>
      <c r="D84" s="112">
        <f t="shared" si="39"/>
        <v>0.99661416067799535</v>
      </c>
      <c r="E84" s="113">
        <f t="shared" si="40"/>
        <v>412</v>
      </c>
      <c r="F84" s="114" t="str">
        <f t="shared" si="41"/>
        <v>522</v>
      </c>
      <c r="G84" s="115" t="str">
        <f t="shared" si="42"/>
        <v>71바5702</v>
      </c>
      <c r="H84" s="116">
        <f t="shared" si="43"/>
        <v>3</v>
      </c>
      <c r="I84" s="117">
        <f t="shared" si="44"/>
        <v>2327.5049999999997</v>
      </c>
      <c r="J84" s="118">
        <f t="shared" si="45"/>
        <v>1.0944806271272013E-2</v>
      </c>
      <c r="K84" s="118">
        <f t="shared" si="46"/>
        <v>0.38023993266062928</v>
      </c>
      <c r="L84" s="118">
        <f t="shared" si="47"/>
        <v>0.22900058216845939</v>
      </c>
      <c r="M84" s="119">
        <f t="shared" si="48"/>
        <v>8.1449999999999996</v>
      </c>
      <c r="N84" s="120">
        <f t="shared" si="49"/>
        <v>4.2964461945301943E-2</v>
      </c>
      <c r="O84" s="120">
        <f t="shared" si="50"/>
        <v>6.7024560634671024</v>
      </c>
      <c r="P84" s="249">
        <f t="shared" si="51"/>
        <v>47</v>
      </c>
      <c r="Q84" s="250">
        <f t="shared" si="52"/>
        <v>1</v>
      </c>
      <c r="R84" s="250">
        <f t="shared" si="53"/>
        <v>156</v>
      </c>
      <c r="T84">
        <v>509</v>
      </c>
      <c r="U84">
        <v>412</v>
      </c>
      <c r="V84" t="s">
        <v>1154</v>
      </c>
      <c r="W84">
        <v>2327.5050000000001</v>
      </c>
      <c r="X84">
        <v>967.73599999999999</v>
      </c>
      <c r="Y84">
        <v>2.4049999999999998</v>
      </c>
      <c r="Z84">
        <v>8.1449999999999996</v>
      </c>
      <c r="AA84">
        <v>169.56024199999999</v>
      </c>
      <c r="AB84">
        <v>1.855804</v>
      </c>
      <c r="AC84">
        <v>64.473574999999997</v>
      </c>
      <c r="AD84" s="1">
        <v>533</v>
      </c>
      <c r="AE84">
        <v>1</v>
      </c>
      <c r="AF84">
        <v>156</v>
      </c>
      <c r="AG84">
        <v>71</v>
      </c>
      <c r="AH84">
        <v>13.726713999999999</v>
      </c>
      <c r="AI84">
        <v>86.2</v>
      </c>
      <c r="AJ84">
        <v>0</v>
      </c>
      <c r="AK84">
        <v>47</v>
      </c>
      <c r="AL84">
        <v>19887</v>
      </c>
      <c r="AM84" t="s">
        <v>1155</v>
      </c>
      <c r="AN84" t="s">
        <v>1386</v>
      </c>
      <c r="AO84">
        <v>2098.2069999999999</v>
      </c>
      <c r="AR84" t="s">
        <v>147</v>
      </c>
      <c r="AS84">
        <v>522</v>
      </c>
      <c r="AT84" t="s">
        <v>904</v>
      </c>
      <c r="AU84" t="s">
        <v>1154</v>
      </c>
      <c r="AV84" t="s">
        <v>49</v>
      </c>
      <c r="AW84">
        <v>3</v>
      </c>
      <c r="BB84">
        <v>0.99661416067799535</v>
      </c>
      <c r="BC84" t="s">
        <v>69</v>
      </c>
      <c r="BF84" t="s">
        <v>147</v>
      </c>
      <c r="BG84" t="s">
        <v>208</v>
      </c>
      <c r="BH84" t="s">
        <v>1154</v>
      </c>
      <c r="BI84">
        <v>412</v>
      </c>
      <c r="BJ84">
        <v>3</v>
      </c>
      <c r="BK84" t="s">
        <v>904</v>
      </c>
      <c r="BL84" t="s">
        <v>910</v>
      </c>
      <c r="BM84">
        <v>0.99661416067799535</v>
      </c>
      <c r="BN84" t="s">
        <v>69</v>
      </c>
      <c r="BO84" t="s">
        <v>678</v>
      </c>
      <c r="BP84">
        <v>2327.5049999999997</v>
      </c>
      <c r="BQ84" t="s">
        <v>71</v>
      </c>
    </row>
    <row r="85" spans="1:69" ht="16.5">
      <c r="A85" s="126" t="str">
        <f t="shared" si="36"/>
        <v>명진교통</v>
      </c>
      <c r="B85" s="127" t="str">
        <f t="shared" si="37"/>
        <v>이찬열</v>
      </c>
      <c r="C85" s="128" t="str">
        <f t="shared" si="38"/>
        <v>S</v>
      </c>
      <c r="D85" s="129">
        <f t="shared" si="39"/>
        <v>1.2285185185185186</v>
      </c>
      <c r="E85" s="130">
        <f t="shared" si="40"/>
        <v>2728</v>
      </c>
      <c r="F85" s="131" t="str">
        <f t="shared" si="41"/>
        <v>591</v>
      </c>
      <c r="G85" s="132" t="str">
        <f t="shared" si="42"/>
        <v>71바5455</v>
      </c>
      <c r="H85" s="133">
        <f t="shared" si="43"/>
        <v>1</v>
      </c>
      <c r="I85" s="134">
        <f t="shared" si="44"/>
        <v>2788.402</v>
      </c>
      <c r="J85" s="135">
        <f t="shared" si="45"/>
        <v>1.4829812651793535E-2</v>
      </c>
      <c r="K85" s="135">
        <f t="shared" si="46"/>
        <v>0.30389611926589205</v>
      </c>
      <c r="L85" s="135">
        <f t="shared" si="47"/>
        <v>0.31953785716693645</v>
      </c>
      <c r="M85" s="136">
        <f t="shared" si="48"/>
        <v>5.2969999999999997</v>
      </c>
      <c r="N85" s="137">
        <f t="shared" si="49"/>
        <v>7.1725669397741068E-2</v>
      </c>
      <c r="O85" s="137">
        <f t="shared" si="50"/>
        <v>1.1476107103638571</v>
      </c>
      <c r="P85" s="247">
        <f t="shared" si="51"/>
        <v>4</v>
      </c>
      <c r="Q85" s="248">
        <f t="shared" si="52"/>
        <v>2</v>
      </c>
      <c r="R85" s="248">
        <f t="shared" si="53"/>
        <v>32</v>
      </c>
      <c r="T85">
        <v>509</v>
      </c>
      <c r="U85">
        <v>2728</v>
      </c>
      <c r="V85" t="s">
        <v>1156</v>
      </c>
      <c r="W85">
        <v>2788.402</v>
      </c>
      <c r="X85">
        <v>835.66700000000003</v>
      </c>
      <c r="Y85">
        <v>3.3370000000000002</v>
      </c>
      <c r="Z85">
        <v>5.2969999999999997</v>
      </c>
      <c r="AA85">
        <v>173.55687900000001</v>
      </c>
      <c r="AB85">
        <v>2.5738159999999999</v>
      </c>
      <c r="AC85">
        <v>52.743262000000001</v>
      </c>
      <c r="AD85" s="1">
        <v>891</v>
      </c>
      <c r="AE85">
        <v>2</v>
      </c>
      <c r="AF85">
        <v>32</v>
      </c>
      <c r="AG85">
        <v>72</v>
      </c>
      <c r="AH85">
        <v>16.066213999999999</v>
      </c>
      <c r="AI85">
        <v>146.9</v>
      </c>
      <c r="AJ85">
        <v>0</v>
      </c>
      <c r="AK85">
        <v>4</v>
      </c>
      <c r="AL85">
        <v>531</v>
      </c>
      <c r="AM85" t="s">
        <v>1157</v>
      </c>
      <c r="AN85" t="s">
        <v>1387</v>
      </c>
      <c r="AO85">
        <v>2788.402</v>
      </c>
      <c r="AR85" t="s">
        <v>147</v>
      </c>
      <c r="AS85">
        <v>591</v>
      </c>
      <c r="AT85" t="s">
        <v>955</v>
      </c>
      <c r="AU85" t="s">
        <v>1156</v>
      </c>
      <c r="AV85" t="s">
        <v>49</v>
      </c>
      <c r="AW85">
        <v>1</v>
      </c>
      <c r="BB85">
        <v>1.2359259259259259</v>
      </c>
      <c r="BC85" t="s">
        <v>74</v>
      </c>
      <c r="BF85" t="s">
        <v>147</v>
      </c>
      <c r="BG85" t="s">
        <v>211</v>
      </c>
      <c r="BH85" t="s">
        <v>1156</v>
      </c>
      <c r="BI85">
        <v>2728</v>
      </c>
      <c r="BJ85">
        <v>1</v>
      </c>
      <c r="BK85" t="s">
        <v>955</v>
      </c>
      <c r="BL85" t="s">
        <v>674</v>
      </c>
      <c r="BM85">
        <v>1.2285185185185186</v>
      </c>
      <c r="BN85" t="s">
        <v>74</v>
      </c>
      <c r="BO85" t="s">
        <v>676</v>
      </c>
      <c r="BP85">
        <v>2788.402</v>
      </c>
      <c r="BQ85" t="s">
        <v>70</v>
      </c>
    </row>
    <row r="86" spans="1:69" ht="16.5">
      <c r="A86" s="109" t="str">
        <f t="shared" si="36"/>
        <v>명진교통</v>
      </c>
      <c r="B86" s="110" t="str">
        <f t="shared" si="37"/>
        <v>이형완</v>
      </c>
      <c r="C86" s="111" t="str">
        <f t="shared" si="38"/>
        <v>B</v>
      </c>
      <c r="D86" s="112">
        <f t="shared" si="39"/>
        <v>0.91917139441728102</v>
      </c>
      <c r="E86" s="113">
        <f t="shared" si="40"/>
        <v>6971</v>
      </c>
      <c r="F86" s="114" t="str">
        <f t="shared" si="41"/>
        <v>591</v>
      </c>
      <c r="G86" s="115" t="str">
        <f t="shared" si="42"/>
        <v>71바5454</v>
      </c>
      <c r="H86" s="116">
        <f t="shared" si="43"/>
        <v>2</v>
      </c>
      <c r="I86" s="117">
        <f t="shared" si="44"/>
        <v>2395.694</v>
      </c>
      <c r="J86" s="118">
        <f t="shared" si="45"/>
        <v>1.888497941441681E-2</v>
      </c>
      <c r="K86" s="118">
        <f t="shared" si="46"/>
        <v>0.38329253068718078</v>
      </c>
      <c r="L86" s="118">
        <f t="shared" si="47"/>
        <v>0.16487915401549613</v>
      </c>
      <c r="M86" s="119">
        <f t="shared" si="48"/>
        <v>4.4660000000000002</v>
      </c>
      <c r="N86" s="120">
        <f t="shared" si="49"/>
        <v>0.12522467393581985</v>
      </c>
      <c r="O86" s="120">
        <f t="shared" si="50"/>
        <v>1.2522467393581984</v>
      </c>
      <c r="P86" s="249">
        <f t="shared" si="51"/>
        <v>90</v>
      </c>
      <c r="Q86" s="250">
        <f t="shared" si="52"/>
        <v>3</v>
      </c>
      <c r="R86" s="250">
        <f t="shared" si="53"/>
        <v>30</v>
      </c>
      <c r="T86">
        <v>509</v>
      </c>
      <c r="U86">
        <v>6971</v>
      </c>
      <c r="V86" t="s">
        <v>1158</v>
      </c>
      <c r="W86">
        <v>2395.694</v>
      </c>
      <c r="X86">
        <v>896.42200000000003</v>
      </c>
      <c r="Y86">
        <v>2.673</v>
      </c>
      <c r="Z86">
        <v>4.4660000000000002</v>
      </c>
      <c r="AA86">
        <v>175.946922</v>
      </c>
      <c r="AB86">
        <v>3.3227540000000002</v>
      </c>
      <c r="AC86">
        <v>67.439141000000006</v>
      </c>
      <c r="AD86" s="1">
        <v>395</v>
      </c>
      <c r="AE86">
        <v>3</v>
      </c>
      <c r="AF86">
        <v>30</v>
      </c>
      <c r="AG86">
        <v>78</v>
      </c>
      <c r="AH86">
        <v>13.616004</v>
      </c>
      <c r="AI86">
        <v>249.3</v>
      </c>
      <c r="AJ86">
        <v>0</v>
      </c>
      <c r="AK86">
        <v>90</v>
      </c>
      <c r="AL86">
        <v>49274</v>
      </c>
      <c r="AM86" t="s">
        <v>1159</v>
      </c>
      <c r="AN86" t="s">
        <v>1388</v>
      </c>
      <c r="AO86">
        <v>2262.904</v>
      </c>
      <c r="AR86" t="s">
        <v>147</v>
      </c>
      <c r="AS86">
        <v>591</v>
      </c>
      <c r="AT86" t="s">
        <v>953</v>
      </c>
      <c r="AU86" t="s">
        <v>1158</v>
      </c>
      <c r="AV86" t="s">
        <v>693</v>
      </c>
      <c r="AW86">
        <v>2</v>
      </c>
      <c r="BB86">
        <v>0.92373428944914771</v>
      </c>
      <c r="BC86" t="s">
        <v>71</v>
      </c>
      <c r="BF86" t="s">
        <v>147</v>
      </c>
      <c r="BG86" t="s">
        <v>211</v>
      </c>
      <c r="BH86" t="s">
        <v>1158</v>
      </c>
      <c r="BI86">
        <v>6971</v>
      </c>
      <c r="BJ86">
        <v>2</v>
      </c>
      <c r="BK86" t="s">
        <v>953</v>
      </c>
      <c r="BL86" t="s">
        <v>950</v>
      </c>
      <c r="BM86">
        <v>0.91917139441728102</v>
      </c>
      <c r="BN86" t="s">
        <v>71</v>
      </c>
      <c r="BO86" t="s">
        <v>675</v>
      </c>
      <c r="BP86">
        <v>2395.694</v>
      </c>
      <c r="BQ86" t="s">
        <v>71</v>
      </c>
    </row>
    <row r="87" spans="1:69" ht="16.5">
      <c r="A87" s="126" t="str">
        <f t="shared" si="36"/>
        <v>명진교통</v>
      </c>
      <c r="B87" s="127" t="str">
        <f t="shared" si="37"/>
        <v>이흥우</v>
      </c>
      <c r="C87" s="128" t="str">
        <f t="shared" si="38"/>
        <v>C</v>
      </c>
      <c r="D87" s="129">
        <f t="shared" si="39"/>
        <v>0.86925925925925918</v>
      </c>
      <c r="E87" s="130">
        <f t="shared" si="40"/>
        <v>5625</v>
      </c>
      <c r="F87" s="131" t="str">
        <f t="shared" si="41"/>
        <v>596</v>
      </c>
      <c r="G87" s="132" t="str">
        <f t="shared" si="42"/>
        <v>71바5360</v>
      </c>
      <c r="H87" s="133">
        <f t="shared" si="43"/>
        <v>1</v>
      </c>
      <c r="I87" s="134">
        <f t="shared" si="44"/>
        <v>1733.443</v>
      </c>
      <c r="J87" s="135">
        <f t="shared" si="45"/>
        <v>3.3189766951777111E-2</v>
      </c>
      <c r="K87" s="135">
        <f t="shared" si="46"/>
        <v>0.3121547784453676</v>
      </c>
      <c r="L87" s="135">
        <f t="shared" si="47"/>
        <v>0.31555695803092459</v>
      </c>
      <c r="M87" s="136">
        <f t="shared" si="48"/>
        <v>6.4660000000000002</v>
      </c>
      <c r="N87" s="137">
        <f t="shared" si="49"/>
        <v>0.74995255107897985</v>
      </c>
      <c r="O87" s="137">
        <f t="shared" si="50"/>
        <v>7.3841481952391863</v>
      </c>
      <c r="P87" s="247">
        <f t="shared" si="51"/>
        <v>0</v>
      </c>
      <c r="Q87" s="248">
        <f t="shared" si="52"/>
        <v>13</v>
      </c>
      <c r="R87" s="248">
        <f t="shared" si="53"/>
        <v>128</v>
      </c>
      <c r="T87">
        <v>509</v>
      </c>
      <c r="U87">
        <v>5625</v>
      </c>
      <c r="V87" t="s">
        <v>1160</v>
      </c>
      <c r="W87">
        <v>1733.443</v>
      </c>
      <c r="X87">
        <v>726.971</v>
      </c>
      <c r="Y87">
        <v>2.3839999999999999</v>
      </c>
      <c r="Z87">
        <v>6.4660000000000002</v>
      </c>
      <c r="AA87">
        <v>131.11960099999999</v>
      </c>
      <c r="AB87">
        <v>4.3518290000000004</v>
      </c>
      <c r="AC87">
        <v>40.929609999999997</v>
      </c>
      <c r="AD87" s="1">
        <v>547</v>
      </c>
      <c r="AE87">
        <v>13</v>
      </c>
      <c r="AF87">
        <v>128</v>
      </c>
      <c r="AG87">
        <v>83</v>
      </c>
      <c r="AH87">
        <v>13.220319</v>
      </c>
      <c r="AI87">
        <v>69.5</v>
      </c>
      <c r="AJ87">
        <v>0</v>
      </c>
      <c r="AK87">
        <v>0</v>
      </c>
      <c r="AL87">
        <v>0</v>
      </c>
      <c r="AM87" t="s">
        <v>1161</v>
      </c>
      <c r="AN87" t="s">
        <v>1389</v>
      </c>
      <c r="AO87">
        <v>1733.443</v>
      </c>
      <c r="AR87" t="s">
        <v>147</v>
      </c>
      <c r="AS87">
        <v>596</v>
      </c>
      <c r="AT87" t="s">
        <v>986</v>
      </c>
      <c r="AU87" t="s">
        <v>1160</v>
      </c>
      <c r="AV87" t="s">
        <v>49</v>
      </c>
      <c r="AW87">
        <v>1</v>
      </c>
      <c r="BB87">
        <v>0.88296296296296284</v>
      </c>
      <c r="BC87" t="s">
        <v>72</v>
      </c>
      <c r="BF87" t="s">
        <v>147</v>
      </c>
      <c r="BG87" t="s">
        <v>985</v>
      </c>
      <c r="BH87" t="s">
        <v>1160</v>
      </c>
      <c r="BI87">
        <v>5625</v>
      </c>
      <c r="BJ87">
        <v>1</v>
      </c>
      <c r="BK87" t="s">
        <v>986</v>
      </c>
      <c r="BL87" t="s">
        <v>674</v>
      </c>
      <c r="BM87">
        <v>0.86925925925925918</v>
      </c>
      <c r="BN87" t="s">
        <v>72</v>
      </c>
      <c r="BO87" t="s">
        <v>677</v>
      </c>
      <c r="BP87">
        <v>1733.443</v>
      </c>
      <c r="BQ87" t="s">
        <v>69</v>
      </c>
    </row>
    <row r="88" spans="1:69" ht="16.5">
      <c r="A88" s="109" t="str">
        <f t="shared" si="36"/>
        <v>명진교통</v>
      </c>
      <c r="B88" s="110" t="str">
        <f t="shared" si="37"/>
        <v>임부영</v>
      </c>
      <c r="C88" s="111" t="str">
        <f t="shared" si="38"/>
        <v>F</v>
      </c>
      <c r="D88" s="112">
        <f t="shared" si="39"/>
        <v>0.79793103448275871</v>
      </c>
      <c r="E88" s="113">
        <f t="shared" si="40"/>
        <v>6181</v>
      </c>
      <c r="F88" s="114" t="str">
        <f t="shared" si="41"/>
        <v>591</v>
      </c>
      <c r="G88" s="115" t="str">
        <f t="shared" si="42"/>
        <v>72바1869</v>
      </c>
      <c r="H88" s="116">
        <f t="shared" si="43"/>
        <v>1</v>
      </c>
      <c r="I88" s="117">
        <f t="shared" si="44"/>
        <v>2327.3609999999999</v>
      </c>
      <c r="J88" s="118">
        <f t="shared" si="45"/>
        <v>3.5453266312887618E-3</v>
      </c>
      <c r="K88" s="118">
        <f t="shared" si="46"/>
        <v>0.34598491166761353</v>
      </c>
      <c r="L88" s="118">
        <f t="shared" si="47"/>
        <v>9.1090294973577374E-2</v>
      </c>
      <c r="M88" s="119">
        <f t="shared" si="48"/>
        <v>6.7110000000000003</v>
      </c>
      <c r="N88" s="120">
        <f t="shared" si="49"/>
        <v>0.30076984189388756</v>
      </c>
      <c r="O88" s="120">
        <f t="shared" si="50"/>
        <v>1.3319807283872163</v>
      </c>
      <c r="P88" s="249">
        <f t="shared" si="51"/>
        <v>31</v>
      </c>
      <c r="Q88" s="250">
        <f t="shared" si="52"/>
        <v>7</v>
      </c>
      <c r="R88" s="250">
        <f t="shared" si="53"/>
        <v>31</v>
      </c>
      <c r="T88">
        <v>509</v>
      </c>
      <c r="U88">
        <v>6181</v>
      </c>
      <c r="V88" t="s">
        <v>1162</v>
      </c>
      <c r="W88">
        <v>2327.3609999999999</v>
      </c>
      <c r="X88">
        <v>990.75699999999995</v>
      </c>
      <c r="Y88">
        <v>2.3490000000000002</v>
      </c>
      <c r="Z88">
        <v>6.7110000000000003</v>
      </c>
      <c r="AA88">
        <v>159.98441299999999</v>
      </c>
      <c r="AB88">
        <v>0.56719699999999995</v>
      </c>
      <c r="AC88">
        <v>55.352193</v>
      </c>
      <c r="AD88" s="1">
        <v>212</v>
      </c>
      <c r="AE88">
        <v>7</v>
      </c>
      <c r="AF88">
        <v>31</v>
      </c>
      <c r="AG88">
        <v>69</v>
      </c>
      <c r="AH88">
        <v>14.547423</v>
      </c>
      <c r="AI88">
        <v>14.3</v>
      </c>
      <c r="AJ88">
        <v>0</v>
      </c>
      <c r="AK88">
        <v>31</v>
      </c>
      <c r="AL88">
        <v>9558</v>
      </c>
      <c r="AM88" t="s">
        <v>1163</v>
      </c>
      <c r="AN88" t="s">
        <v>1390</v>
      </c>
      <c r="AO88">
        <v>2327.3609999999999</v>
      </c>
      <c r="AR88" t="s">
        <v>147</v>
      </c>
      <c r="AS88">
        <v>591</v>
      </c>
      <c r="AT88" t="s">
        <v>962</v>
      </c>
      <c r="AU88" t="s">
        <v>1162</v>
      </c>
      <c r="AV88" t="s">
        <v>693</v>
      </c>
      <c r="AW88">
        <v>1</v>
      </c>
      <c r="BB88">
        <v>0.81</v>
      </c>
      <c r="BC88" t="s">
        <v>70</v>
      </c>
      <c r="BF88" t="s">
        <v>147</v>
      </c>
      <c r="BG88" t="s">
        <v>211</v>
      </c>
      <c r="BH88" t="s">
        <v>1162</v>
      </c>
      <c r="BI88">
        <v>6181</v>
      </c>
      <c r="BJ88">
        <v>1</v>
      </c>
      <c r="BK88" t="s">
        <v>962</v>
      </c>
      <c r="BL88" t="s">
        <v>674</v>
      </c>
      <c r="BM88">
        <v>0.79793103448275871</v>
      </c>
      <c r="BN88" t="s">
        <v>73</v>
      </c>
      <c r="BO88" t="s">
        <v>679</v>
      </c>
      <c r="BP88">
        <v>2327.3609999999999</v>
      </c>
      <c r="BQ88" t="s">
        <v>71</v>
      </c>
    </row>
    <row r="89" spans="1:69" ht="16.5">
      <c r="A89" s="126" t="str">
        <f t="shared" si="36"/>
        <v>명진교통</v>
      </c>
      <c r="B89" s="127" t="str">
        <f t="shared" si="37"/>
        <v>임상은</v>
      </c>
      <c r="C89" s="128" t="str">
        <f t="shared" si="38"/>
        <v>S</v>
      </c>
      <c r="D89" s="129">
        <f t="shared" si="39"/>
        <v>1.0534482758620691</v>
      </c>
      <c r="E89" s="130">
        <f t="shared" si="40"/>
        <v>9700</v>
      </c>
      <c r="F89" s="131" t="str">
        <f t="shared" si="41"/>
        <v>592</v>
      </c>
      <c r="G89" s="132" t="str">
        <f t="shared" si="42"/>
        <v>71바5351</v>
      </c>
      <c r="H89" s="133">
        <f t="shared" si="43"/>
        <v>1</v>
      </c>
      <c r="I89" s="134">
        <f t="shared" si="44"/>
        <v>2214.9920000000002</v>
      </c>
      <c r="J89" s="135">
        <f t="shared" si="45"/>
        <v>2.3809249677726029E-2</v>
      </c>
      <c r="K89" s="135">
        <f t="shared" si="46"/>
        <v>0.3111589619364879</v>
      </c>
      <c r="L89" s="135">
        <f t="shared" si="47"/>
        <v>8.4424684152358112E-2</v>
      </c>
      <c r="M89" s="136">
        <f t="shared" si="48"/>
        <v>8.3450000000000006</v>
      </c>
      <c r="N89" s="137">
        <f t="shared" si="49"/>
        <v>1.2032784179982947</v>
      </c>
      <c r="O89" s="137">
        <f t="shared" si="50"/>
        <v>15.255851371049808</v>
      </c>
      <c r="P89" s="247">
        <f t="shared" si="51"/>
        <v>4</v>
      </c>
      <c r="Q89" s="248">
        <f t="shared" si="52"/>
        <v>28</v>
      </c>
      <c r="R89" s="248">
        <f t="shared" si="53"/>
        <v>355</v>
      </c>
      <c r="T89">
        <v>509</v>
      </c>
      <c r="U89">
        <v>9700</v>
      </c>
      <c r="V89" t="s">
        <v>1164</v>
      </c>
      <c r="W89">
        <v>2326.9760000000001</v>
      </c>
      <c r="X89">
        <v>762.31899999999996</v>
      </c>
      <c r="Y89">
        <v>3.052</v>
      </c>
      <c r="Z89">
        <v>8.3450000000000006</v>
      </c>
      <c r="AA89">
        <v>152.342432</v>
      </c>
      <c r="AB89">
        <v>3.6271589999999998</v>
      </c>
      <c r="AC89">
        <v>47.402712999999999</v>
      </c>
      <c r="AD89" s="1">
        <v>187</v>
      </c>
      <c r="AE89">
        <v>28</v>
      </c>
      <c r="AF89">
        <v>355</v>
      </c>
      <c r="AG89">
        <v>77</v>
      </c>
      <c r="AH89">
        <v>15.274641000000001</v>
      </c>
      <c r="AI89">
        <v>72.3</v>
      </c>
      <c r="AJ89">
        <v>0</v>
      </c>
      <c r="AK89">
        <v>4</v>
      </c>
      <c r="AL89">
        <v>1263</v>
      </c>
      <c r="AM89" t="s">
        <v>1165</v>
      </c>
      <c r="AN89" t="s">
        <v>1391</v>
      </c>
      <c r="AO89">
        <v>2214.9920000000002</v>
      </c>
      <c r="AR89" t="s">
        <v>147</v>
      </c>
      <c r="AS89">
        <v>592</v>
      </c>
      <c r="AT89" t="s">
        <v>964</v>
      </c>
      <c r="AU89" t="s">
        <v>1164</v>
      </c>
      <c r="AV89" t="s">
        <v>49</v>
      </c>
      <c r="AW89">
        <v>1</v>
      </c>
      <c r="BB89">
        <v>1.0572413793103448</v>
      </c>
      <c r="BC89" t="s">
        <v>74</v>
      </c>
      <c r="BF89" t="s">
        <v>147</v>
      </c>
      <c r="BG89" t="s">
        <v>212</v>
      </c>
      <c r="BH89" t="s">
        <v>1164</v>
      </c>
      <c r="BI89">
        <v>9700</v>
      </c>
      <c r="BJ89">
        <v>1</v>
      </c>
      <c r="BK89" t="s">
        <v>964</v>
      </c>
      <c r="BL89" t="s">
        <v>674</v>
      </c>
      <c r="BM89">
        <v>1.0534482758620691</v>
      </c>
      <c r="BN89" t="s">
        <v>74</v>
      </c>
      <c r="BO89" t="s">
        <v>676</v>
      </c>
      <c r="BP89">
        <v>2214.9920000000002</v>
      </c>
      <c r="BQ89" t="s">
        <v>74</v>
      </c>
    </row>
    <row r="90" spans="1:69" ht="16.5">
      <c r="A90" s="109" t="str">
        <f t="shared" si="36"/>
        <v>명진교통</v>
      </c>
      <c r="B90" s="110" t="str">
        <f t="shared" si="37"/>
        <v>임상철</v>
      </c>
      <c r="C90" s="111" t="str">
        <f t="shared" si="38"/>
        <v>S</v>
      </c>
      <c r="D90" s="112">
        <f t="shared" si="39"/>
        <v>1.0377777777777777</v>
      </c>
      <c r="E90" s="113">
        <f t="shared" si="40"/>
        <v>2987</v>
      </c>
      <c r="F90" s="114" t="str">
        <f t="shared" si="41"/>
        <v>591</v>
      </c>
      <c r="G90" s="115" t="str">
        <f t="shared" si="42"/>
        <v>71바7256</v>
      </c>
      <c r="H90" s="116">
        <f t="shared" si="43"/>
        <v>1</v>
      </c>
      <c r="I90" s="117">
        <f t="shared" si="44"/>
        <v>2556.7190000000001</v>
      </c>
      <c r="J90" s="118">
        <f t="shared" si="45"/>
        <v>6.8479144323633195E-2</v>
      </c>
      <c r="K90" s="118">
        <f t="shared" si="46"/>
        <v>0.32432766438344068</v>
      </c>
      <c r="L90" s="118">
        <f t="shared" si="47"/>
        <v>0.2014300359171266</v>
      </c>
      <c r="M90" s="119">
        <f t="shared" si="48"/>
        <v>7.2270000000000003</v>
      </c>
      <c r="N90" s="120">
        <f t="shared" si="49"/>
        <v>3.911262833342264E-2</v>
      </c>
      <c r="O90" s="120">
        <f t="shared" si="50"/>
        <v>1.9556314166711319</v>
      </c>
      <c r="P90" s="249">
        <f t="shared" si="51"/>
        <v>30</v>
      </c>
      <c r="Q90" s="250">
        <f t="shared" si="52"/>
        <v>1</v>
      </c>
      <c r="R90" s="250">
        <f t="shared" si="53"/>
        <v>50</v>
      </c>
      <c r="T90">
        <v>509</v>
      </c>
      <c r="U90">
        <v>2987</v>
      </c>
      <c r="V90" t="s">
        <v>1166</v>
      </c>
      <c r="W90">
        <v>2556.7190000000001</v>
      </c>
      <c r="X90">
        <v>910.24900000000002</v>
      </c>
      <c r="Y90">
        <v>2.8090000000000002</v>
      </c>
      <c r="Z90">
        <v>7.2270000000000003</v>
      </c>
      <c r="AA90">
        <v>183.33548300000001</v>
      </c>
      <c r="AB90">
        <v>12.554657000000001</v>
      </c>
      <c r="AC90">
        <v>59.460768999999999</v>
      </c>
      <c r="AD90" s="1">
        <v>515</v>
      </c>
      <c r="AE90">
        <v>1</v>
      </c>
      <c r="AF90">
        <v>50</v>
      </c>
      <c r="AG90">
        <v>70</v>
      </c>
      <c r="AH90">
        <v>13.945576000000001</v>
      </c>
      <c r="AI90">
        <v>59.4</v>
      </c>
      <c r="AJ90">
        <v>0</v>
      </c>
      <c r="AK90">
        <v>30</v>
      </c>
      <c r="AL90">
        <v>7281</v>
      </c>
      <c r="AM90" t="s">
        <v>1167</v>
      </c>
      <c r="AN90" t="s">
        <v>1392</v>
      </c>
      <c r="AO90">
        <v>2556.7190000000001</v>
      </c>
      <c r="AR90" t="s">
        <v>147</v>
      </c>
      <c r="AS90">
        <v>591</v>
      </c>
      <c r="AT90" t="s">
        <v>960</v>
      </c>
      <c r="AU90" t="s">
        <v>1166</v>
      </c>
      <c r="AV90" t="s">
        <v>49</v>
      </c>
      <c r="AW90">
        <v>1</v>
      </c>
      <c r="BB90">
        <v>1.0403703703703704</v>
      </c>
      <c r="BC90" t="s">
        <v>74</v>
      </c>
      <c r="BF90" t="s">
        <v>147</v>
      </c>
      <c r="BG90" t="s">
        <v>211</v>
      </c>
      <c r="BH90" t="s">
        <v>1166</v>
      </c>
      <c r="BI90">
        <v>2987</v>
      </c>
      <c r="BJ90">
        <v>1</v>
      </c>
      <c r="BK90" t="s">
        <v>960</v>
      </c>
      <c r="BL90" t="s">
        <v>674</v>
      </c>
      <c r="BM90">
        <v>1.0377777777777777</v>
      </c>
      <c r="BN90" t="s">
        <v>74</v>
      </c>
      <c r="BO90" t="s">
        <v>676</v>
      </c>
      <c r="BP90">
        <v>2556.7190000000001</v>
      </c>
      <c r="BQ90" t="s">
        <v>72</v>
      </c>
    </row>
    <row r="91" spans="1:69" ht="16.5">
      <c r="A91" s="126" t="str">
        <f t="shared" si="36"/>
        <v>명진교통</v>
      </c>
      <c r="B91" s="127" t="str">
        <f t="shared" si="37"/>
        <v>임준성</v>
      </c>
      <c r="C91" s="128" t="str">
        <f t="shared" si="38"/>
        <v>B</v>
      </c>
      <c r="D91" s="129">
        <f t="shared" si="39"/>
        <v>0.91111111111111098</v>
      </c>
      <c r="E91" s="130">
        <f t="shared" si="40"/>
        <v>9597</v>
      </c>
      <c r="F91" s="131" t="str">
        <f t="shared" si="41"/>
        <v>585</v>
      </c>
      <c r="G91" s="132" t="str">
        <f t="shared" si="42"/>
        <v>71바7257</v>
      </c>
      <c r="H91" s="133">
        <f t="shared" si="43"/>
        <v>1</v>
      </c>
      <c r="I91" s="134">
        <f t="shared" si="44"/>
        <v>1645.116</v>
      </c>
      <c r="J91" s="135">
        <f t="shared" si="45"/>
        <v>2.5861248461145295E-2</v>
      </c>
      <c r="K91" s="135">
        <f t="shared" si="46"/>
        <v>0.37524173253659704</v>
      </c>
      <c r="L91" s="135">
        <f t="shared" si="47"/>
        <v>0.25408542619487018</v>
      </c>
      <c r="M91" s="136">
        <f t="shared" si="48"/>
        <v>9.5180000000000007</v>
      </c>
      <c r="N91" s="137">
        <f t="shared" si="49"/>
        <v>0</v>
      </c>
      <c r="O91" s="137">
        <f t="shared" si="50"/>
        <v>3.0192789193396892</v>
      </c>
      <c r="P91" s="247">
        <f t="shared" si="51"/>
        <v>16</v>
      </c>
      <c r="Q91" s="248">
        <f t="shared" si="52"/>
        <v>0</v>
      </c>
      <c r="R91" s="248">
        <f t="shared" si="53"/>
        <v>55</v>
      </c>
      <c r="T91">
        <v>509</v>
      </c>
      <c r="U91">
        <v>9597</v>
      </c>
      <c r="V91" t="s">
        <v>1168</v>
      </c>
      <c r="W91">
        <v>1821.627</v>
      </c>
      <c r="X91">
        <v>740.70600000000002</v>
      </c>
      <c r="Y91">
        <v>2.4590000000000001</v>
      </c>
      <c r="Z91">
        <v>9.5180000000000007</v>
      </c>
      <c r="AA91">
        <v>142.059383</v>
      </c>
      <c r="AB91">
        <v>3.6738330000000001</v>
      </c>
      <c r="AC91">
        <v>53.306609000000002</v>
      </c>
      <c r="AD91" s="1">
        <v>418</v>
      </c>
      <c r="AE91">
        <v>0</v>
      </c>
      <c r="AF91">
        <v>55</v>
      </c>
      <c r="AG91">
        <v>82</v>
      </c>
      <c r="AH91">
        <v>12.822996</v>
      </c>
      <c r="AI91">
        <v>30.5</v>
      </c>
      <c r="AJ91">
        <v>0.3</v>
      </c>
      <c r="AK91">
        <v>16</v>
      </c>
      <c r="AL91">
        <v>2113</v>
      </c>
      <c r="AM91" t="s">
        <v>1169</v>
      </c>
      <c r="AN91" t="s">
        <v>1393</v>
      </c>
      <c r="AO91">
        <v>1645.116</v>
      </c>
      <c r="AR91" t="s">
        <v>147</v>
      </c>
      <c r="AS91">
        <v>585</v>
      </c>
      <c r="AT91" t="s">
        <v>944</v>
      </c>
      <c r="AU91" t="s">
        <v>1168</v>
      </c>
      <c r="AV91" t="s">
        <v>49</v>
      </c>
      <c r="AW91">
        <v>1</v>
      </c>
      <c r="BB91">
        <v>0.91370370370370368</v>
      </c>
      <c r="BC91" t="s">
        <v>71</v>
      </c>
      <c r="BF91" t="s">
        <v>147</v>
      </c>
      <c r="BG91" t="s">
        <v>210</v>
      </c>
      <c r="BH91" t="s">
        <v>1168</v>
      </c>
      <c r="BI91">
        <v>9597</v>
      </c>
      <c r="BJ91">
        <v>1</v>
      </c>
      <c r="BK91" t="s">
        <v>944</v>
      </c>
      <c r="BL91" t="s">
        <v>674</v>
      </c>
      <c r="BM91">
        <v>0.91111111111111098</v>
      </c>
      <c r="BN91" t="s">
        <v>71</v>
      </c>
      <c r="BO91" t="s">
        <v>675</v>
      </c>
      <c r="BP91">
        <v>1645.116</v>
      </c>
      <c r="BQ91" t="s">
        <v>71</v>
      </c>
    </row>
    <row r="92" spans="1:69" ht="16.5">
      <c r="A92" s="109" t="str">
        <f t="shared" si="36"/>
        <v>명진교통</v>
      </c>
      <c r="B92" s="110" t="str">
        <f t="shared" si="37"/>
        <v>장길용</v>
      </c>
      <c r="C92" s="111" t="str">
        <f t="shared" si="38"/>
        <v>B</v>
      </c>
      <c r="D92" s="112">
        <f t="shared" si="39"/>
        <v>0.90125</v>
      </c>
      <c r="E92" s="113">
        <f t="shared" si="40"/>
        <v>9033</v>
      </c>
      <c r="F92" s="114" t="str">
        <f t="shared" si="41"/>
        <v>522</v>
      </c>
      <c r="G92" s="115" t="str">
        <f t="shared" si="42"/>
        <v>71바5708</v>
      </c>
      <c r="H92" s="116">
        <f t="shared" si="43"/>
        <v>1</v>
      </c>
      <c r="I92" s="117">
        <f t="shared" si="44"/>
        <v>2223.3510000000001</v>
      </c>
      <c r="J92" s="118">
        <f t="shared" si="45"/>
        <v>1.3114172368131661E-2</v>
      </c>
      <c r="K92" s="118">
        <f t="shared" si="46"/>
        <v>0.41957958706306547</v>
      </c>
      <c r="L92" s="118">
        <f t="shared" si="47"/>
        <v>0.27660949620640196</v>
      </c>
      <c r="M92" s="119">
        <f t="shared" si="48"/>
        <v>10.067</v>
      </c>
      <c r="N92" s="120">
        <f t="shared" si="49"/>
        <v>0</v>
      </c>
      <c r="O92" s="120">
        <f t="shared" si="50"/>
        <v>6.521687308931428</v>
      </c>
      <c r="P92" s="249">
        <f t="shared" si="51"/>
        <v>93</v>
      </c>
      <c r="Q92" s="250">
        <f t="shared" si="52"/>
        <v>0</v>
      </c>
      <c r="R92" s="250">
        <f t="shared" si="53"/>
        <v>145</v>
      </c>
      <c r="T92">
        <v>509</v>
      </c>
      <c r="U92">
        <v>9033</v>
      </c>
      <c r="V92" t="s">
        <v>1170</v>
      </c>
      <c r="W92">
        <v>2223.3510000000001</v>
      </c>
      <c r="X92">
        <v>1013.644</v>
      </c>
      <c r="Y92">
        <v>2.1930000000000001</v>
      </c>
      <c r="Z92">
        <v>10.067</v>
      </c>
      <c r="AA92">
        <v>166.48469600000001</v>
      </c>
      <c r="AB92">
        <v>2.1833089999999999</v>
      </c>
      <c r="AC92">
        <v>69.853579999999994</v>
      </c>
      <c r="AD92" s="1">
        <v>615</v>
      </c>
      <c r="AE92">
        <v>0</v>
      </c>
      <c r="AF92">
        <v>145</v>
      </c>
      <c r="AG92">
        <v>82</v>
      </c>
      <c r="AH92">
        <v>13.354685999999999</v>
      </c>
      <c r="AI92">
        <v>650.6</v>
      </c>
      <c r="AJ92">
        <v>0</v>
      </c>
      <c r="AK92">
        <v>93</v>
      </c>
      <c r="AL92">
        <v>42432</v>
      </c>
      <c r="AM92" t="s">
        <v>1171</v>
      </c>
      <c r="AN92" t="s">
        <v>1394</v>
      </c>
      <c r="AO92">
        <v>2223.3510000000001</v>
      </c>
      <c r="AR92" t="s">
        <v>147</v>
      </c>
      <c r="AS92">
        <v>522</v>
      </c>
      <c r="AT92" t="s">
        <v>908</v>
      </c>
      <c r="AU92" t="s">
        <v>1170</v>
      </c>
      <c r="AV92" t="s">
        <v>49</v>
      </c>
      <c r="AW92">
        <v>1</v>
      </c>
      <c r="BB92">
        <v>0.91375000000000006</v>
      </c>
      <c r="BC92" t="s">
        <v>71</v>
      </c>
      <c r="BF92" t="s">
        <v>147</v>
      </c>
      <c r="BG92" t="s">
        <v>208</v>
      </c>
      <c r="BH92" t="s">
        <v>1170</v>
      </c>
      <c r="BI92">
        <v>9033</v>
      </c>
      <c r="BJ92">
        <v>1</v>
      </c>
      <c r="BK92" t="s">
        <v>908</v>
      </c>
      <c r="BL92" t="s">
        <v>674</v>
      </c>
      <c r="BM92">
        <v>0.90125</v>
      </c>
      <c r="BN92" t="s">
        <v>71</v>
      </c>
      <c r="BO92" t="s">
        <v>675</v>
      </c>
      <c r="BP92">
        <v>2223.3510000000001</v>
      </c>
      <c r="BQ92" t="s">
        <v>71</v>
      </c>
    </row>
    <row r="93" spans="1:69" ht="16.5">
      <c r="A93" s="126" t="str">
        <f t="shared" si="36"/>
        <v>명진교통</v>
      </c>
      <c r="B93" s="127" t="str">
        <f t="shared" si="37"/>
        <v>장정상</v>
      </c>
      <c r="C93" s="128" t="str">
        <f t="shared" si="38"/>
        <v>S</v>
      </c>
      <c r="D93" s="129">
        <f t="shared" si="39"/>
        <v>1.1415476719031212</v>
      </c>
      <c r="E93" s="130">
        <f t="shared" si="40"/>
        <v>8699</v>
      </c>
      <c r="F93" s="131" t="str">
        <f t="shared" si="41"/>
        <v>591</v>
      </c>
      <c r="G93" s="132" t="str">
        <f t="shared" si="42"/>
        <v>71바5455</v>
      </c>
      <c r="H93" s="133">
        <f t="shared" si="43"/>
        <v>2</v>
      </c>
      <c r="I93" s="134">
        <f t="shared" si="44"/>
        <v>2364.1010000000001</v>
      </c>
      <c r="J93" s="135">
        <f t="shared" si="45"/>
        <v>8.49667261473676E-3</v>
      </c>
      <c r="K93" s="135">
        <f t="shared" si="46"/>
        <v>0.29334073544789863</v>
      </c>
      <c r="L93" s="135">
        <f t="shared" si="47"/>
        <v>0.27283098310943565</v>
      </c>
      <c r="M93" s="136">
        <f t="shared" si="48"/>
        <v>6.4219999999999997</v>
      </c>
      <c r="N93" s="137">
        <f t="shared" si="49"/>
        <v>0.12689813167880729</v>
      </c>
      <c r="O93" s="137">
        <f t="shared" si="50"/>
        <v>6.0065115661302118</v>
      </c>
      <c r="P93" s="247">
        <f t="shared" si="51"/>
        <v>3</v>
      </c>
      <c r="Q93" s="248">
        <f t="shared" si="52"/>
        <v>3</v>
      </c>
      <c r="R93" s="248">
        <f t="shared" si="53"/>
        <v>142</v>
      </c>
      <c r="T93">
        <v>509</v>
      </c>
      <c r="U93">
        <v>8699</v>
      </c>
      <c r="V93" t="s">
        <v>1172</v>
      </c>
      <c r="W93">
        <v>2364.1010000000001</v>
      </c>
      <c r="X93">
        <v>766.44200000000001</v>
      </c>
      <c r="Y93">
        <v>3.085</v>
      </c>
      <c r="Z93">
        <v>6.4219999999999997</v>
      </c>
      <c r="AA93">
        <v>140.34187900000001</v>
      </c>
      <c r="AB93">
        <v>1.192439</v>
      </c>
      <c r="AC93">
        <v>41.167990000000003</v>
      </c>
      <c r="AD93" s="1">
        <v>645</v>
      </c>
      <c r="AE93">
        <v>3</v>
      </c>
      <c r="AF93">
        <v>142</v>
      </c>
      <c r="AG93">
        <v>68</v>
      </c>
      <c r="AH93">
        <v>16.845299000000001</v>
      </c>
      <c r="AI93">
        <v>130.30000000000001</v>
      </c>
      <c r="AJ93">
        <v>0</v>
      </c>
      <c r="AK93">
        <v>3</v>
      </c>
      <c r="AL93">
        <v>260</v>
      </c>
      <c r="AM93" t="s">
        <v>1173</v>
      </c>
      <c r="AN93" t="s">
        <v>1395</v>
      </c>
      <c r="AO93">
        <v>2237.2629999999999</v>
      </c>
      <c r="AR93" t="s">
        <v>147</v>
      </c>
      <c r="AS93">
        <v>591</v>
      </c>
      <c r="AT93" t="s">
        <v>955</v>
      </c>
      <c r="AU93" t="s">
        <v>1172</v>
      </c>
      <c r="AV93" t="s">
        <v>49</v>
      </c>
      <c r="AW93">
        <v>2</v>
      </c>
      <c r="BB93">
        <v>1.1387772291051546</v>
      </c>
      <c r="BC93" t="s">
        <v>74</v>
      </c>
      <c r="BF93" t="s">
        <v>147</v>
      </c>
      <c r="BG93" t="s">
        <v>211</v>
      </c>
      <c r="BH93" t="s">
        <v>1172</v>
      </c>
      <c r="BI93">
        <v>8699</v>
      </c>
      <c r="BJ93">
        <v>2</v>
      </c>
      <c r="BK93" t="s">
        <v>955</v>
      </c>
      <c r="BL93" t="s">
        <v>953</v>
      </c>
      <c r="BM93">
        <v>1.1415476719031212</v>
      </c>
      <c r="BN93" t="s">
        <v>74</v>
      </c>
      <c r="BO93" t="s">
        <v>676</v>
      </c>
      <c r="BP93">
        <v>2364.1010000000001</v>
      </c>
      <c r="BQ93" t="s">
        <v>69</v>
      </c>
    </row>
    <row r="94" spans="1:69" ht="16.5">
      <c r="A94" s="109" t="str">
        <f t="shared" si="36"/>
        <v>명진교통</v>
      </c>
      <c r="B94" s="110" t="str">
        <f t="shared" si="37"/>
        <v>전명수</v>
      </c>
      <c r="C94" s="111" t="str">
        <f t="shared" si="38"/>
        <v>S</v>
      </c>
      <c r="D94" s="112">
        <f t="shared" si="39"/>
        <v>1.092785286217399</v>
      </c>
      <c r="E94" s="113">
        <f t="shared" si="40"/>
        <v>7849</v>
      </c>
      <c r="F94" s="114" t="str">
        <f t="shared" si="41"/>
        <v>565</v>
      </c>
      <c r="G94" s="115" t="str">
        <f t="shared" si="42"/>
        <v>71바5805</v>
      </c>
      <c r="H94" s="116">
        <f t="shared" si="43"/>
        <v>2</v>
      </c>
      <c r="I94" s="117">
        <f t="shared" si="44"/>
        <v>2029.019</v>
      </c>
      <c r="J94" s="118">
        <f t="shared" si="45"/>
        <v>1.0546741059274804E-2</v>
      </c>
      <c r="K94" s="118">
        <f t="shared" si="46"/>
        <v>0.33354310608990462</v>
      </c>
      <c r="L94" s="118">
        <f t="shared" si="47"/>
        <v>0.21981065726836466</v>
      </c>
      <c r="M94" s="119">
        <f t="shared" si="48"/>
        <v>2.77</v>
      </c>
      <c r="N94" s="120">
        <f t="shared" si="49"/>
        <v>0</v>
      </c>
      <c r="O94" s="120">
        <f t="shared" si="50"/>
        <v>0.44356410659535472</v>
      </c>
      <c r="P94" s="249">
        <f t="shared" si="51"/>
        <v>1</v>
      </c>
      <c r="Q94" s="250">
        <f t="shared" si="52"/>
        <v>0</v>
      </c>
      <c r="R94" s="250">
        <f t="shared" si="53"/>
        <v>9</v>
      </c>
      <c r="T94">
        <v>509</v>
      </c>
      <c r="U94">
        <v>7849</v>
      </c>
      <c r="V94" t="s">
        <v>1174</v>
      </c>
      <c r="W94">
        <v>2029.019</v>
      </c>
      <c r="X94">
        <v>804.86199999999997</v>
      </c>
      <c r="Y94">
        <v>2.5209999999999999</v>
      </c>
      <c r="Z94">
        <v>2.77</v>
      </c>
      <c r="AA94">
        <v>158.258555</v>
      </c>
      <c r="AB94">
        <v>1.6691119999999999</v>
      </c>
      <c r="AC94">
        <v>52.786050000000003</v>
      </c>
      <c r="AD94" s="1">
        <v>446</v>
      </c>
      <c r="AE94">
        <v>0</v>
      </c>
      <c r="AF94">
        <v>9</v>
      </c>
      <c r="AG94">
        <v>86</v>
      </c>
      <c r="AH94">
        <v>12.820911000000001</v>
      </c>
      <c r="AI94">
        <v>119.7</v>
      </c>
      <c r="AJ94">
        <v>0</v>
      </c>
      <c r="AK94">
        <v>1</v>
      </c>
      <c r="AL94">
        <v>206</v>
      </c>
      <c r="AM94" t="s">
        <v>1175</v>
      </c>
      <c r="AN94" t="s">
        <v>1396</v>
      </c>
      <c r="AO94">
        <v>1835.249</v>
      </c>
      <c r="AR94" t="s">
        <v>147</v>
      </c>
      <c r="AS94">
        <v>565</v>
      </c>
      <c r="AT94" t="s">
        <v>929</v>
      </c>
      <c r="AU94" t="s">
        <v>1174</v>
      </c>
      <c r="AV94" t="s">
        <v>693</v>
      </c>
      <c r="AW94">
        <v>2</v>
      </c>
      <c r="BB94">
        <v>1.0962215473714574</v>
      </c>
      <c r="BC94" t="s">
        <v>74</v>
      </c>
      <c r="BF94" t="s">
        <v>147</v>
      </c>
      <c r="BG94" t="s">
        <v>209</v>
      </c>
      <c r="BH94" t="s">
        <v>1174</v>
      </c>
      <c r="BI94">
        <v>7849</v>
      </c>
      <c r="BJ94">
        <v>2</v>
      </c>
      <c r="BK94" t="s">
        <v>929</v>
      </c>
      <c r="BL94" t="s">
        <v>928</v>
      </c>
      <c r="BM94">
        <v>1.092785286217399</v>
      </c>
      <c r="BN94" t="s">
        <v>74</v>
      </c>
      <c r="BO94" t="s">
        <v>676</v>
      </c>
      <c r="BP94">
        <v>2029.019</v>
      </c>
      <c r="BQ94" t="s">
        <v>72</v>
      </c>
    </row>
    <row r="95" spans="1:69" ht="16.5">
      <c r="A95" s="126" t="str">
        <f t="shared" si="36"/>
        <v>명진교통</v>
      </c>
      <c r="B95" s="127" t="str">
        <f t="shared" si="37"/>
        <v>전문권</v>
      </c>
      <c r="C95" s="128" t="str">
        <f t="shared" si="38"/>
        <v>B</v>
      </c>
      <c r="D95" s="129">
        <f t="shared" si="39"/>
        <v>0.92923076923076919</v>
      </c>
      <c r="E95" s="130">
        <f t="shared" si="40"/>
        <v>5945</v>
      </c>
      <c r="F95" s="131" t="str">
        <f t="shared" si="41"/>
        <v>585</v>
      </c>
      <c r="G95" s="132" t="str">
        <f t="shared" si="42"/>
        <v>71바7258</v>
      </c>
      <c r="H95" s="133">
        <f t="shared" si="43"/>
        <v>1</v>
      </c>
      <c r="I95" s="134">
        <f t="shared" si="44"/>
        <v>1921.954</v>
      </c>
      <c r="J95" s="135">
        <f t="shared" si="45"/>
        <v>2.8832851843072532E-2</v>
      </c>
      <c r="K95" s="135">
        <f t="shared" si="46"/>
        <v>0.33254439163196914</v>
      </c>
      <c r="L95" s="135">
        <f t="shared" si="47"/>
        <v>0.20395909579521676</v>
      </c>
      <c r="M95" s="136">
        <f t="shared" si="48"/>
        <v>9.4320000000000004</v>
      </c>
      <c r="N95" s="137">
        <f t="shared" si="49"/>
        <v>0</v>
      </c>
      <c r="O95" s="137">
        <f t="shared" si="50"/>
        <v>10.113630454622001</v>
      </c>
      <c r="P95" s="247">
        <f t="shared" si="51"/>
        <v>7</v>
      </c>
      <c r="Q95" s="248">
        <f t="shared" si="52"/>
        <v>0</v>
      </c>
      <c r="R95" s="248">
        <f t="shared" si="53"/>
        <v>212</v>
      </c>
      <c r="T95">
        <v>509</v>
      </c>
      <c r="U95">
        <v>5945</v>
      </c>
      <c r="V95" t="s">
        <v>1176</v>
      </c>
      <c r="W95">
        <v>2096.181</v>
      </c>
      <c r="X95">
        <v>842.67600000000004</v>
      </c>
      <c r="Y95">
        <v>2.488</v>
      </c>
      <c r="Z95">
        <v>9.4320000000000004</v>
      </c>
      <c r="AA95">
        <v>154.26826399999999</v>
      </c>
      <c r="AB95">
        <v>4.4479939999999996</v>
      </c>
      <c r="AC95">
        <v>51.301045999999999</v>
      </c>
      <c r="AD95" s="1">
        <v>392</v>
      </c>
      <c r="AE95">
        <v>0</v>
      </c>
      <c r="AF95">
        <v>212</v>
      </c>
      <c r="AG95">
        <v>103</v>
      </c>
      <c r="AH95">
        <v>13.587895</v>
      </c>
      <c r="AI95">
        <v>562.29999999999995</v>
      </c>
      <c r="AJ95">
        <v>83</v>
      </c>
      <c r="AK95">
        <v>7</v>
      </c>
      <c r="AL95">
        <v>1527</v>
      </c>
      <c r="AM95" t="s">
        <v>1177</v>
      </c>
      <c r="AN95" t="s">
        <v>1397</v>
      </c>
      <c r="AO95">
        <v>1921.954</v>
      </c>
      <c r="AR95" t="s">
        <v>147</v>
      </c>
      <c r="AS95">
        <v>585</v>
      </c>
      <c r="AT95" t="s">
        <v>946</v>
      </c>
      <c r="AU95" t="s">
        <v>1176</v>
      </c>
      <c r="AV95" t="s">
        <v>49</v>
      </c>
      <c r="AW95">
        <v>1</v>
      </c>
      <c r="BB95">
        <v>0.95461538461538464</v>
      </c>
      <c r="BC95" t="s">
        <v>69</v>
      </c>
      <c r="BF95" t="s">
        <v>147</v>
      </c>
      <c r="BG95" t="s">
        <v>210</v>
      </c>
      <c r="BH95" t="s">
        <v>1176</v>
      </c>
      <c r="BI95">
        <v>5945</v>
      </c>
      <c r="BJ95">
        <v>1</v>
      </c>
      <c r="BK95" t="s">
        <v>946</v>
      </c>
      <c r="BL95" t="s">
        <v>674</v>
      </c>
      <c r="BM95">
        <v>0.92923076923076919</v>
      </c>
      <c r="BN95" t="s">
        <v>71</v>
      </c>
      <c r="BO95" t="s">
        <v>678</v>
      </c>
      <c r="BP95">
        <v>1921.954</v>
      </c>
      <c r="BQ95" t="s">
        <v>72</v>
      </c>
    </row>
    <row r="96" spans="1:69" ht="16.5">
      <c r="A96" s="109" t="str">
        <f t="shared" si="36"/>
        <v>명진교통</v>
      </c>
      <c r="B96" s="110" t="str">
        <f t="shared" si="37"/>
        <v>전봉수</v>
      </c>
      <c r="C96" s="111" t="str">
        <f t="shared" si="38"/>
        <v>S</v>
      </c>
      <c r="D96" s="112">
        <f t="shared" si="39"/>
        <v>1.0153578707425839</v>
      </c>
      <c r="E96" s="113">
        <f t="shared" si="40"/>
        <v>5194</v>
      </c>
      <c r="F96" s="114" t="str">
        <f t="shared" si="41"/>
        <v>592</v>
      </c>
      <c r="G96" s="115" t="str">
        <f t="shared" si="42"/>
        <v>71바5357</v>
      </c>
      <c r="H96" s="116">
        <f t="shared" si="43"/>
        <v>2</v>
      </c>
      <c r="I96" s="117">
        <f t="shared" si="44"/>
        <v>2184.605</v>
      </c>
      <c r="J96" s="118">
        <f t="shared" si="45"/>
        <v>3.1272257097596991E-2</v>
      </c>
      <c r="K96" s="118">
        <f t="shared" si="46"/>
        <v>0.33017838414130329</v>
      </c>
      <c r="L96" s="118">
        <f t="shared" si="47"/>
        <v>0.24169128972972231</v>
      </c>
      <c r="M96" s="119">
        <f t="shared" si="48"/>
        <v>6.4160000000000004</v>
      </c>
      <c r="N96" s="120">
        <f t="shared" si="49"/>
        <v>1.1443716369778518</v>
      </c>
      <c r="O96" s="120">
        <f t="shared" si="50"/>
        <v>2.0598689465601332</v>
      </c>
      <c r="P96" s="249">
        <f t="shared" si="51"/>
        <v>11</v>
      </c>
      <c r="Q96" s="250">
        <f t="shared" si="52"/>
        <v>25</v>
      </c>
      <c r="R96" s="250">
        <f t="shared" si="53"/>
        <v>45</v>
      </c>
      <c r="T96">
        <v>509</v>
      </c>
      <c r="U96">
        <v>5194</v>
      </c>
      <c r="V96" t="s">
        <v>1178</v>
      </c>
      <c r="W96">
        <v>2184.605</v>
      </c>
      <c r="X96">
        <v>716.02800000000002</v>
      </c>
      <c r="Y96">
        <v>3.0510000000000002</v>
      </c>
      <c r="Z96">
        <v>6.4160000000000004</v>
      </c>
      <c r="AA96">
        <v>151.392718</v>
      </c>
      <c r="AB96">
        <v>4.7343919999999997</v>
      </c>
      <c r="AC96">
        <v>49.986603000000002</v>
      </c>
      <c r="AD96" s="1">
        <v>528</v>
      </c>
      <c r="AE96">
        <v>25</v>
      </c>
      <c r="AF96">
        <v>45</v>
      </c>
      <c r="AG96">
        <v>65</v>
      </c>
      <c r="AH96">
        <v>14.430052999999999</v>
      </c>
      <c r="AI96">
        <v>0</v>
      </c>
      <c r="AJ96">
        <v>0</v>
      </c>
      <c r="AK96">
        <v>11</v>
      </c>
      <c r="AL96">
        <v>8163</v>
      </c>
      <c r="AM96" t="s">
        <v>1179</v>
      </c>
      <c r="AN96" t="s">
        <v>1398</v>
      </c>
      <c r="AO96">
        <v>2076.6759999999999</v>
      </c>
      <c r="AR96" t="s">
        <v>147</v>
      </c>
      <c r="AS96">
        <v>592</v>
      </c>
      <c r="AT96" t="s">
        <v>974</v>
      </c>
      <c r="AU96" t="s">
        <v>1178</v>
      </c>
      <c r="AV96" t="s">
        <v>49</v>
      </c>
      <c r="AW96">
        <v>2</v>
      </c>
      <c r="BB96">
        <v>1.0188211794725404</v>
      </c>
      <c r="BC96" t="s">
        <v>74</v>
      </c>
      <c r="BF96" t="s">
        <v>147</v>
      </c>
      <c r="BG96" t="s">
        <v>212</v>
      </c>
      <c r="BH96" t="s">
        <v>1178</v>
      </c>
      <c r="BI96">
        <v>5194</v>
      </c>
      <c r="BJ96">
        <v>2</v>
      </c>
      <c r="BK96" t="s">
        <v>974</v>
      </c>
      <c r="BL96" t="s">
        <v>966</v>
      </c>
      <c r="BM96">
        <v>1.0153578707425839</v>
      </c>
      <c r="BN96" t="s">
        <v>74</v>
      </c>
      <c r="BO96" t="s">
        <v>676</v>
      </c>
      <c r="BP96">
        <v>2184.605</v>
      </c>
      <c r="BQ96" t="s">
        <v>73</v>
      </c>
    </row>
    <row r="97" spans="1:69" ht="16.5">
      <c r="A97" s="126" t="str">
        <f t="shared" si="36"/>
        <v>명진교통</v>
      </c>
      <c r="B97" s="127" t="str">
        <f t="shared" si="37"/>
        <v>전완주</v>
      </c>
      <c r="C97" s="128" t="str">
        <f t="shared" si="38"/>
        <v>C</v>
      </c>
      <c r="D97" s="129">
        <f t="shared" si="39"/>
        <v>0.89317734733486143</v>
      </c>
      <c r="E97" s="130">
        <f t="shared" si="40"/>
        <v>6667</v>
      </c>
      <c r="F97" s="131" t="str">
        <f t="shared" si="41"/>
        <v>585</v>
      </c>
      <c r="G97" s="132" t="str">
        <f t="shared" si="42"/>
        <v>71바7254</v>
      </c>
      <c r="H97" s="133">
        <f t="shared" si="43"/>
        <v>3</v>
      </c>
      <c r="I97" s="134">
        <f t="shared" si="44"/>
        <v>2215.6289999999999</v>
      </c>
      <c r="J97" s="135">
        <f t="shared" si="45"/>
        <v>4.1776962539942251E-2</v>
      </c>
      <c r="K97" s="135">
        <f t="shared" si="46"/>
        <v>0.36503348974642652</v>
      </c>
      <c r="L97" s="135">
        <f t="shared" si="47"/>
        <v>7.8533003494718659E-2</v>
      </c>
      <c r="M97" s="136">
        <f t="shared" si="48"/>
        <v>7.0579999999999998</v>
      </c>
      <c r="N97" s="137">
        <f t="shared" si="49"/>
        <v>0</v>
      </c>
      <c r="O97" s="137">
        <f t="shared" si="50"/>
        <v>2.7983024233750329</v>
      </c>
      <c r="P97" s="247">
        <f t="shared" si="51"/>
        <v>5</v>
      </c>
      <c r="Q97" s="248">
        <f t="shared" si="52"/>
        <v>0</v>
      </c>
      <c r="R97" s="248">
        <f t="shared" si="53"/>
        <v>62</v>
      </c>
      <c r="T97">
        <v>509</v>
      </c>
      <c r="U97">
        <v>6667</v>
      </c>
      <c r="V97" t="s">
        <v>1180</v>
      </c>
      <c r="W97">
        <v>2215.6289999999999</v>
      </c>
      <c r="X97">
        <v>887.63199999999995</v>
      </c>
      <c r="Y97">
        <v>2.496</v>
      </c>
      <c r="Z97">
        <v>7.0579999999999998</v>
      </c>
      <c r="AA97">
        <v>163.17964699999999</v>
      </c>
      <c r="AB97">
        <v>6.8171499999999998</v>
      </c>
      <c r="AC97">
        <v>59.566035999999997</v>
      </c>
      <c r="AD97" s="1">
        <v>174</v>
      </c>
      <c r="AE97">
        <v>0</v>
      </c>
      <c r="AF97">
        <v>62</v>
      </c>
      <c r="AG97">
        <v>70</v>
      </c>
      <c r="AH97">
        <v>13.577851000000001</v>
      </c>
      <c r="AI97">
        <v>66.599999999999994</v>
      </c>
      <c r="AJ97">
        <v>0</v>
      </c>
      <c r="AK97">
        <v>5</v>
      </c>
      <c r="AL97">
        <v>411</v>
      </c>
      <c r="AM97" t="s">
        <v>1181</v>
      </c>
      <c r="AN97" t="s">
        <v>1399</v>
      </c>
      <c r="AO97">
        <v>1924.52</v>
      </c>
      <c r="AR97" t="s">
        <v>147</v>
      </c>
      <c r="AS97">
        <v>585</v>
      </c>
      <c r="AT97" t="s">
        <v>941</v>
      </c>
      <c r="AU97" t="s">
        <v>1180</v>
      </c>
      <c r="AV97" t="s">
        <v>693</v>
      </c>
      <c r="AW97">
        <v>3</v>
      </c>
      <c r="BB97">
        <v>0.9140789734753143</v>
      </c>
      <c r="BC97" t="s">
        <v>71</v>
      </c>
      <c r="BF97" t="s">
        <v>147</v>
      </c>
      <c r="BG97" t="s">
        <v>210</v>
      </c>
      <c r="BH97" t="s">
        <v>1180</v>
      </c>
      <c r="BI97">
        <v>6667</v>
      </c>
      <c r="BJ97">
        <v>3</v>
      </c>
      <c r="BK97" t="s">
        <v>941</v>
      </c>
      <c r="BL97" t="s">
        <v>948</v>
      </c>
      <c r="BM97">
        <v>0.89317734733486143</v>
      </c>
      <c r="BN97" t="s">
        <v>72</v>
      </c>
      <c r="BO97" t="s">
        <v>675</v>
      </c>
      <c r="BP97">
        <v>2215.6289999999999</v>
      </c>
      <c r="BQ97" t="s">
        <v>71</v>
      </c>
    </row>
    <row r="98" spans="1:69" ht="16.5">
      <c r="A98" s="109" t="str">
        <f t="shared" si="36"/>
        <v>명진교통</v>
      </c>
      <c r="B98" s="110" t="str">
        <f t="shared" si="37"/>
        <v>정규태</v>
      </c>
      <c r="C98" s="111" t="str">
        <f t="shared" si="38"/>
        <v>D</v>
      </c>
      <c r="D98" s="112">
        <f t="shared" si="39"/>
        <v>0.836934747912361</v>
      </c>
      <c r="E98" s="113">
        <f t="shared" si="40"/>
        <v>3016</v>
      </c>
      <c r="F98" s="114" t="str">
        <f t="shared" si="41"/>
        <v>순환52</v>
      </c>
      <c r="G98" s="115" t="str">
        <f t="shared" si="42"/>
        <v>71바5705</v>
      </c>
      <c r="H98" s="116">
        <f t="shared" si="43"/>
        <v>2</v>
      </c>
      <c r="I98" s="117">
        <f t="shared" si="44"/>
        <v>2458.5650000000001</v>
      </c>
      <c r="J98" s="118">
        <f t="shared" si="45"/>
        <v>3.3913583118742013E-2</v>
      </c>
      <c r="K98" s="118">
        <f t="shared" si="46"/>
        <v>0.40098526248941807</v>
      </c>
      <c r="L98" s="118">
        <f t="shared" si="47"/>
        <v>0.21069200936318544</v>
      </c>
      <c r="M98" s="119">
        <f t="shared" si="48"/>
        <v>12.824</v>
      </c>
      <c r="N98" s="120">
        <f t="shared" si="49"/>
        <v>0</v>
      </c>
      <c r="O98" s="120">
        <f t="shared" si="50"/>
        <v>48.727611431871843</v>
      </c>
      <c r="P98" s="249">
        <f t="shared" si="51"/>
        <v>74</v>
      </c>
      <c r="Q98" s="250">
        <f t="shared" si="52"/>
        <v>0</v>
      </c>
      <c r="R98" s="250">
        <f t="shared" si="53"/>
        <v>1198</v>
      </c>
      <c r="T98">
        <v>509</v>
      </c>
      <c r="U98">
        <v>3016</v>
      </c>
      <c r="V98" t="s">
        <v>1182</v>
      </c>
      <c r="W98">
        <v>2458.5650000000001</v>
      </c>
      <c r="X98">
        <v>1159.6849999999999</v>
      </c>
      <c r="Y98">
        <v>2.12</v>
      </c>
      <c r="Z98">
        <v>12.824</v>
      </c>
      <c r="AA98">
        <v>169.35913199999999</v>
      </c>
      <c r="AB98">
        <v>5.7435749999999999</v>
      </c>
      <c r="AC98">
        <v>67.910516000000001</v>
      </c>
      <c r="AD98" s="1">
        <v>518</v>
      </c>
      <c r="AE98">
        <v>0</v>
      </c>
      <c r="AF98">
        <v>1198</v>
      </c>
      <c r="AG98">
        <v>75</v>
      </c>
      <c r="AH98">
        <v>14.516871999999999</v>
      </c>
      <c r="AI98">
        <v>354</v>
      </c>
      <c r="AJ98">
        <v>0</v>
      </c>
      <c r="AK98">
        <v>74</v>
      </c>
      <c r="AL98">
        <v>21101</v>
      </c>
      <c r="AM98" t="s">
        <v>1183</v>
      </c>
      <c r="AN98" t="s">
        <v>1400</v>
      </c>
      <c r="AO98">
        <v>2345.1669999999999</v>
      </c>
      <c r="AR98" t="s">
        <v>147</v>
      </c>
      <c r="AS98" t="s">
        <v>214</v>
      </c>
      <c r="AT98" t="s">
        <v>995</v>
      </c>
      <c r="AU98" t="s">
        <v>1182</v>
      </c>
      <c r="AV98" t="s">
        <v>693</v>
      </c>
      <c r="AW98">
        <v>2</v>
      </c>
      <c r="BB98">
        <v>0.8533502723299603</v>
      </c>
      <c r="BC98" t="s">
        <v>72</v>
      </c>
      <c r="BF98" t="s">
        <v>147</v>
      </c>
      <c r="BG98" t="s">
        <v>214</v>
      </c>
      <c r="BH98" t="s">
        <v>1182</v>
      </c>
      <c r="BI98">
        <v>3016</v>
      </c>
      <c r="BJ98">
        <v>2</v>
      </c>
      <c r="BK98" t="s">
        <v>995</v>
      </c>
      <c r="BL98" t="s">
        <v>1000</v>
      </c>
      <c r="BM98">
        <v>0.836934747912361</v>
      </c>
      <c r="BN98" t="s">
        <v>70</v>
      </c>
      <c r="BO98" t="s">
        <v>677</v>
      </c>
      <c r="BP98">
        <v>2458.5650000000001</v>
      </c>
      <c r="BQ98" t="s">
        <v>74</v>
      </c>
    </row>
    <row r="99" spans="1:69" ht="16.5">
      <c r="A99" s="109" t="str">
        <f t="shared" ref="A99:A132" si="54">BF99</f>
        <v>명진교통</v>
      </c>
      <c r="B99" s="110" t="str">
        <f t="shared" ref="B99:B132" si="55">BH99</f>
        <v>정동배</v>
      </c>
      <c r="C99" s="111" t="str">
        <f t="shared" ref="C99:C132" si="56">BN99</f>
        <v>S</v>
      </c>
      <c r="D99" s="112">
        <f t="shared" ref="D99:D132" si="57">BM99</f>
        <v>1.0527085545328088</v>
      </c>
      <c r="E99" s="113">
        <f t="shared" ref="E99:E132" si="58">U99</f>
        <v>9321</v>
      </c>
      <c r="F99" s="114" t="str">
        <f t="shared" ref="F99:F132" si="59">BG99</f>
        <v>592</v>
      </c>
      <c r="G99" s="115" t="str">
        <f t="shared" ref="G99:G132" si="60">BK99</f>
        <v>71바5353</v>
      </c>
      <c r="H99" s="116">
        <f t="shared" ref="H99:H132" si="61">BJ99</f>
        <v>3</v>
      </c>
      <c r="I99" s="117">
        <f t="shared" ref="I99:I132" si="62">BP99</f>
        <v>2443.5839999999998</v>
      </c>
      <c r="J99" s="118">
        <f t="shared" ref="J99:J132" si="63">AB99/AA99</f>
        <v>3.7826018072304464E-2</v>
      </c>
      <c r="K99" s="118">
        <f t="shared" ref="K99:K132" si="64">AC99/AA99</f>
        <v>0.37290589093711951</v>
      </c>
      <c r="L99" s="118">
        <f t="shared" ref="L99:L132" si="65">AD99/I99</f>
        <v>0.18783884654671174</v>
      </c>
      <c r="M99" s="119">
        <f t="shared" ref="M99:M132" si="66">Z99</f>
        <v>9.69</v>
      </c>
      <c r="N99" s="120">
        <f t="shared" ref="N99:N132" si="67">AE99*100/W99</f>
        <v>0.71086453765370472</v>
      </c>
      <c r="O99" s="120">
        <f t="shared" ref="O99:O132" si="68">AF99*100/W99</f>
        <v>5.489453929659164</v>
      </c>
      <c r="P99" s="249">
        <f t="shared" ref="P99:P132" si="69">AK99</f>
        <v>90</v>
      </c>
      <c r="Q99" s="250">
        <f t="shared" ref="Q99:Q132" si="70">AE99</f>
        <v>18</v>
      </c>
      <c r="R99" s="250">
        <f t="shared" ref="R99:R132" si="71">AF99</f>
        <v>139</v>
      </c>
      <c r="T99">
        <v>509</v>
      </c>
      <c r="U99">
        <v>9321</v>
      </c>
      <c r="V99" t="s">
        <v>1184</v>
      </c>
      <c r="W99">
        <v>2532.1280000000002</v>
      </c>
      <c r="X99">
        <v>893.46799999999996</v>
      </c>
      <c r="Y99">
        <v>2.8340000000000001</v>
      </c>
      <c r="Z99">
        <v>9.69</v>
      </c>
      <c r="AA99">
        <v>189.271601</v>
      </c>
      <c r="AB99">
        <v>7.1593910000000003</v>
      </c>
      <c r="AC99">
        <v>70.580494999999999</v>
      </c>
      <c r="AD99" s="1">
        <v>459</v>
      </c>
      <c r="AE99">
        <v>18</v>
      </c>
      <c r="AF99">
        <v>139</v>
      </c>
      <c r="AG99">
        <v>75</v>
      </c>
      <c r="AH99">
        <v>13.378277000000001</v>
      </c>
      <c r="AI99">
        <v>95.2</v>
      </c>
      <c r="AJ99">
        <v>0</v>
      </c>
      <c r="AK99">
        <v>90</v>
      </c>
      <c r="AL99">
        <v>19309</v>
      </c>
      <c r="AM99" t="s">
        <v>1185</v>
      </c>
      <c r="AN99" t="s">
        <v>1401</v>
      </c>
      <c r="AO99">
        <v>2047.24</v>
      </c>
      <c r="AR99" t="s">
        <v>147</v>
      </c>
      <c r="AS99">
        <v>592</v>
      </c>
      <c r="AT99" t="s">
        <v>968</v>
      </c>
      <c r="AU99" t="s">
        <v>1184</v>
      </c>
      <c r="AV99" t="s">
        <v>49</v>
      </c>
      <c r="AW99">
        <v>3</v>
      </c>
      <c r="BB99">
        <v>1.0578681159955634</v>
      </c>
      <c r="BC99" t="s">
        <v>74</v>
      </c>
      <c r="BF99" t="s">
        <v>147</v>
      </c>
      <c r="BG99" t="s">
        <v>212</v>
      </c>
      <c r="BH99" t="s">
        <v>1184</v>
      </c>
      <c r="BI99">
        <v>9321</v>
      </c>
      <c r="BJ99">
        <v>3</v>
      </c>
      <c r="BK99" t="s">
        <v>968</v>
      </c>
      <c r="BL99" t="s">
        <v>973</v>
      </c>
      <c r="BM99">
        <v>1.0527085545328088</v>
      </c>
      <c r="BN99" t="s">
        <v>74</v>
      </c>
      <c r="BO99" t="s">
        <v>676</v>
      </c>
      <c r="BP99">
        <v>2443.5839999999998</v>
      </c>
    </row>
    <row r="100" spans="1:69" ht="16.5">
      <c r="A100" s="109" t="str">
        <f t="shared" si="54"/>
        <v>명진교통</v>
      </c>
      <c r="B100" s="110" t="str">
        <f t="shared" si="55"/>
        <v>정동열</v>
      </c>
      <c r="C100" s="111" t="str">
        <f t="shared" si="56"/>
        <v>S</v>
      </c>
      <c r="D100" s="112">
        <f t="shared" si="57"/>
        <v>1.1389285714285715</v>
      </c>
      <c r="E100" s="113">
        <f t="shared" si="58"/>
        <v>6025</v>
      </c>
      <c r="F100" s="114" t="str">
        <f t="shared" si="59"/>
        <v>591</v>
      </c>
      <c r="G100" s="115" t="str">
        <f t="shared" si="60"/>
        <v>71바5453</v>
      </c>
      <c r="H100" s="116">
        <f t="shared" si="61"/>
        <v>1</v>
      </c>
      <c r="I100" s="117">
        <f t="shared" si="62"/>
        <v>2264.3739999999998</v>
      </c>
      <c r="J100" s="118">
        <f t="shared" si="63"/>
        <v>1.4522391375520926E-2</v>
      </c>
      <c r="K100" s="118">
        <f t="shared" si="64"/>
        <v>0.31170989019581358</v>
      </c>
      <c r="L100" s="118">
        <f t="shared" si="65"/>
        <v>0.23715163661126654</v>
      </c>
      <c r="M100" s="119">
        <f t="shared" si="66"/>
        <v>5.0270000000000001</v>
      </c>
      <c r="N100" s="120">
        <f t="shared" si="67"/>
        <v>4.4162315942507732E-2</v>
      </c>
      <c r="O100" s="120">
        <f t="shared" si="68"/>
        <v>3.0030374840905258</v>
      </c>
      <c r="P100" s="249">
        <f t="shared" si="69"/>
        <v>9</v>
      </c>
      <c r="Q100" s="250">
        <f t="shared" si="70"/>
        <v>1</v>
      </c>
      <c r="R100" s="250">
        <f t="shared" si="71"/>
        <v>68</v>
      </c>
      <c r="T100">
        <v>509</v>
      </c>
      <c r="U100">
        <v>6025</v>
      </c>
      <c r="V100" t="s">
        <v>1186</v>
      </c>
      <c r="W100">
        <v>2264.3739999999998</v>
      </c>
      <c r="X100">
        <v>696.40200000000004</v>
      </c>
      <c r="Y100">
        <v>3.2519999999999998</v>
      </c>
      <c r="Z100">
        <v>5.0270000000000001</v>
      </c>
      <c r="AA100">
        <v>154.69938400000001</v>
      </c>
      <c r="AB100">
        <v>2.2466050000000002</v>
      </c>
      <c r="AC100">
        <v>48.221328</v>
      </c>
      <c r="AD100" s="1">
        <v>537</v>
      </c>
      <c r="AE100">
        <v>1</v>
      </c>
      <c r="AF100">
        <v>68</v>
      </c>
      <c r="AG100">
        <v>63</v>
      </c>
      <c r="AH100">
        <v>14.637252</v>
      </c>
      <c r="AI100">
        <v>0</v>
      </c>
      <c r="AJ100">
        <v>0</v>
      </c>
      <c r="AK100">
        <v>9</v>
      </c>
      <c r="AL100">
        <v>2728</v>
      </c>
      <c r="AM100" t="s">
        <v>1187</v>
      </c>
      <c r="AN100" t="s">
        <v>1402</v>
      </c>
      <c r="AO100">
        <v>2264.3739999999998</v>
      </c>
      <c r="AR100" t="s">
        <v>147</v>
      </c>
      <c r="AS100">
        <v>591</v>
      </c>
      <c r="AT100" t="s">
        <v>950</v>
      </c>
      <c r="AU100" t="s">
        <v>1186</v>
      </c>
      <c r="AV100" t="s">
        <v>49</v>
      </c>
      <c r="AW100">
        <v>1</v>
      </c>
      <c r="BB100">
        <v>1.1614285714285715</v>
      </c>
      <c r="BC100" t="s">
        <v>74</v>
      </c>
      <c r="BF100" t="s">
        <v>147</v>
      </c>
      <c r="BG100" t="s">
        <v>211</v>
      </c>
      <c r="BH100" t="s">
        <v>1186</v>
      </c>
      <c r="BI100">
        <v>6025</v>
      </c>
      <c r="BJ100">
        <v>1</v>
      </c>
      <c r="BK100" t="s">
        <v>950</v>
      </c>
      <c r="BL100" t="s">
        <v>674</v>
      </c>
      <c r="BM100">
        <v>1.1389285714285715</v>
      </c>
      <c r="BN100" t="s">
        <v>74</v>
      </c>
      <c r="BO100" t="s">
        <v>676</v>
      </c>
      <c r="BP100">
        <v>2264.3739999999998</v>
      </c>
    </row>
    <row r="101" spans="1:69" ht="16.5">
      <c r="A101" s="109" t="str">
        <f t="shared" si="54"/>
        <v>명진교통</v>
      </c>
      <c r="B101" s="110" t="str">
        <f t="shared" si="55"/>
        <v>정순종</v>
      </c>
      <c r="C101" s="111" t="str">
        <f t="shared" si="56"/>
        <v>F</v>
      </c>
      <c r="D101" s="112">
        <f t="shared" si="57"/>
        <v>0.66758620689655168</v>
      </c>
      <c r="E101" s="113">
        <f t="shared" si="58"/>
        <v>56</v>
      </c>
      <c r="F101" s="114" t="str">
        <f t="shared" si="59"/>
        <v>591</v>
      </c>
      <c r="G101" s="115" t="str">
        <f t="shared" si="60"/>
        <v>72바1869</v>
      </c>
      <c r="H101" s="116">
        <f t="shared" si="61"/>
        <v>1</v>
      </c>
      <c r="I101" s="117">
        <f t="shared" si="62"/>
        <v>2242.2779999999998</v>
      </c>
      <c r="J101" s="118">
        <f t="shared" si="63"/>
        <v>1.3187315966993097E-2</v>
      </c>
      <c r="K101" s="118">
        <f t="shared" si="64"/>
        <v>0.34248407975784539</v>
      </c>
      <c r="L101" s="118">
        <f t="shared" si="65"/>
        <v>0.28453206961848621</v>
      </c>
      <c r="M101" s="119">
        <f t="shared" si="66"/>
        <v>10.316000000000001</v>
      </c>
      <c r="N101" s="120">
        <f t="shared" si="67"/>
        <v>0</v>
      </c>
      <c r="O101" s="120">
        <f t="shared" si="68"/>
        <v>3.3002152275498404</v>
      </c>
      <c r="P101" s="249">
        <f t="shared" si="69"/>
        <v>8</v>
      </c>
      <c r="Q101" s="250">
        <f t="shared" si="70"/>
        <v>0</v>
      </c>
      <c r="R101" s="250">
        <f t="shared" si="71"/>
        <v>74</v>
      </c>
      <c r="T101">
        <v>509</v>
      </c>
      <c r="U101">
        <v>56</v>
      </c>
      <c r="V101" t="s">
        <v>1188</v>
      </c>
      <c r="W101">
        <v>2242.2779999999998</v>
      </c>
      <c r="X101">
        <v>1158.337</v>
      </c>
      <c r="Y101">
        <v>1.9359999999999999</v>
      </c>
      <c r="Z101">
        <v>10.316000000000001</v>
      </c>
      <c r="AA101">
        <v>149.507148</v>
      </c>
      <c r="AB101">
        <v>1.971598</v>
      </c>
      <c r="AC101">
        <v>51.203817999999998</v>
      </c>
      <c r="AD101" s="1">
        <v>638</v>
      </c>
      <c r="AE101">
        <v>0</v>
      </c>
      <c r="AF101">
        <v>74</v>
      </c>
      <c r="AG101">
        <v>90</v>
      </c>
      <c r="AH101">
        <v>14.997797</v>
      </c>
      <c r="AI101">
        <v>229.6</v>
      </c>
      <c r="AJ101">
        <v>13.2</v>
      </c>
      <c r="AK101">
        <v>8</v>
      </c>
      <c r="AL101">
        <v>800</v>
      </c>
      <c r="AM101" t="s">
        <v>1189</v>
      </c>
      <c r="AN101" t="s">
        <v>1403</v>
      </c>
      <c r="AO101">
        <v>2242.2779999999998</v>
      </c>
      <c r="AR101" t="s">
        <v>147</v>
      </c>
      <c r="AS101">
        <v>591</v>
      </c>
      <c r="AT101" t="s">
        <v>962</v>
      </c>
      <c r="AU101" t="s">
        <v>1188</v>
      </c>
      <c r="AV101" t="s">
        <v>693</v>
      </c>
      <c r="AW101">
        <v>1</v>
      </c>
      <c r="BB101">
        <v>0.66758620689655168</v>
      </c>
      <c r="BC101" t="s">
        <v>73</v>
      </c>
      <c r="BF101" t="s">
        <v>147</v>
      </c>
      <c r="BG101" t="s">
        <v>211</v>
      </c>
      <c r="BH101" t="s">
        <v>1188</v>
      </c>
      <c r="BI101">
        <v>56</v>
      </c>
      <c r="BJ101">
        <v>1</v>
      </c>
      <c r="BK101" t="s">
        <v>962</v>
      </c>
      <c r="BL101" t="s">
        <v>674</v>
      </c>
      <c r="BM101">
        <v>0.66758620689655168</v>
      </c>
      <c r="BN101" t="s">
        <v>73</v>
      </c>
      <c r="BO101" t="s">
        <v>690</v>
      </c>
      <c r="BP101">
        <v>2242.2779999999998</v>
      </c>
    </row>
    <row r="102" spans="1:69" ht="16.5">
      <c r="A102" s="109" t="str">
        <f t="shared" si="54"/>
        <v>명진교통</v>
      </c>
      <c r="B102" s="110" t="str">
        <f t="shared" si="55"/>
        <v>정원균</v>
      </c>
      <c r="C102" s="111" t="str">
        <f t="shared" si="56"/>
        <v>A</v>
      </c>
      <c r="D102" s="112">
        <f t="shared" si="57"/>
        <v>0.95307474025067396</v>
      </c>
      <c r="E102" s="113">
        <f t="shared" si="58"/>
        <v>8990</v>
      </c>
      <c r="F102" s="114" t="str">
        <f t="shared" si="59"/>
        <v>522</v>
      </c>
      <c r="G102" s="115" t="str">
        <f t="shared" si="60"/>
        <v>71바5721</v>
      </c>
      <c r="H102" s="116">
        <f t="shared" si="61"/>
        <v>7</v>
      </c>
      <c r="I102" s="117">
        <f t="shared" si="62"/>
        <v>2449.433</v>
      </c>
      <c r="J102" s="118">
        <f t="shared" si="63"/>
        <v>1.1935927597797739E-2</v>
      </c>
      <c r="K102" s="118">
        <f t="shared" si="64"/>
        <v>0.3431133087177281</v>
      </c>
      <c r="L102" s="118">
        <f t="shared" si="65"/>
        <v>0.17024348083821847</v>
      </c>
      <c r="M102" s="119">
        <f t="shared" si="66"/>
        <v>7.1050000000000004</v>
      </c>
      <c r="N102" s="120">
        <f t="shared" si="67"/>
        <v>0</v>
      </c>
      <c r="O102" s="120">
        <f t="shared" si="68"/>
        <v>2.8578042346943149</v>
      </c>
      <c r="P102" s="249">
        <f t="shared" si="69"/>
        <v>9</v>
      </c>
      <c r="Q102" s="250">
        <f t="shared" si="70"/>
        <v>0</v>
      </c>
      <c r="R102" s="250">
        <f t="shared" si="71"/>
        <v>70</v>
      </c>
      <c r="T102">
        <v>509</v>
      </c>
      <c r="U102">
        <v>8990</v>
      </c>
      <c r="V102" t="s">
        <v>1190</v>
      </c>
      <c r="W102">
        <v>2449.433</v>
      </c>
      <c r="X102">
        <v>1126.5730000000001</v>
      </c>
      <c r="Y102">
        <v>2.1739999999999999</v>
      </c>
      <c r="Z102">
        <v>7.1050000000000004</v>
      </c>
      <c r="AA102">
        <v>158.339935</v>
      </c>
      <c r="AB102">
        <v>1.889934</v>
      </c>
      <c r="AC102">
        <v>54.328538999999999</v>
      </c>
      <c r="AD102" s="1">
        <v>417</v>
      </c>
      <c r="AE102">
        <v>0</v>
      </c>
      <c r="AF102">
        <v>70</v>
      </c>
      <c r="AG102">
        <v>85</v>
      </c>
      <c r="AH102">
        <v>15.469457999999999</v>
      </c>
      <c r="AI102">
        <v>615.1</v>
      </c>
      <c r="AJ102">
        <v>1.5</v>
      </c>
      <c r="AK102">
        <v>9</v>
      </c>
      <c r="AL102">
        <v>1864</v>
      </c>
      <c r="AM102" t="s">
        <v>1191</v>
      </c>
      <c r="AN102" t="s">
        <v>1404</v>
      </c>
      <c r="AO102">
        <v>1619.6980000000001</v>
      </c>
      <c r="AR102" t="s">
        <v>147</v>
      </c>
      <c r="AS102">
        <v>522</v>
      </c>
      <c r="AT102" t="s">
        <v>919</v>
      </c>
      <c r="AU102" t="s">
        <v>1190</v>
      </c>
      <c r="AV102" t="s">
        <v>693</v>
      </c>
      <c r="AW102">
        <v>7</v>
      </c>
      <c r="BB102">
        <v>0.9629915196475517</v>
      </c>
      <c r="BC102" t="s">
        <v>69</v>
      </c>
      <c r="BF102" t="s">
        <v>147</v>
      </c>
      <c r="BG102" t="s">
        <v>208</v>
      </c>
      <c r="BH102" t="s">
        <v>1190</v>
      </c>
      <c r="BI102">
        <v>8990</v>
      </c>
      <c r="BJ102">
        <v>7</v>
      </c>
      <c r="BK102" t="s">
        <v>919</v>
      </c>
      <c r="BL102" t="s">
        <v>997</v>
      </c>
      <c r="BM102">
        <v>0.95307474025067396</v>
      </c>
      <c r="BN102" t="s">
        <v>69</v>
      </c>
      <c r="BO102" t="s">
        <v>678</v>
      </c>
      <c r="BP102">
        <v>2449.433</v>
      </c>
    </row>
    <row r="103" spans="1:69" ht="16.5">
      <c r="A103" s="109" t="str">
        <f t="shared" si="54"/>
        <v>명진교통</v>
      </c>
      <c r="B103" s="110" t="str">
        <f t="shared" si="55"/>
        <v>정원화</v>
      </c>
      <c r="C103" s="111" t="str">
        <f t="shared" si="56"/>
        <v>S</v>
      </c>
      <c r="D103" s="112">
        <f t="shared" si="57"/>
        <v>1.0276244681692961</v>
      </c>
      <c r="E103" s="113">
        <f t="shared" si="58"/>
        <v>1628</v>
      </c>
      <c r="F103" s="114" t="str">
        <f t="shared" si="59"/>
        <v>592</v>
      </c>
      <c r="G103" s="115" t="str">
        <f t="shared" si="60"/>
        <v>71바5351</v>
      </c>
      <c r="H103" s="116">
        <f t="shared" si="61"/>
        <v>10</v>
      </c>
      <c r="I103" s="117">
        <f t="shared" si="62"/>
        <v>2525.6729999999998</v>
      </c>
      <c r="J103" s="118">
        <f t="shared" si="63"/>
        <v>4.2756943384074306E-2</v>
      </c>
      <c r="K103" s="118">
        <f t="shared" si="64"/>
        <v>0.32468875243784623</v>
      </c>
      <c r="L103" s="118">
        <f t="shared" si="65"/>
        <v>0.25735714797600484</v>
      </c>
      <c r="M103" s="119">
        <f t="shared" si="66"/>
        <v>8.3320000000000007</v>
      </c>
      <c r="N103" s="120">
        <f t="shared" si="67"/>
        <v>0.83146155499940022</v>
      </c>
      <c r="O103" s="120">
        <f t="shared" si="68"/>
        <v>4.3552748119016202</v>
      </c>
      <c r="P103" s="249">
        <f t="shared" si="69"/>
        <v>8</v>
      </c>
      <c r="Q103" s="250">
        <f t="shared" si="70"/>
        <v>21</v>
      </c>
      <c r="R103" s="250">
        <f t="shared" si="71"/>
        <v>110</v>
      </c>
      <c r="T103">
        <v>509</v>
      </c>
      <c r="U103">
        <v>1628</v>
      </c>
      <c r="V103" t="s">
        <v>1192</v>
      </c>
      <c r="W103">
        <v>2525.6729999999998</v>
      </c>
      <c r="X103">
        <v>858.803</v>
      </c>
      <c r="Y103">
        <v>2.9409999999999998</v>
      </c>
      <c r="Z103">
        <v>8.3320000000000007</v>
      </c>
      <c r="AA103">
        <v>172.731875</v>
      </c>
      <c r="AB103">
        <v>7.3854870000000004</v>
      </c>
      <c r="AC103">
        <v>56.084097</v>
      </c>
      <c r="AD103" s="1">
        <v>650</v>
      </c>
      <c r="AE103">
        <v>21</v>
      </c>
      <c r="AF103">
        <v>110</v>
      </c>
      <c r="AG103">
        <v>74</v>
      </c>
      <c r="AH103">
        <v>14.621926999999999</v>
      </c>
      <c r="AI103">
        <v>27.4</v>
      </c>
      <c r="AJ103">
        <v>0</v>
      </c>
      <c r="AK103">
        <v>8</v>
      </c>
      <c r="AL103">
        <v>2649</v>
      </c>
      <c r="AM103" t="s">
        <v>1193</v>
      </c>
      <c r="AN103" t="s">
        <v>1405</v>
      </c>
      <c r="AO103">
        <v>467.77100000000002</v>
      </c>
      <c r="AR103" t="s">
        <v>147</v>
      </c>
      <c r="AS103">
        <v>592</v>
      </c>
      <c r="AT103" t="s">
        <v>964</v>
      </c>
      <c r="AU103" t="s">
        <v>1192</v>
      </c>
      <c r="AV103" t="s">
        <v>49</v>
      </c>
      <c r="AW103">
        <v>10</v>
      </c>
      <c r="BB103">
        <v>1.0416431989928214</v>
      </c>
      <c r="BC103" t="s">
        <v>74</v>
      </c>
      <c r="BF103" t="s">
        <v>147</v>
      </c>
      <c r="BG103" t="s">
        <v>212</v>
      </c>
      <c r="BH103" t="s">
        <v>1192</v>
      </c>
      <c r="BI103">
        <v>1628</v>
      </c>
      <c r="BJ103">
        <v>10</v>
      </c>
      <c r="BK103" t="s">
        <v>964</v>
      </c>
      <c r="BL103" t="s">
        <v>966</v>
      </c>
      <c r="BM103">
        <v>1.0276244681692961</v>
      </c>
      <c r="BN103" t="s">
        <v>74</v>
      </c>
      <c r="BO103" t="s">
        <v>676</v>
      </c>
      <c r="BP103">
        <v>2525.6729999999998</v>
      </c>
    </row>
    <row r="104" spans="1:69" ht="16.5">
      <c r="A104" s="109" t="str">
        <f t="shared" si="54"/>
        <v>명진교통</v>
      </c>
      <c r="B104" s="110" t="str">
        <f t="shared" si="55"/>
        <v>정진석</v>
      </c>
      <c r="C104" s="111" t="str">
        <f t="shared" si="56"/>
        <v>S</v>
      </c>
      <c r="D104" s="112">
        <f t="shared" si="57"/>
        <v>1.0059975896044966</v>
      </c>
      <c r="E104" s="113">
        <f t="shared" si="58"/>
        <v>4616</v>
      </c>
      <c r="F104" s="114" t="str">
        <f t="shared" si="59"/>
        <v>592</v>
      </c>
      <c r="G104" s="115" t="str">
        <f t="shared" si="60"/>
        <v>71바5363</v>
      </c>
      <c r="H104" s="116">
        <f t="shared" si="61"/>
        <v>2</v>
      </c>
      <c r="I104" s="117">
        <f t="shared" si="62"/>
        <v>1971.413</v>
      </c>
      <c r="J104" s="118">
        <f t="shared" si="63"/>
        <v>7.4028719544618361E-3</v>
      </c>
      <c r="K104" s="118">
        <f t="shared" si="64"/>
        <v>0.32672449912934937</v>
      </c>
      <c r="L104" s="118">
        <f t="shared" si="65"/>
        <v>0.24601643592692146</v>
      </c>
      <c r="M104" s="119">
        <f t="shared" si="66"/>
        <v>8.2989999999999995</v>
      </c>
      <c r="N104" s="120">
        <f t="shared" si="67"/>
        <v>1.11595084337985</v>
      </c>
      <c r="O104" s="120">
        <f t="shared" si="68"/>
        <v>1.6739262650697748</v>
      </c>
      <c r="P104" s="249">
        <f t="shared" si="69"/>
        <v>3</v>
      </c>
      <c r="Q104" s="250">
        <f t="shared" si="70"/>
        <v>22</v>
      </c>
      <c r="R104" s="250">
        <f t="shared" si="71"/>
        <v>33</v>
      </c>
      <c r="T104">
        <v>509</v>
      </c>
      <c r="U104">
        <v>4616</v>
      </c>
      <c r="V104" t="s">
        <v>1194</v>
      </c>
      <c r="W104">
        <v>1971.413</v>
      </c>
      <c r="X104">
        <v>669.16700000000003</v>
      </c>
      <c r="Y104">
        <v>2.9460000000000002</v>
      </c>
      <c r="Z104">
        <v>8.2989999999999995</v>
      </c>
      <c r="AA104">
        <v>130.16299699999999</v>
      </c>
      <c r="AB104">
        <v>0.96357999999999999</v>
      </c>
      <c r="AC104">
        <v>42.527439999999999</v>
      </c>
      <c r="AD104" s="1">
        <v>485</v>
      </c>
      <c r="AE104">
        <v>22</v>
      </c>
      <c r="AF104">
        <v>33</v>
      </c>
      <c r="AG104">
        <v>75</v>
      </c>
      <c r="AH104">
        <v>15.145725000000001</v>
      </c>
      <c r="AI104">
        <v>120.9</v>
      </c>
      <c r="AJ104">
        <v>0</v>
      </c>
      <c r="AK104">
        <v>3</v>
      </c>
      <c r="AL104">
        <v>555</v>
      </c>
      <c r="AM104" t="s">
        <v>1195</v>
      </c>
      <c r="AN104" t="s">
        <v>1406</v>
      </c>
      <c r="AO104">
        <v>1857.9079999999999</v>
      </c>
      <c r="AR104" t="s">
        <v>147</v>
      </c>
      <c r="AS104">
        <v>592</v>
      </c>
      <c r="AT104" t="s">
        <v>977</v>
      </c>
      <c r="AU104" t="s">
        <v>1194</v>
      </c>
      <c r="AV104" t="s">
        <v>49</v>
      </c>
      <c r="AW104">
        <v>2</v>
      </c>
      <c r="BB104">
        <v>1.016564226985311</v>
      </c>
      <c r="BC104" t="s">
        <v>74</v>
      </c>
      <c r="BF104" t="s">
        <v>147</v>
      </c>
      <c r="BG104" t="s">
        <v>212</v>
      </c>
      <c r="BH104" t="s">
        <v>1194</v>
      </c>
      <c r="BI104">
        <v>4616</v>
      </c>
      <c r="BJ104">
        <v>2</v>
      </c>
      <c r="BK104" t="s">
        <v>977</v>
      </c>
      <c r="BL104" t="s">
        <v>971</v>
      </c>
      <c r="BM104">
        <v>1.0059975896044966</v>
      </c>
      <c r="BN104" t="s">
        <v>74</v>
      </c>
      <c r="BO104" t="s">
        <v>676</v>
      </c>
      <c r="BP104">
        <v>1971.413</v>
      </c>
    </row>
    <row r="105" spans="1:69" ht="16.5">
      <c r="A105" s="109" t="str">
        <f t="shared" si="54"/>
        <v>명진교통</v>
      </c>
      <c r="B105" s="110" t="str">
        <f t="shared" si="55"/>
        <v>조성하</v>
      </c>
      <c r="C105" s="111" t="str">
        <f t="shared" si="56"/>
        <v>S</v>
      </c>
      <c r="D105" s="112">
        <f t="shared" si="57"/>
        <v>1.132222222222222</v>
      </c>
      <c r="E105" s="113">
        <f t="shared" si="58"/>
        <v>1527</v>
      </c>
      <c r="F105" s="114" t="str">
        <f t="shared" si="59"/>
        <v>592</v>
      </c>
      <c r="G105" s="115" t="str">
        <f t="shared" si="60"/>
        <v>71바5353</v>
      </c>
      <c r="H105" s="116">
        <f t="shared" si="61"/>
        <v>2</v>
      </c>
      <c r="I105" s="117">
        <f t="shared" si="62"/>
        <v>2372.5450000000001</v>
      </c>
      <c r="J105" s="118">
        <f t="shared" si="63"/>
        <v>1.7918597996841777E-2</v>
      </c>
      <c r="K105" s="118">
        <f t="shared" si="64"/>
        <v>0.31079780225185366</v>
      </c>
      <c r="L105" s="118">
        <f t="shared" si="65"/>
        <v>0.24404173577318869</v>
      </c>
      <c r="M105" s="119">
        <f t="shared" si="66"/>
        <v>7.7789999999999999</v>
      </c>
      <c r="N105" s="120">
        <f t="shared" si="67"/>
        <v>0.37933948565780629</v>
      </c>
      <c r="O105" s="120">
        <f t="shared" si="68"/>
        <v>0.80082780305536883</v>
      </c>
      <c r="P105" s="249">
        <f t="shared" si="69"/>
        <v>0</v>
      </c>
      <c r="Q105" s="250">
        <f t="shared" si="70"/>
        <v>9</v>
      </c>
      <c r="R105" s="250">
        <f t="shared" si="71"/>
        <v>19</v>
      </c>
      <c r="T105">
        <v>509</v>
      </c>
      <c r="U105">
        <v>1527</v>
      </c>
      <c r="V105" t="s">
        <v>1196</v>
      </c>
      <c r="W105">
        <v>2372.5450000000001</v>
      </c>
      <c r="X105">
        <v>743.14200000000005</v>
      </c>
      <c r="Y105">
        <v>3.1930000000000001</v>
      </c>
      <c r="Z105">
        <v>7.7789999999999999</v>
      </c>
      <c r="AA105">
        <v>157.033826</v>
      </c>
      <c r="AB105">
        <v>2.8138260000000002</v>
      </c>
      <c r="AC105">
        <v>48.805768</v>
      </c>
      <c r="AD105" s="1">
        <v>579</v>
      </c>
      <c r="AE105">
        <v>9</v>
      </c>
      <c r="AF105">
        <v>19</v>
      </c>
      <c r="AG105">
        <v>62</v>
      </c>
      <c r="AH105">
        <v>15.108496000000001</v>
      </c>
      <c r="AI105">
        <v>15.1</v>
      </c>
      <c r="AJ105">
        <v>0</v>
      </c>
      <c r="AK105">
        <v>0</v>
      </c>
      <c r="AL105">
        <v>0</v>
      </c>
      <c r="AM105" t="s">
        <v>1197</v>
      </c>
      <c r="AN105" t="s">
        <v>1407</v>
      </c>
      <c r="AO105">
        <v>2269.319</v>
      </c>
      <c r="AR105" t="s">
        <v>147</v>
      </c>
      <c r="AS105">
        <v>592</v>
      </c>
      <c r="AT105" t="s">
        <v>968</v>
      </c>
      <c r="AU105" t="s">
        <v>1196</v>
      </c>
      <c r="AV105" t="s">
        <v>49</v>
      </c>
      <c r="AW105">
        <v>2</v>
      </c>
      <c r="BB105">
        <v>1.179236358275588</v>
      </c>
      <c r="BC105" t="s">
        <v>74</v>
      </c>
      <c r="BF105" t="s">
        <v>147</v>
      </c>
      <c r="BG105" t="s">
        <v>212</v>
      </c>
      <c r="BH105" t="s">
        <v>1196</v>
      </c>
      <c r="BI105">
        <v>1527</v>
      </c>
      <c r="BJ105">
        <v>2</v>
      </c>
      <c r="BK105" t="s">
        <v>968</v>
      </c>
      <c r="BL105" t="s">
        <v>971</v>
      </c>
      <c r="BM105">
        <v>1.132222222222222</v>
      </c>
      <c r="BN105" t="s">
        <v>74</v>
      </c>
      <c r="BO105" t="s">
        <v>676</v>
      </c>
      <c r="BP105">
        <v>2372.5450000000001</v>
      </c>
    </row>
    <row r="106" spans="1:69" ht="16.5">
      <c r="A106" s="109" t="str">
        <f t="shared" si="54"/>
        <v>명진교통</v>
      </c>
      <c r="B106" s="110" t="str">
        <f t="shared" si="55"/>
        <v>주영용</v>
      </c>
      <c r="C106" s="111" t="str">
        <f t="shared" si="56"/>
        <v>A</v>
      </c>
      <c r="D106" s="112">
        <f t="shared" si="57"/>
        <v>0.98724137931034484</v>
      </c>
      <c r="E106" s="113">
        <f t="shared" si="58"/>
        <v>9266</v>
      </c>
      <c r="F106" s="114" t="str">
        <f t="shared" si="59"/>
        <v>592</v>
      </c>
      <c r="G106" s="115" t="str">
        <f t="shared" si="60"/>
        <v>71바5355</v>
      </c>
      <c r="H106" s="116">
        <f t="shared" si="61"/>
        <v>1</v>
      </c>
      <c r="I106" s="117">
        <f t="shared" si="62"/>
        <v>2313.6329999999998</v>
      </c>
      <c r="J106" s="118">
        <f t="shared" si="63"/>
        <v>2.7382826068227475E-2</v>
      </c>
      <c r="K106" s="118">
        <f t="shared" si="64"/>
        <v>0.33485583934575436</v>
      </c>
      <c r="L106" s="118">
        <f t="shared" si="65"/>
        <v>0.33972544478748362</v>
      </c>
      <c r="M106" s="119">
        <f t="shared" si="66"/>
        <v>9.7149999999999999</v>
      </c>
      <c r="N106" s="120">
        <f t="shared" si="67"/>
        <v>1.6856606039073614</v>
      </c>
      <c r="O106" s="120">
        <f t="shared" si="68"/>
        <v>13.182730363890903</v>
      </c>
      <c r="P106" s="249">
        <f t="shared" si="69"/>
        <v>2</v>
      </c>
      <c r="Q106" s="250">
        <f t="shared" si="70"/>
        <v>39</v>
      </c>
      <c r="R106" s="250">
        <f t="shared" si="71"/>
        <v>305</v>
      </c>
      <c r="T106">
        <v>509</v>
      </c>
      <c r="U106">
        <v>9266</v>
      </c>
      <c r="V106" t="s">
        <v>1198</v>
      </c>
      <c r="W106">
        <v>2313.6329999999998</v>
      </c>
      <c r="X106">
        <v>786.13099999999997</v>
      </c>
      <c r="Y106">
        <v>2.9430000000000001</v>
      </c>
      <c r="Z106">
        <v>9.7149999999999999</v>
      </c>
      <c r="AA106">
        <v>148.23521099999999</v>
      </c>
      <c r="AB106">
        <v>4.0590989999999998</v>
      </c>
      <c r="AC106">
        <v>49.637425999999998</v>
      </c>
      <c r="AD106" s="1">
        <v>786</v>
      </c>
      <c r="AE106">
        <v>39</v>
      </c>
      <c r="AF106">
        <v>305</v>
      </c>
      <c r="AG106">
        <v>79</v>
      </c>
      <c r="AH106">
        <v>15.607849999999999</v>
      </c>
      <c r="AI106">
        <v>169</v>
      </c>
      <c r="AJ106">
        <v>0</v>
      </c>
      <c r="AK106">
        <v>2</v>
      </c>
      <c r="AL106">
        <v>29</v>
      </c>
      <c r="AM106" t="s">
        <v>1199</v>
      </c>
      <c r="AN106" t="s">
        <v>1408</v>
      </c>
      <c r="AO106">
        <v>2313.6329999999998</v>
      </c>
      <c r="AR106" t="s">
        <v>147</v>
      </c>
      <c r="AS106">
        <v>592</v>
      </c>
      <c r="AT106" t="s">
        <v>971</v>
      </c>
      <c r="AU106" t="s">
        <v>1198</v>
      </c>
      <c r="AV106" t="s">
        <v>49</v>
      </c>
      <c r="AW106">
        <v>1</v>
      </c>
      <c r="BB106">
        <v>1.0148275862068965</v>
      </c>
      <c r="BC106" t="s">
        <v>74</v>
      </c>
      <c r="BF106" t="s">
        <v>147</v>
      </c>
      <c r="BG106" t="s">
        <v>212</v>
      </c>
      <c r="BH106" t="s">
        <v>1198</v>
      </c>
      <c r="BI106">
        <v>9266</v>
      </c>
      <c r="BJ106">
        <v>1</v>
      </c>
      <c r="BK106" t="s">
        <v>971</v>
      </c>
      <c r="BL106" t="s">
        <v>674</v>
      </c>
      <c r="BM106">
        <v>0.98724137931034484</v>
      </c>
      <c r="BN106" t="s">
        <v>69</v>
      </c>
      <c r="BO106" t="s">
        <v>676</v>
      </c>
      <c r="BP106">
        <v>2313.6329999999998</v>
      </c>
    </row>
    <row r="107" spans="1:69" ht="16.5">
      <c r="A107" s="109" t="str">
        <f t="shared" si="54"/>
        <v>명진교통</v>
      </c>
      <c r="B107" s="110" t="str">
        <f t="shared" si="55"/>
        <v>진병렬</v>
      </c>
      <c r="C107" s="111" t="str">
        <f t="shared" si="56"/>
        <v>C</v>
      </c>
      <c r="D107" s="112">
        <f t="shared" si="57"/>
        <v>0.89416666666666667</v>
      </c>
      <c r="E107" s="113">
        <f t="shared" si="58"/>
        <v>2636</v>
      </c>
      <c r="F107" s="114" t="str">
        <f t="shared" si="59"/>
        <v>순환52</v>
      </c>
      <c r="G107" s="115" t="str">
        <f t="shared" si="60"/>
        <v>71바5704</v>
      </c>
      <c r="H107" s="116">
        <f t="shared" si="61"/>
        <v>1</v>
      </c>
      <c r="I107" s="117">
        <f t="shared" si="62"/>
        <v>2785.6880000000001</v>
      </c>
      <c r="J107" s="118">
        <f t="shared" si="63"/>
        <v>3.1306393761158263E-2</v>
      </c>
      <c r="K107" s="118">
        <f t="shared" si="64"/>
        <v>0.38139262935057716</v>
      </c>
      <c r="L107" s="118">
        <f t="shared" si="65"/>
        <v>0.21574562549718418</v>
      </c>
      <c r="M107" s="119">
        <f t="shared" si="66"/>
        <v>13.413</v>
      </c>
      <c r="N107" s="120">
        <f t="shared" si="67"/>
        <v>3.5897774625155435E-2</v>
      </c>
      <c r="O107" s="120">
        <f t="shared" si="68"/>
        <v>34.425965865524063</v>
      </c>
      <c r="P107" s="249">
        <f t="shared" si="69"/>
        <v>14</v>
      </c>
      <c r="Q107" s="250">
        <f t="shared" si="70"/>
        <v>1</v>
      </c>
      <c r="R107" s="250">
        <f t="shared" si="71"/>
        <v>959</v>
      </c>
      <c r="T107">
        <v>509</v>
      </c>
      <c r="U107">
        <v>2636</v>
      </c>
      <c r="V107" t="s">
        <v>1200</v>
      </c>
      <c r="W107">
        <v>2785.6880000000001</v>
      </c>
      <c r="X107">
        <v>1300.8820000000001</v>
      </c>
      <c r="Y107">
        <v>2.141</v>
      </c>
      <c r="Z107">
        <v>13.413</v>
      </c>
      <c r="AA107">
        <v>188.812996</v>
      </c>
      <c r="AB107">
        <v>5.911054</v>
      </c>
      <c r="AC107">
        <v>72.011885000000007</v>
      </c>
      <c r="AD107" s="1">
        <v>601</v>
      </c>
      <c r="AE107">
        <v>1</v>
      </c>
      <c r="AF107">
        <v>959</v>
      </c>
      <c r="AG107">
        <v>77</v>
      </c>
      <c r="AH107">
        <v>14.753686999999999</v>
      </c>
      <c r="AI107">
        <v>347.3</v>
      </c>
      <c r="AJ107">
        <v>0</v>
      </c>
      <c r="AK107">
        <v>14</v>
      </c>
      <c r="AL107">
        <v>6304</v>
      </c>
      <c r="AM107" t="s">
        <v>1201</v>
      </c>
      <c r="AN107" t="s">
        <v>1409</v>
      </c>
      <c r="AO107">
        <v>2785.6880000000001</v>
      </c>
      <c r="AR107" t="s">
        <v>147</v>
      </c>
      <c r="AS107" t="s">
        <v>214</v>
      </c>
      <c r="AT107" t="s">
        <v>993</v>
      </c>
      <c r="AU107" t="s">
        <v>1200</v>
      </c>
      <c r="AV107" t="s">
        <v>49</v>
      </c>
      <c r="AW107">
        <v>1</v>
      </c>
      <c r="BB107">
        <v>0.89208333333333334</v>
      </c>
      <c r="BC107" t="s">
        <v>72</v>
      </c>
      <c r="BF107" t="s">
        <v>147</v>
      </c>
      <c r="BG107" t="s">
        <v>214</v>
      </c>
      <c r="BH107" t="s">
        <v>1200</v>
      </c>
      <c r="BI107">
        <v>2636</v>
      </c>
      <c r="BJ107">
        <v>1</v>
      </c>
      <c r="BK107" t="s">
        <v>993</v>
      </c>
      <c r="BL107" t="s">
        <v>674</v>
      </c>
      <c r="BM107">
        <v>0.89416666666666667</v>
      </c>
      <c r="BN107" t="s">
        <v>72</v>
      </c>
      <c r="BO107" t="s">
        <v>677</v>
      </c>
      <c r="BP107">
        <v>2785.6880000000001</v>
      </c>
    </row>
    <row r="108" spans="1:69" ht="16.5">
      <c r="A108" s="109" t="str">
        <f t="shared" si="54"/>
        <v>명진교통</v>
      </c>
      <c r="B108" s="110" t="str">
        <f t="shared" si="55"/>
        <v>진병학</v>
      </c>
      <c r="C108" s="111" t="str">
        <f t="shared" si="56"/>
        <v>A</v>
      </c>
      <c r="D108" s="112">
        <f t="shared" si="57"/>
        <v>0.96109810994157263</v>
      </c>
      <c r="E108" s="113">
        <f t="shared" si="58"/>
        <v>3618</v>
      </c>
      <c r="F108" s="114" t="str">
        <f t="shared" si="59"/>
        <v>522</v>
      </c>
      <c r="G108" s="115" t="str">
        <f t="shared" si="60"/>
        <v>71바5713</v>
      </c>
      <c r="H108" s="116">
        <f t="shared" si="61"/>
        <v>9</v>
      </c>
      <c r="I108" s="117">
        <f t="shared" si="62"/>
        <v>2314.1909999999998</v>
      </c>
      <c r="J108" s="118">
        <f t="shared" si="63"/>
        <v>1.6729327302485494E-2</v>
      </c>
      <c r="K108" s="118">
        <f t="shared" si="64"/>
        <v>0.48844934275119778</v>
      </c>
      <c r="L108" s="118">
        <f t="shared" si="65"/>
        <v>0.18624219003530826</v>
      </c>
      <c r="M108" s="119">
        <f t="shared" si="66"/>
        <v>9.0250000000000004</v>
      </c>
      <c r="N108" s="120">
        <f t="shared" si="67"/>
        <v>0</v>
      </c>
      <c r="O108" s="120">
        <f t="shared" si="68"/>
        <v>3.7594131167219995</v>
      </c>
      <c r="P108" s="249">
        <f t="shared" si="69"/>
        <v>143</v>
      </c>
      <c r="Q108" s="250">
        <f t="shared" si="70"/>
        <v>0</v>
      </c>
      <c r="R108" s="250">
        <f t="shared" si="71"/>
        <v>87</v>
      </c>
      <c r="T108">
        <v>509</v>
      </c>
      <c r="U108">
        <v>3618</v>
      </c>
      <c r="V108" t="s">
        <v>1202</v>
      </c>
      <c r="W108">
        <v>2314.1909999999998</v>
      </c>
      <c r="X108">
        <v>1048.1379999999999</v>
      </c>
      <c r="Y108">
        <v>2.2080000000000002</v>
      </c>
      <c r="Z108">
        <v>9.0250000000000004</v>
      </c>
      <c r="AA108">
        <v>195.348321</v>
      </c>
      <c r="AB108">
        <v>3.268046</v>
      </c>
      <c r="AC108">
        <v>95.417759000000004</v>
      </c>
      <c r="AD108" s="1">
        <v>431</v>
      </c>
      <c r="AE108">
        <v>0</v>
      </c>
      <c r="AF108">
        <v>87</v>
      </c>
      <c r="AG108">
        <v>87</v>
      </c>
      <c r="AH108">
        <v>11.846484999999999</v>
      </c>
      <c r="AI108">
        <v>4293.7</v>
      </c>
      <c r="AJ108">
        <v>11.8</v>
      </c>
      <c r="AK108">
        <v>143</v>
      </c>
      <c r="AL108">
        <v>116690</v>
      </c>
      <c r="AM108" t="s">
        <v>1203</v>
      </c>
      <c r="AN108" t="s">
        <v>1410</v>
      </c>
      <c r="AO108">
        <v>735.178</v>
      </c>
      <c r="AR108" t="s">
        <v>147</v>
      </c>
      <c r="AS108">
        <v>522</v>
      </c>
      <c r="AT108" t="s">
        <v>916</v>
      </c>
      <c r="AU108" t="s">
        <v>1202</v>
      </c>
      <c r="AV108" t="s">
        <v>49</v>
      </c>
      <c r="AW108">
        <v>9</v>
      </c>
      <c r="BB108">
        <v>0.96581457862113995</v>
      </c>
      <c r="BC108" t="s">
        <v>69</v>
      </c>
      <c r="BF108" t="s">
        <v>147</v>
      </c>
      <c r="BG108" t="s">
        <v>208</v>
      </c>
      <c r="BH108" t="s">
        <v>1202</v>
      </c>
      <c r="BI108">
        <v>3618</v>
      </c>
      <c r="BJ108">
        <v>9</v>
      </c>
      <c r="BK108" t="s">
        <v>916</v>
      </c>
      <c r="BL108" t="s">
        <v>919</v>
      </c>
      <c r="BM108">
        <v>0.96109810994157263</v>
      </c>
      <c r="BN108" t="s">
        <v>69</v>
      </c>
      <c r="BO108" t="s">
        <v>678</v>
      </c>
      <c r="BP108">
        <v>2314.1909999999998</v>
      </c>
    </row>
    <row r="109" spans="1:69" ht="16.5">
      <c r="A109" s="109" t="str">
        <f t="shared" si="54"/>
        <v>명진교통</v>
      </c>
      <c r="B109" s="110" t="str">
        <f t="shared" si="55"/>
        <v>차동철</v>
      </c>
      <c r="C109" s="111" t="str">
        <f t="shared" si="56"/>
        <v>F</v>
      </c>
      <c r="D109" s="112">
        <f t="shared" si="57"/>
        <v>0.78714746278074565</v>
      </c>
      <c r="E109" s="113">
        <f t="shared" si="58"/>
        <v>5719</v>
      </c>
      <c r="F109" s="114" t="str">
        <f t="shared" si="59"/>
        <v>591</v>
      </c>
      <c r="G109" s="115" t="str">
        <f t="shared" si="60"/>
        <v>71바5453</v>
      </c>
      <c r="H109" s="116">
        <f t="shared" si="61"/>
        <v>9</v>
      </c>
      <c r="I109" s="117">
        <f t="shared" si="62"/>
        <v>2043.0529999999999</v>
      </c>
      <c r="J109" s="118">
        <f t="shared" si="63"/>
        <v>1.562316761206314E-2</v>
      </c>
      <c r="K109" s="118">
        <f t="shared" si="64"/>
        <v>0.49318356851163525</v>
      </c>
      <c r="L109" s="118">
        <f t="shared" si="65"/>
        <v>0.35388215577373666</v>
      </c>
      <c r="M109" s="119">
        <f t="shared" si="66"/>
        <v>14.683</v>
      </c>
      <c r="N109" s="120">
        <f t="shared" si="67"/>
        <v>0.49865906045379782</v>
      </c>
      <c r="O109" s="120">
        <f t="shared" si="68"/>
        <v>27.471580966818319</v>
      </c>
      <c r="P109" s="249">
        <f t="shared" si="69"/>
        <v>145</v>
      </c>
      <c r="Q109" s="250">
        <f t="shared" si="70"/>
        <v>11</v>
      </c>
      <c r="R109" s="250">
        <f t="shared" si="71"/>
        <v>606</v>
      </c>
      <c r="T109">
        <v>509</v>
      </c>
      <c r="U109">
        <v>5719</v>
      </c>
      <c r="V109" t="s">
        <v>1204</v>
      </c>
      <c r="W109">
        <v>2205.9160000000002</v>
      </c>
      <c r="X109">
        <v>1015.014</v>
      </c>
      <c r="Y109">
        <v>2.173</v>
      </c>
      <c r="Z109">
        <v>14.683</v>
      </c>
      <c r="AA109">
        <v>174.29442399999999</v>
      </c>
      <c r="AB109">
        <v>2.7230310000000002</v>
      </c>
      <c r="AC109">
        <v>85.959146000000004</v>
      </c>
      <c r="AD109" s="1">
        <v>723</v>
      </c>
      <c r="AE109">
        <v>11</v>
      </c>
      <c r="AF109">
        <v>606</v>
      </c>
      <c r="AG109">
        <v>81</v>
      </c>
      <c r="AH109">
        <v>12.656262</v>
      </c>
      <c r="AI109">
        <v>987.5</v>
      </c>
      <c r="AJ109">
        <v>0</v>
      </c>
      <c r="AK109">
        <v>145</v>
      </c>
      <c r="AL109">
        <v>75530</v>
      </c>
      <c r="AM109" t="s">
        <v>1205</v>
      </c>
      <c r="AN109" t="s">
        <v>1411</v>
      </c>
      <c r="AO109">
        <v>567.87699999999995</v>
      </c>
      <c r="AR109" t="s">
        <v>147</v>
      </c>
      <c r="AS109">
        <v>591</v>
      </c>
      <c r="AT109" t="s">
        <v>950</v>
      </c>
      <c r="AU109" t="s">
        <v>1204</v>
      </c>
      <c r="AV109" t="s">
        <v>49</v>
      </c>
      <c r="AW109">
        <v>9</v>
      </c>
      <c r="BB109">
        <v>0.79123506250971276</v>
      </c>
      <c r="BC109" t="s">
        <v>73</v>
      </c>
      <c r="BF109" t="s">
        <v>147</v>
      </c>
      <c r="BG109" t="s">
        <v>211</v>
      </c>
      <c r="BH109" t="s">
        <v>1204</v>
      </c>
      <c r="BI109">
        <v>5719</v>
      </c>
      <c r="BJ109">
        <v>9</v>
      </c>
      <c r="BK109" t="s">
        <v>950</v>
      </c>
      <c r="BL109" t="s">
        <v>960</v>
      </c>
      <c r="BM109">
        <v>0.78714746278074565</v>
      </c>
      <c r="BN109" t="s">
        <v>73</v>
      </c>
      <c r="BO109" t="s">
        <v>690</v>
      </c>
      <c r="BP109">
        <v>2043.0529999999999</v>
      </c>
    </row>
    <row r="110" spans="1:69" ht="16.5">
      <c r="A110" s="109" t="str">
        <f t="shared" si="54"/>
        <v>명진교통</v>
      </c>
      <c r="B110" s="110" t="str">
        <f t="shared" si="55"/>
        <v>차응하</v>
      </c>
      <c r="C110" s="111" t="str">
        <f t="shared" si="56"/>
        <v>B</v>
      </c>
      <c r="D110" s="112">
        <f t="shared" si="57"/>
        <v>0.90807692307692311</v>
      </c>
      <c r="E110" s="113">
        <f t="shared" si="58"/>
        <v>2946</v>
      </c>
      <c r="F110" s="114" t="str">
        <f t="shared" si="59"/>
        <v>585</v>
      </c>
      <c r="G110" s="115" t="str">
        <f t="shared" si="60"/>
        <v>71바7258</v>
      </c>
      <c r="H110" s="116">
        <f t="shared" si="61"/>
        <v>1</v>
      </c>
      <c r="I110" s="117">
        <f t="shared" si="62"/>
        <v>1983.136</v>
      </c>
      <c r="J110" s="118">
        <f t="shared" si="63"/>
        <v>3.6317484758711702E-2</v>
      </c>
      <c r="K110" s="118">
        <f t="shared" si="64"/>
        <v>0.37547430623089795</v>
      </c>
      <c r="L110" s="118">
        <f t="shared" si="65"/>
        <v>0.27733851838703955</v>
      </c>
      <c r="M110" s="119">
        <f t="shared" si="66"/>
        <v>10.79</v>
      </c>
      <c r="N110" s="120">
        <f t="shared" si="67"/>
        <v>0</v>
      </c>
      <c r="O110" s="120">
        <f t="shared" si="68"/>
        <v>4.051633242300209</v>
      </c>
      <c r="P110" s="249">
        <f t="shared" si="69"/>
        <v>21</v>
      </c>
      <c r="Q110" s="250">
        <f t="shared" si="70"/>
        <v>0</v>
      </c>
      <c r="R110" s="250">
        <f t="shared" si="71"/>
        <v>84</v>
      </c>
      <c r="T110">
        <v>509</v>
      </c>
      <c r="U110">
        <v>2946</v>
      </c>
      <c r="V110" t="s">
        <v>1206</v>
      </c>
      <c r="W110">
        <v>2073.2379999999998</v>
      </c>
      <c r="X110">
        <v>871.875</v>
      </c>
      <c r="Y110">
        <v>2.3780000000000001</v>
      </c>
      <c r="Z110">
        <v>10.79</v>
      </c>
      <c r="AA110">
        <v>160.09883500000001</v>
      </c>
      <c r="AB110">
        <v>5.814387</v>
      </c>
      <c r="AC110">
        <v>60.112999000000002</v>
      </c>
      <c r="AD110" s="1">
        <v>550</v>
      </c>
      <c r="AE110">
        <v>0</v>
      </c>
      <c r="AF110">
        <v>84</v>
      </c>
      <c r="AG110">
        <v>77</v>
      </c>
      <c r="AH110">
        <v>12.949738</v>
      </c>
      <c r="AI110">
        <v>122.8</v>
      </c>
      <c r="AJ110">
        <v>0</v>
      </c>
      <c r="AK110">
        <v>21</v>
      </c>
      <c r="AL110">
        <v>4093</v>
      </c>
      <c r="AM110" t="s">
        <v>1207</v>
      </c>
      <c r="AN110" t="s">
        <v>1412</v>
      </c>
      <c r="AO110">
        <v>1983.136</v>
      </c>
      <c r="AR110" t="s">
        <v>147</v>
      </c>
      <c r="AS110">
        <v>585</v>
      </c>
      <c r="AT110" t="s">
        <v>946</v>
      </c>
      <c r="AU110" t="s">
        <v>1206</v>
      </c>
      <c r="AV110" t="s">
        <v>49</v>
      </c>
      <c r="AW110">
        <v>1</v>
      </c>
      <c r="BB110">
        <v>0.91461538461538461</v>
      </c>
      <c r="BC110" t="s">
        <v>71</v>
      </c>
      <c r="BF110" t="s">
        <v>147</v>
      </c>
      <c r="BG110" t="s">
        <v>210</v>
      </c>
      <c r="BH110" t="s">
        <v>1206</v>
      </c>
      <c r="BI110">
        <v>2946</v>
      </c>
      <c r="BJ110">
        <v>1</v>
      </c>
      <c r="BK110" t="s">
        <v>946</v>
      </c>
      <c r="BL110" t="s">
        <v>674</v>
      </c>
      <c r="BM110">
        <v>0.90807692307692311</v>
      </c>
      <c r="BN110" t="s">
        <v>71</v>
      </c>
      <c r="BO110" t="s">
        <v>675</v>
      </c>
      <c r="BP110">
        <v>1983.136</v>
      </c>
    </row>
    <row r="111" spans="1:69" ht="16.5">
      <c r="A111" s="109" t="str">
        <f t="shared" si="54"/>
        <v>명진교통</v>
      </c>
      <c r="B111" s="110" t="str">
        <f t="shared" si="55"/>
        <v>최민현</v>
      </c>
      <c r="C111" s="111" t="str">
        <f t="shared" si="56"/>
        <v>S</v>
      </c>
      <c r="D111" s="112">
        <f t="shared" si="57"/>
        <v>1.0333801010003909</v>
      </c>
      <c r="E111" s="113">
        <f t="shared" si="58"/>
        <v>7073</v>
      </c>
      <c r="F111" s="114" t="str">
        <f t="shared" si="59"/>
        <v>565</v>
      </c>
      <c r="G111" s="115" t="str">
        <f t="shared" si="60"/>
        <v>71바5805</v>
      </c>
      <c r="H111" s="116">
        <f t="shared" si="61"/>
        <v>4</v>
      </c>
      <c r="I111" s="117">
        <f t="shared" si="62"/>
        <v>1402.7429999999999</v>
      </c>
      <c r="J111" s="118">
        <f t="shared" si="63"/>
        <v>1.7949748151732902E-2</v>
      </c>
      <c r="K111" s="118">
        <f t="shared" si="64"/>
        <v>0.33440211398335318</v>
      </c>
      <c r="L111" s="118">
        <f t="shared" si="65"/>
        <v>0.17180623963192118</v>
      </c>
      <c r="M111" s="119">
        <f t="shared" si="66"/>
        <v>3.5539999999999998</v>
      </c>
      <c r="N111" s="120">
        <f t="shared" si="67"/>
        <v>0</v>
      </c>
      <c r="O111" s="120">
        <f t="shared" si="68"/>
        <v>0.52182432392766731</v>
      </c>
      <c r="P111" s="249">
        <f t="shared" si="69"/>
        <v>11</v>
      </c>
      <c r="Q111" s="250">
        <f t="shared" si="70"/>
        <v>0</v>
      </c>
      <c r="R111" s="250">
        <f t="shared" si="71"/>
        <v>8</v>
      </c>
      <c r="T111">
        <v>509</v>
      </c>
      <c r="U111">
        <v>7073</v>
      </c>
      <c r="V111" t="s">
        <v>1208</v>
      </c>
      <c r="W111">
        <v>1533.0830000000001</v>
      </c>
      <c r="X111">
        <v>646.24199999999996</v>
      </c>
      <c r="Y111">
        <v>2.3719999999999999</v>
      </c>
      <c r="Z111">
        <v>3.5539999999999998</v>
      </c>
      <c r="AA111">
        <v>118.229124</v>
      </c>
      <c r="AB111">
        <v>2.1221830000000002</v>
      </c>
      <c r="AC111">
        <v>39.536068999999998</v>
      </c>
      <c r="AD111" s="1">
        <v>241</v>
      </c>
      <c r="AE111">
        <v>0</v>
      </c>
      <c r="AF111">
        <v>8</v>
      </c>
      <c r="AG111">
        <v>68</v>
      </c>
      <c r="AH111">
        <v>12.96705</v>
      </c>
      <c r="AI111">
        <v>101.4</v>
      </c>
      <c r="AJ111">
        <v>0</v>
      </c>
      <c r="AK111">
        <v>11</v>
      </c>
      <c r="AL111">
        <v>6424</v>
      </c>
      <c r="AM111" t="s">
        <v>1209</v>
      </c>
      <c r="AN111" t="s">
        <v>1413</v>
      </c>
      <c r="AO111">
        <v>843.66300000000001</v>
      </c>
      <c r="AR111" t="s">
        <v>147</v>
      </c>
      <c r="AS111">
        <v>565</v>
      </c>
      <c r="AT111" t="s">
        <v>929</v>
      </c>
      <c r="AU111" t="s">
        <v>1208</v>
      </c>
      <c r="AV111" t="s">
        <v>693</v>
      </c>
      <c r="AW111">
        <v>4</v>
      </c>
      <c r="BB111">
        <v>1.0376711476697105</v>
      </c>
      <c r="BC111" t="s">
        <v>74</v>
      </c>
      <c r="BF111" t="s">
        <v>147</v>
      </c>
      <c r="BG111" t="s">
        <v>209</v>
      </c>
      <c r="BH111" t="s">
        <v>1208</v>
      </c>
      <c r="BI111">
        <v>7073</v>
      </c>
      <c r="BJ111">
        <v>4</v>
      </c>
      <c r="BK111" t="s">
        <v>929</v>
      </c>
      <c r="BL111" t="s">
        <v>930</v>
      </c>
      <c r="BM111">
        <v>1.0333801010003909</v>
      </c>
      <c r="BN111" t="s">
        <v>74</v>
      </c>
      <c r="BO111" t="s">
        <v>676</v>
      </c>
      <c r="BP111">
        <v>1402.7429999999999</v>
      </c>
    </row>
    <row r="112" spans="1:69" ht="16.5">
      <c r="A112" s="109" t="str">
        <f t="shared" si="54"/>
        <v>명진교통</v>
      </c>
      <c r="B112" s="110" t="str">
        <f t="shared" si="55"/>
        <v>최성갑</v>
      </c>
      <c r="C112" s="111" t="str">
        <f t="shared" si="56"/>
        <v>S</v>
      </c>
      <c r="D112" s="112">
        <f t="shared" si="57"/>
        <v>1.086551724137931</v>
      </c>
      <c r="E112" s="113">
        <f t="shared" si="58"/>
        <v>3160</v>
      </c>
      <c r="F112" s="114" t="str">
        <f t="shared" si="59"/>
        <v>592</v>
      </c>
      <c r="G112" s="115" t="str">
        <f t="shared" si="60"/>
        <v>71바5351</v>
      </c>
      <c r="H112" s="116">
        <f t="shared" si="61"/>
        <v>1</v>
      </c>
      <c r="I112" s="117">
        <f t="shared" si="62"/>
        <v>1018.2619999999999</v>
      </c>
      <c r="J112" s="118">
        <f t="shared" si="63"/>
        <v>1.3793064596712076E-2</v>
      </c>
      <c r="K112" s="118">
        <f t="shared" si="64"/>
        <v>0.40857933806988045</v>
      </c>
      <c r="L112" s="118">
        <f t="shared" si="65"/>
        <v>0.12865058305229893</v>
      </c>
      <c r="M112" s="119">
        <f t="shared" si="66"/>
        <v>7.5709999999999997</v>
      </c>
      <c r="N112" s="120">
        <f t="shared" si="67"/>
        <v>1.0802720714315177</v>
      </c>
      <c r="O112" s="120">
        <f t="shared" si="68"/>
        <v>6.4816324285891058</v>
      </c>
      <c r="P112" s="249">
        <f t="shared" si="69"/>
        <v>68</v>
      </c>
      <c r="Q112" s="250">
        <f t="shared" si="70"/>
        <v>11</v>
      </c>
      <c r="R112" s="250">
        <f t="shared" si="71"/>
        <v>66</v>
      </c>
      <c r="T112">
        <v>509</v>
      </c>
      <c r="U112">
        <v>3160</v>
      </c>
      <c r="V112" t="s">
        <v>1414</v>
      </c>
      <c r="W112">
        <v>1018.2619999999999</v>
      </c>
      <c r="X112">
        <v>315.67700000000002</v>
      </c>
      <c r="Y112">
        <v>3.226</v>
      </c>
      <c r="Z112">
        <v>7.5709999999999997</v>
      </c>
      <c r="AA112">
        <v>76.506928000000002</v>
      </c>
      <c r="AB112">
        <v>1.0552649999999999</v>
      </c>
      <c r="AC112">
        <v>31.259150000000002</v>
      </c>
      <c r="AD112" s="1">
        <v>131</v>
      </c>
      <c r="AE112">
        <v>11</v>
      </c>
      <c r="AF112">
        <v>66</v>
      </c>
      <c r="AG112">
        <v>77</v>
      </c>
      <c r="AH112">
        <v>13.309409</v>
      </c>
      <c r="AI112">
        <v>203.8</v>
      </c>
      <c r="AJ112">
        <v>0</v>
      </c>
      <c r="AK112">
        <v>68</v>
      </c>
      <c r="AL112">
        <v>25417</v>
      </c>
      <c r="AM112" t="s">
        <v>1415</v>
      </c>
      <c r="AN112" t="s">
        <v>1416</v>
      </c>
      <c r="AO112">
        <v>1018.2619999999999</v>
      </c>
      <c r="AR112" t="s">
        <v>147</v>
      </c>
      <c r="AS112">
        <v>592</v>
      </c>
      <c r="AT112" t="s">
        <v>964</v>
      </c>
      <c r="AU112" t="s">
        <v>1414</v>
      </c>
      <c r="AV112" t="s">
        <v>49</v>
      </c>
      <c r="AW112">
        <v>1</v>
      </c>
      <c r="BB112">
        <v>1.1124137931034483</v>
      </c>
      <c r="BC112" t="s">
        <v>74</v>
      </c>
      <c r="BF112" t="s">
        <v>147</v>
      </c>
      <c r="BG112" t="s">
        <v>212</v>
      </c>
      <c r="BH112" t="s">
        <v>1414</v>
      </c>
      <c r="BI112">
        <v>3160</v>
      </c>
      <c r="BJ112">
        <v>1</v>
      </c>
      <c r="BK112" t="s">
        <v>964</v>
      </c>
      <c r="BL112" t="s">
        <v>674</v>
      </c>
      <c r="BM112">
        <v>1.086551724137931</v>
      </c>
      <c r="BN112" t="s">
        <v>74</v>
      </c>
      <c r="BO112" t="s">
        <v>676</v>
      </c>
      <c r="BP112">
        <v>1018.2619999999999</v>
      </c>
    </row>
    <row r="113" spans="1:68" ht="16.5">
      <c r="A113" s="109" t="str">
        <f t="shared" si="54"/>
        <v>명진교통</v>
      </c>
      <c r="B113" s="110" t="str">
        <f t="shared" si="55"/>
        <v>최영주</v>
      </c>
      <c r="C113" s="111" t="str">
        <f t="shared" si="56"/>
        <v>S</v>
      </c>
      <c r="D113" s="112">
        <f t="shared" si="57"/>
        <v>1.047857142857143</v>
      </c>
      <c r="E113" s="113">
        <f t="shared" si="58"/>
        <v>2535</v>
      </c>
      <c r="F113" s="114" t="str">
        <f t="shared" si="59"/>
        <v>585</v>
      </c>
      <c r="G113" s="115" t="str">
        <f t="shared" si="60"/>
        <v>71바7252</v>
      </c>
      <c r="H113" s="116">
        <f t="shared" si="61"/>
        <v>1</v>
      </c>
      <c r="I113" s="117">
        <f t="shared" si="62"/>
        <v>1680.155</v>
      </c>
      <c r="J113" s="118">
        <f t="shared" si="63"/>
        <v>4.610881479936782E-2</v>
      </c>
      <c r="K113" s="118">
        <f t="shared" si="64"/>
        <v>0.33251305781362295</v>
      </c>
      <c r="L113" s="118">
        <f t="shared" si="65"/>
        <v>0.3362784981147573</v>
      </c>
      <c r="M113" s="119">
        <f t="shared" si="66"/>
        <v>6.23</v>
      </c>
      <c r="N113" s="120">
        <f t="shared" si="67"/>
        <v>0</v>
      </c>
      <c r="O113" s="120">
        <f t="shared" si="68"/>
        <v>3.7425322088079636</v>
      </c>
      <c r="P113" s="249">
        <f t="shared" si="69"/>
        <v>4</v>
      </c>
      <c r="Q113" s="250">
        <f t="shared" si="70"/>
        <v>0</v>
      </c>
      <c r="R113" s="250">
        <f t="shared" si="71"/>
        <v>65</v>
      </c>
      <c r="T113">
        <v>509</v>
      </c>
      <c r="U113">
        <v>2535</v>
      </c>
      <c r="V113" t="s">
        <v>1210</v>
      </c>
      <c r="W113">
        <v>1736.7919999999999</v>
      </c>
      <c r="X113">
        <v>595.95299999999997</v>
      </c>
      <c r="Y113">
        <v>2.9140000000000001</v>
      </c>
      <c r="Z113">
        <v>6.23</v>
      </c>
      <c r="AA113">
        <v>126.794389</v>
      </c>
      <c r="AB113">
        <v>5.8463390000000004</v>
      </c>
      <c r="AC113">
        <v>42.160789999999999</v>
      </c>
      <c r="AD113" s="1">
        <v>565</v>
      </c>
      <c r="AE113">
        <v>0</v>
      </c>
      <c r="AF113">
        <v>65</v>
      </c>
      <c r="AG113">
        <v>92</v>
      </c>
      <c r="AH113">
        <v>13.697703000000001</v>
      </c>
      <c r="AI113">
        <v>230</v>
      </c>
      <c r="AJ113">
        <v>18.3</v>
      </c>
      <c r="AK113">
        <v>4</v>
      </c>
      <c r="AL113">
        <v>3805</v>
      </c>
      <c r="AM113" t="s">
        <v>1211</v>
      </c>
      <c r="AN113" t="s">
        <v>1417</v>
      </c>
      <c r="AO113">
        <v>1680.155</v>
      </c>
      <c r="AR113" t="s">
        <v>147</v>
      </c>
      <c r="AS113">
        <v>585</v>
      </c>
      <c r="AT113" t="s">
        <v>938</v>
      </c>
      <c r="AU113" t="s">
        <v>1210</v>
      </c>
      <c r="AV113" t="s">
        <v>49</v>
      </c>
      <c r="AW113">
        <v>1</v>
      </c>
      <c r="BB113">
        <v>1.0528571428571429</v>
      </c>
      <c r="BC113" t="s">
        <v>74</v>
      </c>
      <c r="BF113" t="s">
        <v>147</v>
      </c>
      <c r="BG113" t="s">
        <v>210</v>
      </c>
      <c r="BH113" t="s">
        <v>1210</v>
      </c>
      <c r="BI113">
        <v>2535</v>
      </c>
      <c r="BJ113">
        <v>1</v>
      </c>
      <c r="BK113" t="s">
        <v>938</v>
      </c>
      <c r="BL113" t="s">
        <v>674</v>
      </c>
      <c r="BM113">
        <v>1.047857142857143</v>
      </c>
      <c r="BN113" t="s">
        <v>74</v>
      </c>
      <c r="BO113" t="s">
        <v>676</v>
      </c>
      <c r="BP113">
        <v>1680.155</v>
      </c>
    </row>
    <row r="114" spans="1:68" ht="16.5">
      <c r="A114" s="109" t="str">
        <f t="shared" si="54"/>
        <v>명진교통</v>
      </c>
      <c r="B114" s="110" t="str">
        <f t="shared" si="55"/>
        <v>최용구</v>
      </c>
      <c r="C114" s="111" t="str">
        <f t="shared" si="56"/>
        <v>D</v>
      </c>
      <c r="D114" s="112">
        <f t="shared" si="57"/>
        <v>0.82407407407407407</v>
      </c>
      <c r="E114" s="113">
        <f t="shared" si="58"/>
        <v>4024</v>
      </c>
      <c r="F114" s="114" t="str">
        <f t="shared" si="59"/>
        <v>591</v>
      </c>
      <c r="G114" s="115" t="str">
        <f t="shared" si="60"/>
        <v>71바5458</v>
      </c>
      <c r="H114" s="116">
        <f t="shared" si="61"/>
        <v>1</v>
      </c>
      <c r="I114" s="117">
        <f t="shared" si="62"/>
        <v>2565.1170000000002</v>
      </c>
      <c r="J114" s="118">
        <f t="shared" si="63"/>
        <v>1.8117791935388518E-2</v>
      </c>
      <c r="K114" s="118">
        <f t="shared" si="64"/>
        <v>0.37660737283720802</v>
      </c>
      <c r="L114" s="118">
        <f t="shared" si="65"/>
        <v>0.14970077388282874</v>
      </c>
      <c r="M114" s="119">
        <f t="shared" si="66"/>
        <v>6.5220000000000002</v>
      </c>
      <c r="N114" s="120">
        <f t="shared" si="67"/>
        <v>0</v>
      </c>
      <c r="O114" s="120">
        <f t="shared" si="68"/>
        <v>3.7815039236027048</v>
      </c>
      <c r="P114" s="249">
        <f t="shared" si="69"/>
        <v>95</v>
      </c>
      <c r="Q114" s="250">
        <f t="shared" si="70"/>
        <v>0</v>
      </c>
      <c r="R114" s="250">
        <f t="shared" si="71"/>
        <v>97</v>
      </c>
      <c r="T114">
        <v>509</v>
      </c>
      <c r="U114">
        <v>4024</v>
      </c>
      <c r="V114" t="s">
        <v>1212</v>
      </c>
      <c r="W114">
        <v>2565.1170000000002</v>
      </c>
      <c r="X114">
        <v>1143.1569999999999</v>
      </c>
      <c r="Y114">
        <v>2.2440000000000002</v>
      </c>
      <c r="Z114">
        <v>6.5220000000000002</v>
      </c>
      <c r="AA114">
        <v>184.36302900000001</v>
      </c>
      <c r="AB114">
        <v>3.3402509999999999</v>
      </c>
      <c r="AC114">
        <v>69.432475999999994</v>
      </c>
      <c r="AD114" s="1">
        <v>384</v>
      </c>
      <c r="AE114">
        <v>0</v>
      </c>
      <c r="AF114">
        <v>97</v>
      </c>
      <c r="AG114">
        <v>88</v>
      </c>
      <c r="AH114">
        <v>13.913402</v>
      </c>
      <c r="AI114">
        <v>671.7</v>
      </c>
      <c r="AJ114">
        <v>0</v>
      </c>
      <c r="AK114">
        <v>95</v>
      </c>
      <c r="AL114">
        <v>46841</v>
      </c>
      <c r="AM114" t="s">
        <v>1213</v>
      </c>
      <c r="AN114" t="s">
        <v>1418</v>
      </c>
      <c r="AO114">
        <v>2565.1170000000002</v>
      </c>
      <c r="AR114" t="s">
        <v>147</v>
      </c>
      <c r="AS114">
        <v>591</v>
      </c>
      <c r="AT114" t="s">
        <v>957</v>
      </c>
      <c r="AU114" t="s">
        <v>1212</v>
      </c>
      <c r="AV114" t="s">
        <v>693</v>
      </c>
      <c r="AW114">
        <v>1</v>
      </c>
      <c r="BB114">
        <v>0.83111111111111113</v>
      </c>
      <c r="BC114" t="s">
        <v>70</v>
      </c>
      <c r="BF114" t="s">
        <v>147</v>
      </c>
      <c r="BG114" t="s">
        <v>211</v>
      </c>
      <c r="BH114" t="s">
        <v>1212</v>
      </c>
      <c r="BI114">
        <v>4024</v>
      </c>
      <c r="BJ114">
        <v>1</v>
      </c>
      <c r="BK114" t="s">
        <v>957</v>
      </c>
      <c r="BL114" t="s">
        <v>674</v>
      </c>
      <c r="BM114">
        <v>0.82407407407407407</v>
      </c>
      <c r="BN114" t="s">
        <v>70</v>
      </c>
      <c r="BO114" t="s">
        <v>679</v>
      </c>
      <c r="BP114">
        <v>2565.1170000000002</v>
      </c>
    </row>
    <row r="115" spans="1:68" ht="16.5">
      <c r="A115" s="109" t="str">
        <f t="shared" si="54"/>
        <v>명진교통</v>
      </c>
      <c r="B115" s="110" t="str">
        <f t="shared" si="55"/>
        <v>최용철</v>
      </c>
      <c r="C115" s="111" t="str">
        <f t="shared" si="56"/>
        <v>S</v>
      </c>
      <c r="D115" s="112">
        <f t="shared" si="57"/>
        <v>1.0321739130434784</v>
      </c>
      <c r="E115" s="113">
        <f t="shared" si="58"/>
        <v>8168</v>
      </c>
      <c r="F115" s="114" t="str">
        <f t="shared" si="59"/>
        <v>565</v>
      </c>
      <c r="G115" s="115" t="str">
        <f t="shared" si="60"/>
        <v>71바5805</v>
      </c>
      <c r="H115" s="116">
        <f t="shared" si="61"/>
        <v>1</v>
      </c>
      <c r="I115" s="117">
        <f t="shared" si="62"/>
        <v>1866.76</v>
      </c>
      <c r="J115" s="118">
        <f t="shared" si="63"/>
        <v>3.8671421603941172E-2</v>
      </c>
      <c r="K115" s="118">
        <f t="shared" si="64"/>
        <v>0.34441925302142856</v>
      </c>
      <c r="L115" s="118">
        <f t="shared" si="65"/>
        <v>0.13285050033212625</v>
      </c>
      <c r="M115" s="119">
        <f t="shared" si="66"/>
        <v>4.4539999999999997</v>
      </c>
      <c r="N115" s="120">
        <f t="shared" si="67"/>
        <v>0</v>
      </c>
      <c r="O115" s="120">
        <f t="shared" si="68"/>
        <v>5.5175812637939528</v>
      </c>
      <c r="P115" s="249">
        <f t="shared" si="69"/>
        <v>26</v>
      </c>
      <c r="Q115" s="250">
        <f t="shared" si="70"/>
        <v>0</v>
      </c>
      <c r="R115" s="250">
        <f t="shared" si="71"/>
        <v>103</v>
      </c>
      <c r="T115">
        <v>509</v>
      </c>
      <c r="U115">
        <v>8168</v>
      </c>
      <c r="V115" t="s">
        <v>1214</v>
      </c>
      <c r="W115">
        <v>1866.76</v>
      </c>
      <c r="X115">
        <v>783.26700000000005</v>
      </c>
      <c r="Y115">
        <v>2.383</v>
      </c>
      <c r="Z115">
        <v>4.4539999999999997</v>
      </c>
      <c r="AA115">
        <v>139.67937499999999</v>
      </c>
      <c r="AB115">
        <v>5.4016000000000002</v>
      </c>
      <c r="AC115">
        <v>48.108266</v>
      </c>
      <c r="AD115" s="1">
        <v>248</v>
      </c>
      <c r="AE115">
        <v>0</v>
      </c>
      <c r="AF115">
        <v>103</v>
      </c>
      <c r="AG115">
        <v>80</v>
      </c>
      <c r="AH115">
        <v>13.364606999999999</v>
      </c>
      <c r="AI115">
        <v>66.400000000000006</v>
      </c>
      <c r="AJ115">
        <v>0</v>
      </c>
      <c r="AK115">
        <v>26</v>
      </c>
      <c r="AL115">
        <v>3315</v>
      </c>
      <c r="AM115" t="s">
        <v>1215</v>
      </c>
      <c r="AN115" t="s">
        <v>1419</v>
      </c>
      <c r="AO115">
        <v>1866.76</v>
      </c>
      <c r="AR115" t="s">
        <v>147</v>
      </c>
      <c r="AS115">
        <v>565</v>
      </c>
      <c r="AT115" t="s">
        <v>929</v>
      </c>
      <c r="AU115" t="s">
        <v>1214</v>
      </c>
      <c r="AV115" t="s">
        <v>693</v>
      </c>
      <c r="AW115">
        <v>1</v>
      </c>
      <c r="BB115">
        <v>1.0360869565217392</v>
      </c>
      <c r="BC115" t="s">
        <v>74</v>
      </c>
      <c r="BF115" t="s">
        <v>147</v>
      </c>
      <c r="BG115" t="s">
        <v>209</v>
      </c>
      <c r="BH115" t="s">
        <v>1214</v>
      </c>
      <c r="BI115">
        <v>8168</v>
      </c>
      <c r="BJ115">
        <v>1</v>
      </c>
      <c r="BK115" t="s">
        <v>929</v>
      </c>
      <c r="BL115" t="s">
        <v>674</v>
      </c>
      <c r="BM115">
        <v>1.0321739130434784</v>
      </c>
      <c r="BN115" t="s">
        <v>74</v>
      </c>
      <c r="BO115" t="s">
        <v>676</v>
      </c>
      <c r="BP115">
        <v>1866.76</v>
      </c>
    </row>
    <row r="116" spans="1:68" ht="16.5">
      <c r="A116" s="109" t="str">
        <f t="shared" si="54"/>
        <v>명진교통</v>
      </c>
      <c r="B116" s="110" t="str">
        <f t="shared" si="55"/>
        <v>최운봉</v>
      </c>
      <c r="C116" s="111" t="str">
        <f t="shared" si="56"/>
        <v>S</v>
      </c>
      <c r="D116" s="112">
        <f t="shared" si="57"/>
        <v>1.0651724137931036</v>
      </c>
      <c r="E116" s="113">
        <f t="shared" si="58"/>
        <v>823</v>
      </c>
      <c r="F116" s="114" t="str">
        <f t="shared" si="59"/>
        <v>591</v>
      </c>
      <c r="G116" s="115" t="str">
        <f t="shared" si="60"/>
        <v>71바5459</v>
      </c>
      <c r="H116" s="116">
        <f t="shared" si="61"/>
        <v>1</v>
      </c>
      <c r="I116" s="117">
        <f t="shared" si="62"/>
        <v>2340.1610000000001</v>
      </c>
      <c r="J116" s="118">
        <f t="shared" si="63"/>
        <v>2.4206907613950505E-2</v>
      </c>
      <c r="K116" s="118">
        <f t="shared" si="64"/>
        <v>0.33564297381061958</v>
      </c>
      <c r="L116" s="118">
        <f t="shared" si="65"/>
        <v>0.31878148554736191</v>
      </c>
      <c r="M116" s="119">
        <f t="shared" si="66"/>
        <v>5.1820000000000004</v>
      </c>
      <c r="N116" s="120">
        <f t="shared" si="67"/>
        <v>0.3418568209623184</v>
      </c>
      <c r="O116" s="120">
        <f t="shared" si="68"/>
        <v>0.55551733406376735</v>
      </c>
      <c r="P116" s="249">
        <f t="shared" si="69"/>
        <v>39</v>
      </c>
      <c r="Q116" s="250">
        <f t="shared" si="70"/>
        <v>8</v>
      </c>
      <c r="R116" s="250">
        <f t="shared" si="71"/>
        <v>13</v>
      </c>
      <c r="T116">
        <v>509</v>
      </c>
      <c r="U116">
        <v>823</v>
      </c>
      <c r="V116" t="s">
        <v>1216</v>
      </c>
      <c r="W116">
        <v>2340.1610000000001</v>
      </c>
      <c r="X116">
        <v>757.49800000000005</v>
      </c>
      <c r="Y116">
        <v>3.089</v>
      </c>
      <c r="Z116">
        <v>5.1820000000000004</v>
      </c>
      <c r="AA116">
        <v>171.93022199999999</v>
      </c>
      <c r="AB116">
        <v>4.161899</v>
      </c>
      <c r="AC116">
        <v>57.707171000000002</v>
      </c>
      <c r="AD116" s="1">
        <v>746</v>
      </c>
      <c r="AE116">
        <v>8</v>
      </c>
      <c r="AF116">
        <v>13</v>
      </c>
      <c r="AG116">
        <v>57</v>
      </c>
      <c r="AH116">
        <v>13.611109000000001</v>
      </c>
      <c r="AI116">
        <v>0</v>
      </c>
      <c r="AJ116">
        <v>0</v>
      </c>
      <c r="AK116">
        <v>39</v>
      </c>
      <c r="AL116">
        <v>11207</v>
      </c>
      <c r="AM116" t="s">
        <v>1217</v>
      </c>
      <c r="AN116" t="s">
        <v>1420</v>
      </c>
      <c r="AO116">
        <v>2340.1610000000001</v>
      </c>
      <c r="AR116" t="s">
        <v>147</v>
      </c>
      <c r="AS116">
        <v>591</v>
      </c>
      <c r="AT116" t="s">
        <v>958</v>
      </c>
      <c r="AU116" t="s">
        <v>1216</v>
      </c>
      <c r="AV116" t="s">
        <v>49</v>
      </c>
      <c r="AW116">
        <v>1</v>
      </c>
      <c r="BB116">
        <v>1.0651724137931036</v>
      </c>
      <c r="BC116" t="s">
        <v>74</v>
      </c>
      <c r="BF116" t="s">
        <v>147</v>
      </c>
      <c r="BG116" t="s">
        <v>211</v>
      </c>
      <c r="BH116" t="s">
        <v>1216</v>
      </c>
      <c r="BI116">
        <v>823</v>
      </c>
      <c r="BJ116">
        <v>1</v>
      </c>
      <c r="BK116" t="s">
        <v>958</v>
      </c>
      <c r="BL116" t="s">
        <v>674</v>
      </c>
      <c r="BM116">
        <v>1.0651724137931036</v>
      </c>
      <c r="BN116" t="s">
        <v>74</v>
      </c>
      <c r="BO116" t="s">
        <v>676</v>
      </c>
      <c r="BP116">
        <v>2340.1610000000001</v>
      </c>
    </row>
    <row r="117" spans="1:68" ht="16.5">
      <c r="A117" s="109" t="str">
        <f t="shared" si="54"/>
        <v>명진교통</v>
      </c>
      <c r="B117" s="110" t="str">
        <f t="shared" si="55"/>
        <v>최정주</v>
      </c>
      <c r="C117" s="111" t="str">
        <f t="shared" si="56"/>
        <v>A</v>
      </c>
      <c r="D117" s="112">
        <f t="shared" si="57"/>
        <v>0.97730769230769221</v>
      </c>
      <c r="E117" s="113">
        <f t="shared" si="58"/>
        <v>5349</v>
      </c>
      <c r="F117" s="114" t="str">
        <f t="shared" si="59"/>
        <v>594</v>
      </c>
      <c r="G117" s="115" t="str">
        <f t="shared" si="60"/>
        <v>71바5361</v>
      </c>
      <c r="H117" s="116">
        <f t="shared" si="61"/>
        <v>1</v>
      </c>
      <c r="I117" s="117">
        <f t="shared" si="62"/>
        <v>2508.5340000000001</v>
      </c>
      <c r="J117" s="118">
        <f t="shared" si="63"/>
        <v>1.1781430358477249E-2</v>
      </c>
      <c r="K117" s="118">
        <f t="shared" si="64"/>
        <v>0.35786135502826377</v>
      </c>
      <c r="L117" s="118">
        <f t="shared" si="65"/>
        <v>0.2463590288192227</v>
      </c>
      <c r="M117" s="119">
        <f t="shared" si="66"/>
        <v>8.0969999999999995</v>
      </c>
      <c r="N117" s="120">
        <f t="shared" si="67"/>
        <v>7.7803664786022422E-2</v>
      </c>
      <c r="O117" s="120">
        <f t="shared" si="68"/>
        <v>2.9565392618688517</v>
      </c>
      <c r="P117" s="249">
        <f t="shared" si="69"/>
        <v>22</v>
      </c>
      <c r="Q117" s="250">
        <f t="shared" si="70"/>
        <v>2</v>
      </c>
      <c r="R117" s="250">
        <f t="shared" si="71"/>
        <v>76</v>
      </c>
      <c r="T117">
        <v>509</v>
      </c>
      <c r="U117">
        <v>5349</v>
      </c>
      <c r="V117" t="s">
        <v>1218</v>
      </c>
      <c r="W117">
        <v>2570.5729999999999</v>
      </c>
      <c r="X117">
        <v>1014.927</v>
      </c>
      <c r="Y117">
        <v>2.5329999999999999</v>
      </c>
      <c r="Z117">
        <v>8.0969999999999995</v>
      </c>
      <c r="AA117">
        <v>178.35712100000001</v>
      </c>
      <c r="AB117">
        <v>2.101302</v>
      </c>
      <c r="AC117">
        <v>63.827120999999998</v>
      </c>
      <c r="AD117" s="1">
        <v>618</v>
      </c>
      <c r="AE117">
        <v>2</v>
      </c>
      <c r="AF117">
        <v>76</v>
      </c>
      <c r="AG117">
        <v>87</v>
      </c>
      <c r="AH117">
        <v>14.412504999999999</v>
      </c>
      <c r="AI117">
        <v>315.89999999999998</v>
      </c>
      <c r="AJ117">
        <v>2.6</v>
      </c>
      <c r="AK117">
        <v>22</v>
      </c>
      <c r="AL117">
        <v>9965</v>
      </c>
      <c r="AM117" t="s">
        <v>1219</v>
      </c>
      <c r="AN117" t="s">
        <v>1421</v>
      </c>
      <c r="AO117">
        <v>2508.5340000000001</v>
      </c>
      <c r="AR117" t="s">
        <v>147</v>
      </c>
      <c r="AS117">
        <v>594</v>
      </c>
      <c r="AT117" t="s">
        <v>982</v>
      </c>
      <c r="AU117" t="s">
        <v>1218</v>
      </c>
      <c r="AV117" t="s">
        <v>49</v>
      </c>
      <c r="AW117">
        <v>1</v>
      </c>
      <c r="BB117">
        <v>0.97692307692307689</v>
      </c>
      <c r="BC117" t="s">
        <v>69</v>
      </c>
      <c r="BF117" t="s">
        <v>147</v>
      </c>
      <c r="BG117" t="s">
        <v>213</v>
      </c>
      <c r="BH117" t="s">
        <v>1218</v>
      </c>
      <c r="BI117">
        <v>5349</v>
      </c>
      <c r="BJ117">
        <v>1</v>
      </c>
      <c r="BK117" t="s">
        <v>982</v>
      </c>
      <c r="BL117" t="s">
        <v>674</v>
      </c>
      <c r="BM117">
        <v>0.97730769230769221</v>
      </c>
      <c r="BN117" t="s">
        <v>69</v>
      </c>
      <c r="BO117" t="s">
        <v>678</v>
      </c>
      <c r="BP117">
        <v>2508.5340000000001</v>
      </c>
    </row>
    <row r="118" spans="1:68" ht="16.5">
      <c r="A118" s="109" t="str">
        <f t="shared" si="54"/>
        <v>명진교통</v>
      </c>
      <c r="B118" s="110" t="str">
        <f t="shared" si="55"/>
        <v>최정환</v>
      </c>
      <c r="C118" s="111" t="str">
        <f t="shared" si="56"/>
        <v>B</v>
      </c>
      <c r="D118" s="112">
        <f t="shared" si="57"/>
        <v>0.92394868355388604</v>
      </c>
      <c r="E118" s="113">
        <f t="shared" si="58"/>
        <v>6268</v>
      </c>
      <c r="F118" s="114" t="str">
        <f t="shared" si="59"/>
        <v>565</v>
      </c>
      <c r="G118" s="115" t="str">
        <f t="shared" si="60"/>
        <v>71바5802</v>
      </c>
      <c r="H118" s="116">
        <f t="shared" si="61"/>
        <v>2</v>
      </c>
      <c r="I118" s="117">
        <f t="shared" si="62"/>
        <v>426.291</v>
      </c>
      <c r="J118" s="118">
        <f t="shared" si="63"/>
        <v>2.6695532870140943E-2</v>
      </c>
      <c r="K118" s="118">
        <f t="shared" si="64"/>
        <v>0.43111196313270772</v>
      </c>
      <c r="L118" s="118">
        <f t="shared" si="65"/>
        <v>0.11729077085840424</v>
      </c>
      <c r="M118" s="119">
        <f t="shared" si="66"/>
        <v>4.3220000000000001</v>
      </c>
      <c r="N118" s="120">
        <f t="shared" si="67"/>
        <v>4.6916308343361699</v>
      </c>
      <c r="O118" s="120">
        <f t="shared" si="68"/>
        <v>14.778637128158934</v>
      </c>
      <c r="P118" s="249">
        <f t="shared" si="69"/>
        <v>31</v>
      </c>
      <c r="Q118" s="250">
        <f t="shared" si="70"/>
        <v>20</v>
      </c>
      <c r="R118" s="250">
        <f t="shared" si="71"/>
        <v>63</v>
      </c>
      <c r="T118">
        <v>509</v>
      </c>
      <c r="U118">
        <v>6268</v>
      </c>
      <c r="V118" t="s">
        <v>1422</v>
      </c>
      <c r="W118">
        <v>426.291</v>
      </c>
      <c r="X118">
        <v>200.68100000000001</v>
      </c>
      <c r="Y118">
        <v>2.1240000000000001</v>
      </c>
      <c r="Z118">
        <v>4.3220000000000001</v>
      </c>
      <c r="AA118">
        <v>37.625546</v>
      </c>
      <c r="AB118">
        <v>1.004434</v>
      </c>
      <c r="AC118">
        <v>16.220822999999999</v>
      </c>
      <c r="AD118" s="1">
        <v>50</v>
      </c>
      <c r="AE118">
        <v>20</v>
      </c>
      <c r="AF118">
        <v>63</v>
      </c>
      <c r="AG118">
        <v>90</v>
      </c>
      <c r="AH118">
        <v>11.329827999999999</v>
      </c>
      <c r="AI118">
        <v>19.2</v>
      </c>
      <c r="AJ118">
        <v>0.6</v>
      </c>
      <c r="AK118">
        <v>31</v>
      </c>
      <c r="AL118">
        <v>8822</v>
      </c>
      <c r="AM118" t="s">
        <v>1423</v>
      </c>
      <c r="AN118" t="s">
        <v>1424</v>
      </c>
      <c r="AO118">
        <v>312.678</v>
      </c>
      <c r="AR118" t="s">
        <v>147</v>
      </c>
      <c r="AS118">
        <v>565</v>
      </c>
      <c r="AT118" t="s">
        <v>926</v>
      </c>
      <c r="AU118" t="s">
        <v>1422</v>
      </c>
      <c r="AV118" t="s">
        <v>693</v>
      </c>
      <c r="AW118">
        <v>2</v>
      </c>
      <c r="BB118">
        <v>0.92394868355388604</v>
      </c>
      <c r="BC118" t="s">
        <v>71</v>
      </c>
      <c r="BF118" t="s">
        <v>147</v>
      </c>
      <c r="BG118" t="s">
        <v>209</v>
      </c>
      <c r="BH118" t="s">
        <v>1422</v>
      </c>
      <c r="BI118">
        <v>6268</v>
      </c>
      <c r="BJ118">
        <v>2</v>
      </c>
      <c r="BK118" t="s">
        <v>926</v>
      </c>
      <c r="BL118" t="s">
        <v>933</v>
      </c>
      <c r="BM118">
        <v>0.92394868355388604</v>
      </c>
      <c r="BN118" t="s">
        <v>71</v>
      </c>
      <c r="BO118" t="s">
        <v>675</v>
      </c>
      <c r="BP118">
        <v>426.291</v>
      </c>
    </row>
    <row r="119" spans="1:68" ht="16.5">
      <c r="A119" s="109" t="str">
        <f t="shared" si="54"/>
        <v>명진교통</v>
      </c>
      <c r="B119" s="110" t="str">
        <f t="shared" si="55"/>
        <v>최준수</v>
      </c>
      <c r="C119" s="111" t="str">
        <f t="shared" si="56"/>
        <v>A</v>
      </c>
      <c r="D119" s="112">
        <f t="shared" si="57"/>
        <v>0.99385771028442504</v>
      </c>
      <c r="E119" s="113">
        <f t="shared" si="58"/>
        <v>8886</v>
      </c>
      <c r="F119" s="114" t="str">
        <f t="shared" si="59"/>
        <v>592</v>
      </c>
      <c r="G119" s="115" t="str">
        <f t="shared" si="60"/>
        <v>71바5358</v>
      </c>
      <c r="H119" s="116">
        <f t="shared" si="61"/>
        <v>2</v>
      </c>
      <c r="I119" s="117">
        <f t="shared" si="62"/>
        <v>1485.713</v>
      </c>
      <c r="J119" s="118">
        <f t="shared" si="63"/>
        <v>1.9625331678250094E-2</v>
      </c>
      <c r="K119" s="118">
        <f t="shared" si="64"/>
        <v>0.35472665120097019</v>
      </c>
      <c r="L119" s="118">
        <f t="shared" si="65"/>
        <v>0.31971181513522462</v>
      </c>
      <c r="M119" s="119">
        <f t="shared" si="66"/>
        <v>9.9830000000000005</v>
      </c>
      <c r="N119" s="120">
        <f t="shared" si="67"/>
        <v>0.99125649815099681</v>
      </c>
      <c r="O119" s="120">
        <f t="shared" si="68"/>
        <v>11.151635604198715</v>
      </c>
      <c r="P119" s="249">
        <f t="shared" si="69"/>
        <v>19</v>
      </c>
      <c r="Q119" s="250">
        <f t="shared" si="70"/>
        <v>16</v>
      </c>
      <c r="R119" s="250">
        <f t="shared" si="71"/>
        <v>180</v>
      </c>
      <c r="T119">
        <v>509</v>
      </c>
      <c r="U119">
        <v>8886</v>
      </c>
      <c r="V119" t="s">
        <v>1220</v>
      </c>
      <c r="W119">
        <v>1614.1130000000001</v>
      </c>
      <c r="X119">
        <v>569.96500000000003</v>
      </c>
      <c r="Y119">
        <v>2.8319999999999999</v>
      </c>
      <c r="Z119">
        <v>9.9830000000000005</v>
      </c>
      <c r="AA119">
        <v>101.609391</v>
      </c>
      <c r="AB119">
        <v>1.9941180000000001</v>
      </c>
      <c r="AC119">
        <v>36.043559000000002</v>
      </c>
      <c r="AD119" s="1">
        <v>475</v>
      </c>
      <c r="AE119">
        <v>16</v>
      </c>
      <c r="AF119">
        <v>180</v>
      </c>
      <c r="AG119">
        <v>73</v>
      </c>
      <c r="AH119">
        <v>15.88547</v>
      </c>
      <c r="AI119">
        <v>204.3</v>
      </c>
      <c r="AJ119">
        <v>0</v>
      </c>
      <c r="AK119">
        <v>19</v>
      </c>
      <c r="AL119">
        <v>2588</v>
      </c>
      <c r="AM119" t="s">
        <v>1221</v>
      </c>
      <c r="AN119" t="s">
        <v>1425</v>
      </c>
      <c r="AO119">
        <v>1244.924</v>
      </c>
      <c r="AR119" t="s">
        <v>147</v>
      </c>
      <c r="AS119">
        <v>592</v>
      </c>
      <c r="AT119" t="s">
        <v>976</v>
      </c>
      <c r="AU119" t="s">
        <v>1220</v>
      </c>
      <c r="AV119" t="s">
        <v>49</v>
      </c>
      <c r="AW119">
        <v>2</v>
      </c>
      <c r="BB119">
        <v>1.0087043372548501</v>
      </c>
      <c r="BC119" t="s">
        <v>74</v>
      </c>
      <c r="BF119" t="s">
        <v>147</v>
      </c>
      <c r="BG119" t="s">
        <v>212</v>
      </c>
      <c r="BH119" t="s">
        <v>1220</v>
      </c>
      <c r="BI119">
        <v>8886</v>
      </c>
      <c r="BJ119">
        <v>2</v>
      </c>
      <c r="BK119" t="s">
        <v>976</v>
      </c>
      <c r="BL119" t="s">
        <v>983</v>
      </c>
      <c r="BM119">
        <v>0.99385771028442504</v>
      </c>
      <c r="BN119" t="s">
        <v>69</v>
      </c>
      <c r="BO119" t="s">
        <v>676</v>
      </c>
      <c r="BP119">
        <v>1485.713</v>
      </c>
    </row>
    <row r="120" spans="1:68" ht="16.5">
      <c r="A120" s="109" t="str">
        <f t="shared" si="54"/>
        <v>명진교통</v>
      </c>
      <c r="B120" s="110" t="str">
        <f t="shared" si="55"/>
        <v>최해령</v>
      </c>
      <c r="C120" s="111" t="str">
        <f t="shared" si="56"/>
        <v>C</v>
      </c>
      <c r="D120" s="112">
        <f t="shared" si="57"/>
        <v>0.8912338061776377</v>
      </c>
      <c r="E120" s="113">
        <f t="shared" si="58"/>
        <v>2029</v>
      </c>
      <c r="F120" s="114" t="str">
        <f t="shared" si="59"/>
        <v>585</v>
      </c>
      <c r="G120" s="115" t="str">
        <f t="shared" si="60"/>
        <v>71바7254</v>
      </c>
      <c r="H120" s="116">
        <f t="shared" si="61"/>
        <v>9</v>
      </c>
      <c r="I120" s="117">
        <f t="shared" si="62"/>
        <v>2245.9679999999998</v>
      </c>
      <c r="J120" s="118">
        <f t="shared" si="63"/>
        <v>5.0101863169546637E-2</v>
      </c>
      <c r="K120" s="118">
        <f t="shared" si="64"/>
        <v>0.35643351775899385</v>
      </c>
      <c r="L120" s="118">
        <f t="shared" si="65"/>
        <v>0.17987789674652535</v>
      </c>
      <c r="M120" s="119">
        <f t="shared" si="66"/>
        <v>8.6440000000000001</v>
      </c>
      <c r="N120" s="120">
        <f t="shared" si="67"/>
        <v>8.9048463735903638E-2</v>
      </c>
      <c r="O120" s="120">
        <f t="shared" si="68"/>
        <v>5.3429078241542181</v>
      </c>
      <c r="P120" s="249">
        <f t="shared" si="69"/>
        <v>38</v>
      </c>
      <c r="Q120" s="250">
        <f t="shared" si="70"/>
        <v>2</v>
      </c>
      <c r="R120" s="250">
        <f t="shared" si="71"/>
        <v>120</v>
      </c>
      <c r="T120">
        <v>509</v>
      </c>
      <c r="U120">
        <v>2029</v>
      </c>
      <c r="V120" t="s">
        <v>1222</v>
      </c>
      <c r="W120">
        <v>2245.9679999999998</v>
      </c>
      <c r="X120">
        <v>913.52300000000002</v>
      </c>
      <c r="Y120">
        <v>2.4590000000000001</v>
      </c>
      <c r="Z120">
        <v>8.6440000000000001</v>
      </c>
      <c r="AA120">
        <v>170.21853999999999</v>
      </c>
      <c r="AB120">
        <v>8.5282660000000003</v>
      </c>
      <c r="AC120">
        <v>60.671593000000001</v>
      </c>
      <c r="AD120" s="1">
        <v>404</v>
      </c>
      <c r="AE120">
        <v>2</v>
      </c>
      <c r="AF120">
        <v>120</v>
      </c>
      <c r="AG120">
        <v>78</v>
      </c>
      <c r="AH120">
        <v>13.194614</v>
      </c>
      <c r="AI120">
        <v>51.2</v>
      </c>
      <c r="AJ120">
        <v>0</v>
      </c>
      <c r="AK120">
        <v>38</v>
      </c>
      <c r="AL120">
        <v>12557</v>
      </c>
      <c r="AM120" t="s">
        <v>1223</v>
      </c>
      <c r="AN120" t="s">
        <v>1426</v>
      </c>
      <c r="AO120">
        <v>642.31799999999998</v>
      </c>
      <c r="AR120" t="s">
        <v>147</v>
      </c>
      <c r="AS120">
        <v>585</v>
      </c>
      <c r="AT120" t="s">
        <v>941</v>
      </c>
      <c r="AU120" t="s">
        <v>1222</v>
      </c>
      <c r="AV120" t="s">
        <v>693</v>
      </c>
      <c r="AW120">
        <v>9</v>
      </c>
      <c r="BB120">
        <v>0.910786098345997</v>
      </c>
      <c r="BC120" t="s">
        <v>71</v>
      </c>
      <c r="BF120" t="s">
        <v>147</v>
      </c>
      <c r="BG120" t="s">
        <v>210</v>
      </c>
      <c r="BH120" t="s">
        <v>1222</v>
      </c>
      <c r="BI120">
        <v>2029</v>
      </c>
      <c r="BJ120">
        <v>9</v>
      </c>
      <c r="BK120" t="s">
        <v>941</v>
      </c>
      <c r="BL120" t="s">
        <v>944</v>
      </c>
      <c r="BM120">
        <v>0.8912338061776377</v>
      </c>
      <c r="BN120" t="s">
        <v>72</v>
      </c>
      <c r="BO120" t="s">
        <v>675</v>
      </c>
      <c r="BP120">
        <v>2245.9679999999998</v>
      </c>
    </row>
    <row r="121" spans="1:68" ht="16.5">
      <c r="A121" s="109" t="str">
        <f t="shared" si="54"/>
        <v>명진교통</v>
      </c>
      <c r="B121" s="110" t="str">
        <f t="shared" si="55"/>
        <v>한국록</v>
      </c>
      <c r="C121" s="111" t="str">
        <f t="shared" si="56"/>
        <v>D</v>
      </c>
      <c r="D121" s="112">
        <f t="shared" si="57"/>
        <v>0.81808894201815641</v>
      </c>
      <c r="E121" s="113">
        <f t="shared" si="58"/>
        <v>1709</v>
      </c>
      <c r="F121" s="114" t="str">
        <f t="shared" si="59"/>
        <v>565</v>
      </c>
      <c r="G121" s="115" t="str">
        <f t="shared" si="60"/>
        <v>71바5810</v>
      </c>
      <c r="H121" s="116">
        <f t="shared" si="61"/>
        <v>3</v>
      </c>
      <c r="I121" s="117">
        <f t="shared" si="62"/>
        <v>590.19299999999998</v>
      </c>
      <c r="J121" s="118">
        <f t="shared" si="63"/>
        <v>1.2426217363476429E-2</v>
      </c>
      <c r="K121" s="118">
        <f t="shared" si="64"/>
        <v>0.41522008326792037</v>
      </c>
      <c r="L121" s="118">
        <f t="shared" si="65"/>
        <v>0.20162895866267475</v>
      </c>
      <c r="M121" s="119">
        <f t="shared" si="66"/>
        <v>7.1719999999999997</v>
      </c>
      <c r="N121" s="120">
        <f t="shared" si="67"/>
        <v>0</v>
      </c>
      <c r="O121" s="120">
        <f t="shared" si="68"/>
        <v>13.893760176755739</v>
      </c>
      <c r="P121" s="249">
        <f t="shared" si="69"/>
        <v>19</v>
      </c>
      <c r="Q121" s="250">
        <f t="shared" si="70"/>
        <v>0</v>
      </c>
      <c r="R121" s="250">
        <f t="shared" si="71"/>
        <v>82</v>
      </c>
      <c r="T121">
        <v>509</v>
      </c>
      <c r="U121">
        <v>1709</v>
      </c>
      <c r="V121" t="s">
        <v>1427</v>
      </c>
      <c r="W121">
        <v>590.19299999999998</v>
      </c>
      <c r="X121">
        <v>313.75299999999999</v>
      </c>
      <c r="Y121">
        <v>1.881</v>
      </c>
      <c r="Z121">
        <v>7.1719999999999997</v>
      </c>
      <c r="AA121">
        <v>47.724981999999997</v>
      </c>
      <c r="AB121">
        <v>0.59304100000000004</v>
      </c>
      <c r="AC121">
        <v>19.816371</v>
      </c>
      <c r="AD121" s="1">
        <v>119</v>
      </c>
      <c r="AE121">
        <v>0</v>
      </c>
      <c r="AF121">
        <v>82</v>
      </c>
      <c r="AG121">
        <v>73</v>
      </c>
      <c r="AH121">
        <v>12.366542000000001</v>
      </c>
      <c r="AI121">
        <v>622.29999999999995</v>
      </c>
      <c r="AJ121">
        <v>0</v>
      </c>
      <c r="AK121">
        <v>19</v>
      </c>
      <c r="AL121">
        <v>8110</v>
      </c>
      <c r="AM121" t="s">
        <v>1428</v>
      </c>
      <c r="AN121" t="s">
        <v>1429</v>
      </c>
      <c r="AO121">
        <v>376.86</v>
      </c>
      <c r="AR121" t="s">
        <v>147</v>
      </c>
      <c r="AS121">
        <v>565</v>
      </c>
      <c r="AT121" t="s">
        <v>933</v>
      </c>
      <c r="AU121" t="s">
        <v>1427</v>
      </c>
      <c r="AV121" t="s">
        <v>693</v>
      </c>
      <c r="AW121">
        <v>3</v>
      </c>
      <c r="BB121">
        <v>0.81808894201815641</v>
      </c>
      <c r="BC121" t="s">
        <v>70</v>
      </c>
      <c r="BF121" t="s">
        <v>147</v>
      </c>
      <c r="BG121" t="s">
        <v>209</v>
      </c>
      <c r="BH121" t="s">
        <v>1427</v>
      </c>
      <c r="BI121">
        <v>1709</v>
      </c>
      <c r="BJ121">
        <v>3</v>
      </c>
      <c r="BK121" t="s">
        <v>933</v>
      </c>
      <c r="BL121" t="s">
        <v>923</v>
      </c>
      <c r="BM121">
        <v>0.81808894201815641</v>
      </c>
      <c r="BN121" t="s">
        <v>70</v>
      </c>
      <c r="BO121" t="s">
        <v>679</v>
      </c>
      <c r="BP121">
        <v>590.19299999999998</v>
      </c>
    </row>
    <row r="122" spans="1:68" ht="16.5">
      <c r="A122" s="109" t="str">
        <f t="shared" si="54"/>
        <v>명진교통</v>
      </c>
      <c r="B122" s="110" t="str">
        <f t="shared" si="55"/>
        <v>한상남</v>
      </c>
      <c r="C122" s="111" t="str">
        <f t="shared" si="56"/>
        <v>A</v>
      </c>
      <c r="D122" s="112">
        <f t="shared" si="57"/>
        <v>0.96615384615384614</v>
      </c>
      <c r="E122" s="113">
        <f t="shared" si="58"/>
        <v>7042</v>
      </c>
      <c r="F122" s="114" t="str">
        <f t="shared" si="59"/>
        <v>585</v>
      </c>
      <c r="G122" s="115" t="str">
        <f t="shared" si="60"/>
        <v>72바1948</v>
      </c>
      <c r="H122" s="116">
        <f t="shared" si="61"/>
        <v>1</v>
      </c>
      <c r="I122" s="117">
        <f t="shared" si="62"/>
        <v>2217.3200000000002</v>
      </c>
      <c r="J122" s="118">
        <f t="shared" si="63"/>
        <v>4.0955056878046514E-2</v>
      </c>
      <c r="K122" s="118">
        <f t="shared" si="64"/>
        <v>0.35367101684719882</v>
      </c>
      <c r="L122" s="118">
        <f t="shared" si="65"/>
        <v>0.31163747226381394</v>
      </c>
      <c r="M122" s="119">
        <f t="shared" si="66"/>
        <v>8.4079999999999995</v>
      </c>
      <c r="N122" s="120">
        <f t="shared" si="67"/>
        <v>0</v>
      </c>
      <c r="O122" s="120">
        <f t="shared" si="68"/>
        <v>1.6522572442784071</v>
      </c>
      <c r="P122" s="249">
        <f t="shared" si="69"/>
        <v>25</v>
      </c>
      <c r="Q122" s="250">
        <f t="shared" si="70"/>
        <v>0</v>
      </c>
      <c r="R122" s="250">
        <f t="shared" si="71"/>
        <v>38</v>
      </c>
      <c r="T122">
        <v>509</v>
      </c>
      <c r="U122">
        <v>7042</v>
      </c>
      <c r="V122" t="s">
        <v>1224</v>
      </c>
      <c r="W122">
        <v>2299.884</v>
      </c>
      <c r="X122">
        <v>908.38499999999999</v>
      </c>
      <c r="Y122">
        <v>2.532</v>
      </c>
      <c r="Z122">
        <v>8.4079999999999995</v>
      </c>
      <c r="AA122">
        <v>175.875766</v>
      </c>
      <c r="AB122">
        <v>7.2030019999999997</v>
      </c>
      <c r="AC122">
        <v>62.202160999999997</v>
      </c>
      <c r="AD122" s="1">
        <v>691</v>
      </c>
      <c r="AE122">
        <v>0</v>
      </c>
      <c r="AF122">
        <v>38</v>
      </c>
      <c r="AG122">
        <v>90</v>
      </c>
      <c r="AH122">
        <v>13.076753</v>
      </c>
      <c r="AI122">
        <v>287.5</v>
      </c>
      <c r="AJ122">
        <v>18.2</v>
      </c>
      <c r="AK122">
        <v>25</v>
      </c>
      <c r="AL122">
        <v>4942</v>
      </c>
      <c r="AM122" t="s">
        <v>1225</v>
      </c>
      <c r="AN122" t="s">
        <v>1430</v>
      </c>
      <c r="AO122">
        <v>2217.3200000000002</v>
      </c>
      <c r="AR122" t="s">
        <v>147</v>
      </c>
      <c r="AS122">
        <v>585</v>
      </c>
      <c r="AT122" t="s">
        <v>948</v>
      </c>
      <c r="AU122" t="s">
        <v>1224</v>
      </c>
      <c r="AV122" t="s">
        <v>49</v>
      </c>
      <c r="AW122">
        <v>1</v>
      </c>
      <c r="BB122">
        <v>0.97846153846153849</v>
      </c>
      <c r="BC122" t="s">
        <v>69</v>
      </c>
      <c r="BF122" t="s">
        <v>147</v>
      </c>
      <c r="BG122" t="s">
        <v>210</v>
      </c>
      <c r="BH122" t="s">
        <v>1224</v>
      </c>
      <c r="BI122">
        <v>7042</v>
      </c>
      <c r="BJ122">
        <v>1</v>
      </c>
      <c r="BK122" t="s">
        <v>948</v>
      </c>
      <c r="BL122" t="s">
        <v>674</v>
      </c>
      <c r="BM122">
        <v>0.96615384615384614</v>
      </c>
      <c r="BN122" t="s">
        <v>69</v>
      </c>
      <c r="BO122" t="s">
        <v>678</v>
      </c>
      <c r="BP122">
        <v>2217.3200000000002</v>
      </c>
    </row>
    <row r="123" spans="1:68" ht="16.5">
      <c r="A123" s="109" t="str">
        <f t="shared" si="54"/>
        <v>명진교통</v>
      </c>
      <c r="B123" s="110" t="str">
        <f t="shared" si="55"/>
        <v>한상복</v>
      </c>
      <c r="C123" s="111" t="str">
        <f t="shared" si="56"/>
        <v>S</v>
      </c>
      <c r="D123" s="112">
        <f t="shared" si="57"/>
        <v>1.0055555555555555</v>
      </c>
      <c r="E123" s="113">
        <f t="shared" si="58"/>
        <v>2644</v>
      </c>
      <c r="F123" s="114" t="str">
        <f t="shared" si="59"/>
        <v>594</v>
      </c>
      <c r="G123" s="115" t="str">
        <f t="shared" si="60"/>
        <v>71바5359</v>
      </c>
      <c r="H123" s="116">
        <f t="shared" si="61"/>
        <v>1</v>
      </c>
      <c r="I123" s="117">
        <f t="shared" si="62"/>
        <v>2566.2460000000001</v>
      </c>
      <c r="J123" s="118">
        <f t="shared" si="63"/>
        <v>2.2695558652110894E-2</v>
      </c>
      <c r="K123" s="118">
        <f t="shared" si="64"/>
        <v>0.36116984436938371</v>
      </c>
      <c r="L123" s="118">
        <f t="shared" si="65"/>
        <v>0.29771113135685356</v>
      </c>
      <c r="M123" s="119">
        <f t="shared" si="66"/>
        <v>7.492</v>
      </c>
      <c r="N123" s="120">
        <f t="shared" si="67"/>
        <v>0.58451138355403187</v>
      </c>
      <c r="O123" s="120">
        <f t="shared" si="68"/>
        <v>3.4291334501836532</v>
      </c>
      <c r="P123" s="249">
        <f t="shared" si="69"/>
        <v>18</v>
      </c>
      <c r="Q123" s="250">
        <f t="shared" si="70"/>
        <v>15</v>
      </c>
      <c r="R123" s="250">
        <f t="shared" si="71"/>
        <v>88</v>
      </c>
      <c r="T123">
        <v>509</v>
      </c>
      <c r="U123">
        <v>2644</v>
      </c>
      <c r="V123" t="s">
        <v>1226</v>
      </c>
      <c r="W123">
        <v>2566.2460000000001</v>
      </c>
      <c r="X123">
        <v>941.68600000000004</v>
      </c>
      <c r="Y123">
        <v>2.7250000000000001</v>
      </c>
      <c r="Z123">
        <v>7.492</v>
      </c>
      <c r="AA123">
        <v>164.51685800000001</v>
      </c>
      <c r="AB123">
        <v>3.7338019999999998</v>
      </c>
      <c r="AC123">
        <v>59.418528000000002</v>
      </c>
      <c r="AD123" s="1">
        <v>764</v>
      </c>
      <c r="AE123">
        <v>15</v>
      </c>
      <c r="AF123">
        <v>88</v>
      </c>
      <c r="AG123">
        <v>68</v>
      </c>
      <c r="AH123">
        <v>15.598680999999999</v>
      </c>
      <c r="AI123">
        <v>44.8</v>
      </c>
      <c r="AJ123">
        <v>0</v>
      </c>
      <c r="AK123">
        <v>18</v>
      </c>
      <c r="AL123">
        <v>11769</v>
      </c>
      <c r="AM123" t="s">
        <v>1227</v>
      </c>
      <c r="AN123" t="s">
        <v>1431</v>
      </c>
      <c r="AO123">
        <v>2566.2460000000001</v>
      </c>
      <c r="AR123" t="s">
        <v>147</v>
      </c>
      <c r="AS123">
        <v>594</v>
      </c>
      <c r="AT123" t="s">
        <v>979</v>
      </c>
      <c r="AU123" t="s">
        <v>1226</v>
      </c>
      <c r="AV123" t="s">
        <v>49</v>
      </c>
      <c r="AW123">
        <v>1</v>
      </c>
      <c r="BB123">
        <v>1.0092592592592593</v>
      </c>
      <c r="BC123" t="s">
        <v>74</v>
      </c>
      <c r="BF123" t="s">
        <v>147</v>
      </c>
      <c r="BG123" t="s">
        <v>213</v>
      </c>
      <c r="BH123" t="s">
        <v>1226</v>
      </c>
      <c r="BI123">
        <v>2644</v>
      </c>
      <c r="BJ123">
        <v>1</v>
      </c>
      <c r="BK123" t="s">
        <v>979</v>
      </c>
      <c r="BL123" t="s">
        <v>674</v>
      </c>
      <c r="BM123">
        <v>1.0055555555555555</v>
      </c>
      <c r="BN123" t="s">
        <v>74</v>
      </c>
      <c r="BO123" t="s">
        <v>676</v>
      </c>
      <c r="BP123">
        <v>2566.2460000000001</v>
      </c>
    </row>
    <row r="124" spans="1:68" ht="16.5">
      <c r="A124" s="109" t="str">
        <f t="shared" si="54"/>
        <v>명진교통</v>
      </c>
      <c r="B124" s="110" t="str">
        <f t="shared" si="55"/>
        <v>한서윤</v>
      </c>
      <c r="C124" s="111" t="str">
        <f t="shared" si="56"/>
        <v>A</v>
      </c>
      <c r="D124" s="112">
        <f t="shared" si="57"/>
        <v>0.99925925925925918</v>
      </c>
      <c r="E124" s="113">
        <f t="shared" si="58"/>
        <v>9947</v>
      </c>
      <c r="F124" s="114" t="str">
        <f t="shared" si="59"/>
        <v>594</v>
      </c>
      <c r="G124" s="115" t="str">
        <f t="shared" si="60"/>
        <v>71바5359</v>
      </c>
      <c r="H124" s="116">
        <f t="shared" si="61"/>
        <v>1</v>
      </c>
      <c r="I124" s="117">
        <f t="shared" si="62"/>
        <v>2363.7600000000002</v>
      </c>
      <c r="J124" s="118">
        <f t="shared" si="63"/>
        <v>2.2947617036981966E-2</v>
      </c>
      <c r="K124" s="118">
        <f t="shared" si="64"/>
        <v>0.38010643980350833</v>
      </c>
      <c r="L124" s="118">
        <f t="shared" si="65"/>
        <v>0.16287609571191658</v>
      </c>
      <c r="M124" s="119">
        <f t="shared" si="66"/>
        <v>8.5250000000000004</v>
      </c>
      <c r="N124" s="120">
        <f t="shared" si="67"/>
        <v>0.25383287643415575</v>
      </c>
      <c r="O124" s="120">
        <f t="shared" si="68"/>
        <v>9.3918164280637626</v>
      </c>
      <c r="P124" s="249">
        <f t="shared" si="69"/>
        <v>16</v>
      </c>
      <c r="Q124" s="250">
        <f t="shared" si="70"/>
        <v>6</v>
      </c>
      <c r="R124" s="250">
        <f t="shared" si="71"/>
        <v>222</v>
      </c>
      <c r="T124">
        <v>509</v>
      </c>
      <c r="U124">
        <v>9947</v>
      </c>
      <c r="V124" t="s">
        <v>1228</v>
      </c>
      <c r="W124">
        <v>2363.7600000000002</v>
      </c>
      <c r="X124">
        <v>873.45299999999997</v>
      </c>
      <c r="Y124">
        <v>2.706</v>
      </c>
      <c r="Z124">
        <v>8.5250000000000004</v>
      </c>
      <c r="AA124">
        <v>147.03465700000001</v>
      </c>
      <c r="AB124">
        <v>3.3740950000000001</v>
      </c>
      <c r="AC124">
        <v>55.888820000000003</v>
      </c>
      <c r="AD124" s="1">
        <v>385</v>
      </c>
      <c r="AE124">
        <v>6</v>
      </c>
      <c r="AF124">
        <v>222</v>
      </c>
      <c r="AG124">
        <v>74</v>
      </c>
      <c r="AH124">
        <v>16.076208999999999</v>
      </c>
      <c r="AI124">
        <v>154.80000000000001</v>
      </c>
      <c r="AJ124">
        <v>0</v>
      </c>
      <c r="AK124">
        <v>16</v>
      </c>
      <c r="AL124">
        <v>4321</v>
      </c>
      <c r="AM124" t="s">
        <v>1229</v>
      </c>
      <c r="AN124" t="s">
        <v>1432</v>
      </c>
      <c r="AO124">
        <v>2363.7600000000002</v>
      </c>
      <c r="AR124" t="s">
        <v>147</v>
      </c>
      <c r="AS124">
        <v>594</v>
      </c>
      <c r="AT124" t="s">
        <v>979</v>
      </c>
      <c r="AU124" t="s">
        <v>1228</v>
      </c>
      <c r="AV124" t="s">
        <v>49</v>
      </c>
      <c r="AW124">
        <v>1</v>
      </c>
      <c r="BB124">
        <v>1.0022222222222221</v>
      </c>
      <c r="BC124" t="s">
        <v>74</v>
      </c>
      <c r="BF124" t="s">
        <v>147</v>
      </c>
      <c r="BG124" t="s">
        <v>213</v>
      </c>
      <c r="BH124" t="s">
        <v>1228</v>
      </c>
      <c r="BI124">
        <v>9947</v>
      </c>
      <c r="BJ124">
        <v>1</v>
      </c>
      <c r="BK124" t="s">
        <v>979</v>
      </c>
      <c r="BL124" t="s">
        <v>674</v>
      </c>
      <c r="BM124">
        <v>0.99925925925925918</v>
      </c>
      <c r="BN124" t="s">
        <v>69</v>
      </c>
      <c r="BO124" t="s">
        <v>676</v>
      </c>
      <c r="BP124">
        <v>2363.7600000000002</v>
      </c>
    </row>
    <row r="125" spans="1:68" ht="16.5">
      <c r="A125" s="109" t="str">
        <f t="shared" si="54"/>
        <v>명진교통</v>
      </c>
      <c r="B125" s="110" t="str">
        <f t="shared" si="55"/>
        <v>허명설</v>
      </c>
      <c r="C125" s="111" t="str">
        <f t="shared" si="56"/>
        <v>S</v>
      </c>
      <c r="D125" s="112">
        <f t="shared" si="57"/>
        <v>1.0580366731890973</v>
      </c>
      <c r="E125" s="113">
        <f t="shared" si="58"/>
        <v>3199</v>
      </c>
      <c r="F125" s="114" t="str">
        <f t="shared" si="59"/>
        <v>591</v>
      </c>
      <c r="G125" s="115" t="str">
        <f t="shared" si="60"/>
        <v>71바5455</v>
      </c>
      <c r="H125" s="116">
        <f t="shared" si="61"/>
        <v>7</v>
      </c>
      <c r="I125" s="117">
        <f t="shared" si="62"/>
        <v>1610.777</v>
      </c>
      <c r="J125" s="118">
        <f t="shared" si="63"/>
        <v>1.1074630488439622E-2</v>
      </c>
      <c r="K125" s="118">
        <f t="shared" si="64"/>
        <v>0.22607636002093978</v>
      </c>
      <c r="L125" s="118">
        <f t="shared" si="65"/>
        <v>0.30544265283152167</v>
      </c>
      <c r="M125" s="119">
        <f t="shared" si="66"/>
        <v>4.3440000000000003</v>
      </c>
      <c r="N125" s="120">
        <f t="shared" si="67"/>
        <v>0.4345728800448479</v>
      </c>
      <c r="O125" s="120">
        <f t="shared" si="68"/>
        <v>3.104092000320342</v>
      </c>
      <c r="P125" s="249">
        <f t="shared" si="69"/>
        <v>1</v>
      </c>
      <c r="Q125" s="250">
        <f t="shared" si="70"/>
        <v>7</v>
      </c>
      <c r="R125" s="250">
        <f t="shared" si="71"/>
        <v>50</v>
      </c>
      <c r="T125">
        <v>509</v>
      </c>
      <c r="U125">
        <v>3199</v>
      </c>
      <c r="V125" t="s">
        <v>1230</v>
      </c>
      <c r="W125">
        <v>1610.777</v>
      </c>
      <c r="X125">
        <v>509.09800000000001</v>
      </c>
      <c r="Y125">
        <v>3.1640000000000001</v>
      </c>
      <c r="Z125">
        <v>4.3440000000000003</v>
      </c>
      <c r="AA125">
        <v>101.20075799999999</v>
      </c>
      <c r="AB125">
        <v>1.1207609999999999</v>
      </c>
      <c r="AC125">
        <v>22.879099</v>
      </c>
      <c r="AD125" s="1">
        <v>492</v>
      </c>
      <c r="AE125">
        <v>7</v>
      </c>
      <c r="AF125">
        <v>50</v>
      </c>
      <c r="AG125">
        <v>76</v>
      </c>
      <c r="AH125">
        <v>15.916649</v>
      </c>
      <c r="AI125">
        <v>124</v>
      </c>
      <c r="AJ125">
        <v>0</v>
      </c>
      <c r="AK125">
        <v>1</v>
      </c>
      <c r="AL125">
        <v>66</v>
      </c>
      <c r="AM125" t="s">
        <v>1231</v>
      </c>
      <c r="AN125" t="s">
        <v>1433</v>
      </c>
      <c r="AO125">
        <v>365.96899999999999</v>
      </c>
      <c r="AR125" t="s">
        <v>147</v>
      </c>
      <c r="AS125">
        <v>591</v>
      </c>
      <c r="AT125" t="s">
        <v>955</v>
      </c>
      <c r="AU125" t="s">
        <v>1230</v>
      </c>
      <c r="AV125" t="s">
        <v>49</v>
      </c>
      <c r="AW125">
        <v>7</v>
      </c>
      <c r="BB125">
        <v>1.0621553887264361</v>
      </c>
      <c r="BC125" t="s">
        <v>74</v>
      </c>
      <c r="BF125" t="s">
        <v>147</v>
      </c>
      <c r="BG125" t="s">
        <v>211</v>
      </c>
      <c r="BH125" t="s">
        <v>1230</v>
      </c>
      <c r="BI125">
        <v>3199</v>
      </c>
      <c r="BJ125">
        <v>7</v>
      </c>
      <c r="BK125" t="s">
        <v>955</v>
      </c>
      <c r="BL125" t="s">
        <v>986</v>
      </c>
      <c r="BM125">
        <v>1.0580366731890973</v>
      </c>
      <c r="BN125" t="s">
        <v>74</v>
      </c>
      <c r="BO125" t="s">
        <v>676</v>
      </c>
      <c r="BP125">
        <v>1610.777</v>
      </c>
    </row>
    <row r="126" spans="1:68" ht="16.5">
      <c r="A126" s="109" t="str">
        <f t="shared" si="54"/>
        <v>명진교통</v>
      </c>
      <c r="B126" s="110" t="str">
        <f t="shared" si="55"/>
        <v>허영준</v>
      </c>
      <c r="C126" s="111" t="str">
        <f t="shared" si="56"/>
        <v>D</v>
      </c>
      <c r="D126" s="112">
        <f t="shared" si="57"/>
        <v>0.82434782608695656</v>
      </c>
      <c r="E126" s="113">
        <f t="shared" si="58"/>
        <v>4686</v>
      </c>
      <c r="F126" s="114" t="str">
        <f t="shared" si="59"/>
        <v>565</v>
      </c>
      <c r="G126" s="115" t="str">
        <f t="shared" si="60"/>
        <v>71바5804</v>
      </c>
      <c r="H126" s="116">
        <f t="shared" si="61"/>
        <v>1</v>
      </c>
      <c r="I126" s="117">
        <f t="shared" si="62"/>
        <v>2270.2860000000001</v>
      </c>
      <c r="J126" s="118">
        <f t="shared" si="63"/>
        <v>7.9649735332971792E-3</v>
      </c>
      <c r="K126" s="118">
        <f t="shared" si="64"/>
        <v>0.49421792398551301</v>
      </c>
      <c r="L126" s="118">
        <f t="shared" si="65"/>
        <v>0.23389123661071776</v>
      </c>
      <c r="M126" s="119">
        <f t="shared" si="66"/>
        <v>6.84</v>
      </c>
      <c r="N126" s="120">
        <f t="shared" si="67"/>
        <v>0.17618925545063485</v>
      </c>
      <c r="O126" s="120">
        <f t="shared" si="68"/>
        <v>1.849987182231666</v>
      </c>
      <c r="P126" s="249">
        <f t="shared" si="69"/>
        <v>216</v>
      </c>
      <c r="Q126" s="250">
        <f t="shared" si="70"/>
        <v>4</v>
      </c>
      <c r="R126" s="250">
        <f t="shared" si="71"/>
        <v>42</v>
      </c>
      <c r="T126">
        <v>509</v>
      </c>
      <c r="U126">
        <v>4686</v>
      </c>
      <c r="V126" t="s">
        <v>1232</v>
      </c>
      <c r="W126">
        <v>2270.2860000000001</v>
      </c>
      <c r="X126">
        <v>1197.4880000000001</v>
      </c>
      <c r="Y126">
        <v>1.8959999999999999</v>
      </c>
      <c r="Z126">
        <v>6.84</v>
      </c>
      <c r="AA126">
        <v>219.04693</v>
      </c>
      <c r="AB126">
        <v>1.7447029999999999</v>
      </c>
      <c r="AC126">
        <v>108.256919</v>
      </c>
      <c r="AD126" s="1">
        <v>531</v>
      </c>
      <c r="AE126">
        <v>4</v>
      </c>
      <c r="AF126">
        <v>42</v>
      </c>
      <c r="AG126">
        <v>75</v>
      </c>
      <c r="AH126">
        <v>10.364381</v>
      </c>
      <c r="AI126">
        <v>2938.7</v>
      </c>
      <c r="AJ126">
        <v>0</v>
      </c>
      <c r="AK126">
        <v>216</v>
      </c>
      <c r="AL126">
        <v>113307</v>
      </c>
      <c r="AM126" t="s">
        <v>1233</v>
      </c>
      <c r="AN126" t="s">
        <v>1434</v>
      </c>
      <c r="AO126">
        <v>2270.2860000000001</v>
      </c>
      <c r="AR126" t="s">
        <v>147</v>
      </c>
      <c r="AS126">
        <v>565</v>
      </c>
      <c r="AT126" t="s">
        <v>928</v>
      </c>
      <c r="AU126" t="s">
        <v>1232</v>
      </c>
      <c r="AV126" t="s">
        <v>693</v>
      </c>
      <c r="AW126">
        <v>1</v>
      </c>
      <c r="BB126">
        <v>0.82434782608695656</v>
      </c>
      <c r="BC126" t="s">
        <v>70</v>
      </c>
      <c r="BF126" t="s">
        <v>147</v>
      </c>
      <c r="BG126" t="s">
        <v>209</v>
      </c>
      <c r="BH126" t="s">
        <v>1232</v>
      </c>
      <c r="BI126">
        <v>4686</v>
      </c>
      <c r="BJ126">
        <v>1</v>
      </c>
      <c r="BK126" t="s">
        <v>928</v>
      </c>
      <c r="BL126" t="s">
        <v>674</v>
      </c>
      <c r="BM126">
        <v>0.82434782608695656</v>
      </c>
      <c r="BN126" t="s">
        <v>70</v>
      </c>
      <c r="BO126" t="s">
        <v>679</v>
      </c>
      <c r="BP126">
        <v>2270.2860000000001</v>
      </c>
    </row>
    <row r="127" spans="1:68" ht="16.5">
      <c r="A127" s="109" t="str">
        <f t="shared" si="54"/>
        <v>명진교통</v>
      </c>
      <c r="B127" s="110" t="str">
        <f t="shared" si="55"/>
        <v>홍기철</v>
      </c>
      <c r="C127" s="111" t="str">
        <f t="shared" si="56"/>
        <v>S</v>
      </c>
      <c r="D127" s="112">
        <f t="shared" si="57"/>
        <v>1.1956521739130437</v>
      </c>
      <c r="E127" s="113">
        <f t="shared" si="58"/>
        <v>2478</v>
      </c>
      <c r="F127" s="114" t="str">
        <f t="shared" si="59"/>
        <v>565</v>
      </c>
      <c r="G127" s="115" t="str">
        <f t="shared" si="60"/>
        <v>71바5801</v>
      </c>
      <c r="H127" s="116">
        <f t="shared" si="61"/>
        <v>1</v>
      </c>
      <c r="I127" s="117">
        <f t="shared" si="62"/>
        <v>2024.4829999999999</v>
      </c>
      <c r="J127" s="118">
        <f t="shared" si="63"/>
        <v>2.4510596289450345E-2</v>
      </c>
      <c r="K127" s="118">
        <f t="shared" si="64"/>
        <v>0.30562596390442143</v>
      </c>
      <c r="L127" s="118">
        <f t="shared" si="65"/>
        <v>0.13484924299191448</v>
      </c>
      <c r="M127" s="119">
        <f t="shared" si="66"/>
        <v>1.6459999999999999</v>
      </c>
      <c r="N127" s="120">
        <f t="shared" si="67"/>
        <v>4.9395327103265378E-2</v>
      </c>
      <c r="O127" s="120">
        <f t="shared" si="68"/>
        <v>1.7782317757175536</v>
      </c>
      <c r="P127" s="249">
        <f t="shared" si="69"/>
        <v>4</v>
      </c>
      <c r="Q127" s="250">
        <f t="shared" si="70"/>
        <v>1</v>
      </c>
      <c r="R127" s="250">
        <f t="shared" si="71"/>
        <v>36</v>
      </c>
      <c r="T127">
        <v>509</v>
      </c>
      <c r="U127">
        <v>2478</v>
      </c>
      <c r="V127" t="s">
        <v>1234</v>
      </c>
      <c r="W127">
        <v>2024.4829999999999</v>
      </c>
      <c r="X127">
        <v>736.38699999999994</v>
      </c>
      <c r="Y127">
        <v>2.7490000000000001</v>
      </c>
      <c r="Z127">
        <v>1.6459999999999999</v>
      </c>
      <c r="AA127">
        <v>160.21103500000001</v>
      </c>
      <c r="AB127">
        <v>3.9268679999999998</v>
      </c>
      <c r="AC127">
        <v>48.964652000000001</v>
      </c>
      <c r="AD127" s="1">
        <v>273</v>
      </c>
      <c r="AE127">
        <v>1</v>
      </c>
      <c r="AF127">
        <v>36</v>
      </c>
      <c r="AG127">
        <v>75</v>
      </c>
      <c r="AH127">
        <v>12.636350999999999</v>
      </c>
      <c r="AI127">
        <v>196.1</v>
      </c>
      <c r="AJ127">
        <v>0</v>
      </c>
      <c r="AK127">
        <v>4</v>
      </c>
      <c r="AL127">
        <v>362</v>
      </c>
      <c r="AM127" t="s">
        <v>1235</v>
      </c>
      <c r="AN127" t="s">
        <v>1435</v>
      </c>
      <c r="AO127">
        <v>2024.4829999999999</v>
      </c>
      <c r="AR127" t="s">
        <v>147</v>
      </c>
      <c r="AS127">
        <v>565</v>
      </c>
      <c r="AT127" t="s">
        <v>923</v>
      </c>
      <c r="AU127" t="s">
        <v>1234</v>
      </c>
      <c r="AV127" t="s">
        <v>693</v>
      </c>
      <c r="AW127">
        <v>1</v>
      </c>
      <c r="BB127">
        <v>1.195217391304348</v>
      </c>
      <c r="BC127" t="s">
        <v>74</v>
      </c>
      <c r="BF127" t="s">
        <v>147</v>
      </c>
      <c r="BG127" t="s">
        <v>209</v>
      </c>
      <c r="BH127" t="s">
        <v>1234</v>
      </c>
      <c r="BI127">
        <v>2478</v>
      </c>
      <c r="BJ127">
        <v>1</v>
      </c>
      <c r="BK127" t="s">
        <v>923</v>
      </c>
      <c r="BL127" t="s">
        <v>674</v>
      </c>
      <c r="BM127">
        <v>1.1956521739130437</v>
      </c>
      <c r="BN127" t="s">
        <v>74</v>
      </c>
      <c r="BO127" t="s">
        <v>676</v>
      </c>
      <c r="BP127">
        <v>2024.4829999999999</v>
      </c>
    </row>
    <row r="128" spans="1:68" ht="16.5">
      <c r="A128" s="109" t="str">
        <f t="shared" si="54"/>
        <v>명진교통</v>
      </c>
      <c r="B128" s="110" t="str">
        <f t="shared" si="55"/>
        <v>홍삼유</v>
      </c>
      <c r="C128" s="111" t="str">
        <f t="shared" si="56"/>
        <v>S</v>
      </c>
      <c r="D128" s="112">
        <f t="shared" si="57"/>
        <v>1.0198309731246442</v>
      </c>
      <c r="E128" s="113">
        <f t="shared" si="58"/>
        <v>9793</v>
      </c>
      <c r="F128" s="114" t="str">
        <f t="shared" si="59"/>
        <v>592</v>
      </c>
      <c r="G128" s="115" t="str">
        <f t="shared" si="60"/>
        <v>71바5356</v>
      </c>
      <c r="H128" s="116">
        <f t="shared" si="61"/>
        <v>4</v>
      </c>
      <c r="I128" s="117">
        <f t="shared" si="62"/>
        <v>2405.9160000000002</v>
      </c>
      <c r="J128" s="118">
        <f t="shared" si="63"/>
        <v>1.9600905724690559E-2</v>
      </c>
      <c r="K128" s="118">
        <f t="shared" si="64"/>
        <v>0.34257260152346408</v>
      </c>
      <c r="L128" s="118">
        <f t="shared" si="65"/>
        <v>0.13342111694672631</v>
      </c>
      <c r="M128" s="119">
        <f t="shared" si="66"/>
        <v>9.8719999999999999</v>
      </c>
      <c r="N128" s="120">
        <f t="shared" si="67"/>
        <v>0.74815579596295123</v>
      </c>
      <c r="O128" s="120">
        <f t="shared" si="68"/>
        <v>3.907035823362079</v>
      </c>
      <c r="P128" s="249">
        <f t="shared" si="69"/>
        <v>10</v>
      </c>
      <c r="Q128" s="250">
        <f t="shared" si="70"/>
        <v>18</v>
      </c>
      <c r="R128" s="250">
        <f t="shared" si="71"/>
        <v>94</v>
      </c>
      <c r="T128">
        <v>509</v>
      </c>
      <c r="U128">
        <v>9793</v>
      </c>
      <c r="V128" t="s">
        <v>1236</v>
      </c>
      <c r="W128">
        <v>2405.9160000000002</v>
      </c>
      <c r="X128">
        <v>861.03499999999997</v>
      </c>
      <c r="Y128">
        <v>2.794</v>
      </c>
      <c r="Z128">
        <v>9.8719999999999999</v>
      </c>
      <c r="AA128">
        <v>167.407162</v>
      </c>
      <c r="AB128">
        <v>3.2813319999999999</v>
      </c>
      <c r="AC128">
        <v>57.349106999999997</v>
      </c>
      <c r="AD128" s="1">
        <v>321</v>
      </c>
      <c r="AE128">
        <v>18</v>
      </c>
      <c r="AF128">
        <v>94</v>
      </c>
      <c r="AG128">
        <v>67</v>
      </c>
      <c r="AH128">
        <v>14.371643000000001</v>
      </c>
      <c r="AI128">
        <v>3.5</v>
      </c>
      <c r="AJ128">
        <v>0</v>
      </c>
      <c r="AK128">
        <v>10</v>
      </c>
      <c r="AL128">
        <v>2575</v>
      </c>
      <c r="AM128" t="s">
        <v>1237</v>
      </c>
      <c r="AN128" t="s">
        <v>1436</v>
      </c>
      <c r="AO128">
        <v>2073.087</v>
      </c>
      <c r="AR128" t="s">
        <v>147</v>
      </c>
      <c r="AS128">
        <v>592</v>
      </c>
      <c r="AT128" t="s">
        <v>973</v>
      </c>
      <c r="AU128" t="s">
        <v>1236</v>
      </c>
      <c r="AV128" t="s">
        <v>49</v>
      </c>
      <c r="AW128">
        <v>4</v>
      </c>
      <c r="BB128">
        <v>1.027327599935371</v>
      </c>
      <c r="BC128" t="s">
        <v>74</v>
      </c>
      <c r="BF128" t="s">
        <v>147</v>
      </c>
      <c r="BG128" t="s">
        <v>212</v>
      </c>
      <c r="BH128" t="s">
        <v>1236</v>
      </c>
      <c r="BI128">
        <v>9793</v>
      </c>
      <c r="BJ128">
        <v>4</v>
      </c>
      <c r="BK128" t="s">
        <v>973</v>
      </c>
      <c r="BL128" t="s">
        <v>977</v>
      </c>
      <c r="BM128">
        <v>1.0198309731246442</v>
      </c>
      <c r="BN128" t="s">
        <v>74</v>
      </c>
      <c r="BO128" t="s">
        <v>676</v>
      </c>
      <c r="BP128">
        <v>2405.9160000000002</v>
      </c>
    </row>
    <row r="129" spans="1:68" ht="16.5">
      <c r="A129" s="109" t="str">
        <f t="shared" si="54"/>
        <v>명진교통</v>
      </c>
      <c r="B129" s="110" t="str">
        <f t="shared" si="55"/>
        <v>홍승표</v>
      </c>
      <c r="C129" s="111" t="str">
        <f t="shared" si="56"/>
        <v>S</v>
      </c>
      <c r="D129" s="112">
        <f t="shared" si="57"/>
        <v>1.0083624471973185</v>
      </c>
      <c r="E129" s="113">
        <f t="shared" si="58"/>
        <v>519</v>
      </c>
      <c r="F129" s="114" t="str">
        <f t="shared" si="59"/>
        <v>585</v>
      </c>
      <c r="G129" s="115" t="str">
        <f t="shared" si="60"/>
        <v>71바7255</v>
      </c>
      <c r="H129" s="116">
        <f t="shared" si="61"/>
        <v>2</v>
      </c>
      <c r="I129" s="117">
        <f t="shared" si="62"/>
        <v>2187.9169999999999</v>
      </c>
      <c r="J129" s="118">
        <f t="shared" si="63"/>
        <v>2.460801732464668E-2</v>
      </c>
      <c r="K129" s="118">
        <f t="shared" si="64"/>
        <v>0.35630164636600936</v>
      </c>
      <c r="L129" s="118">
        <f t="shared" si="65"/>
        <v>0.20521802243869397</v>
      </c>
      <c r="M129" s="119">
        <f t="shared" si="66"/>
        <v>8.8529999999999998</v>
      </c>
      <c r="N129" s="120">
        <f t="shared" si="67"/>
        <v>0</v>
      </c>
      <c r="O129" s="120">
        <f t="shared" si="68"/>
        <v>3.9030698068277414</v>
      </c>
      <c r="P129" s="249">
        <f t="shared" si="69"/>
        <v>7</v>
      </c>
      <c r="Q129" s="250">
        <f t="shared" si="70"/>
        <v>0</v>
      </c>
      <c r="R129" s="250">
        <f t="shared" si="71"/>
        <v>92</v>
      </c>
      <c r="T129">
        <v>509</v>
      </c>
      <c r="U129">
        <v>519</v>
      </c>
      <c r="V129" t="s">
        <v>1238</v>
      </c>
      <c r="W129">
        <v>2357.1190000000001</v>
      </c>
      <c r="X129">
        <v>899.89700000000005</v>
      </c>
      <c r="Y129">
        <v>2.6190000000000002</v>
      </c>
      <c r="Z129">
        <v>8.8529999999999998</v>
      </c>
      <c r="AA129">
        <v>175.3802</v>
      </c>
      <c r="AB129">
        <v>4.3157589999999999</v>
      </c>
      <c r="AC129">
        <v>62.488253999999998</v>
      </c>
      <c r="AD129" s="1">
        <v>449</v>
      </c>
      <c r="AE129">
        <v>0</v>
      </c>
      <c r="AF129">
        <v>92</v>
      </c>
      <c r="AG129">
        <v>71</v>
      </c>
      <c r="AH129">
        <v>13.440051</v>
      </c>
      <c r="AI129">
        <v>51.8</v>
      </c>
      <c r="AJ129">
        <v>0</v>
      </c>
      <c r="AK129">
        <v>7</v>
      </c>
      <c r="AL129">
        <v>1477</v>
      </c>
      <c r="AM129" t="s">
        <v>1239</v>
      </c>
      <c r="AN129" t="s">
        <v>1437</v>
      </c>
      <c r="AO129">
        <v>2080.9490000000001</v>
      </c>
      <c r="AR129" t="s">
        <v>147</v>
      </c>
      <c r="AS129">
        <v>585</v>
      </c>
      <c r="AT129" t="s">
        <v>942</v>
      </c>
      <c r="AU129" t="s">
        <v>1238</v>
      </c>
      <c r="AV129" t="s">
        <v>49</v>
      </c>
      <c r="AW129">
        <v>2</v>
      </c>
      <c r="BB129">
        <v>1.0083624471973185</v>
      </c>
      <c r="BC129" t="s">
        <v>74</v>
      </c>
      <c r="BF129" t="s">
        <v>147</v>
      </c>
      <c r="BG129" t="s">
        <v>210</v>
      </c>
      <c r="BH129" t="s">
        <v>1238</v>
      </c>
      <c r="BI129">
        <v>519</v>
      </c>
      <c r="BJ129">
        <v>2</v>
      </c>
      <c r="BK129" t="s">
        <v>942</v>
      </c>
      <c r="BL129" t="s">
        <v>948</v>
      </c>
      <c r="BM129">
        <v>1.0083624471973185</v>
      </c>
      <c r="BN129" t="s">
        <v>74</v>
      </c>
      <c r="BO129" t="s">
        <v>676</v>
      </c>
      <c r="BP129">
        <v>2187.9169999999999</v>
      </c>
    </row>
    <row r="130" spans="1:68" ht="16.5">
      <c r="A130" s="109" t="str">
        <f t="shared" si="54"/>
        <v>명진교통</v>
      </c>
      <c r="B130" s="110" t="str">
        <f t="shared" si="55"/>
        <v>황남규</v>
      </c>
      <c r="C130" s="111" t="str">
        <f t="shared" si="56"/>
        <v>A</v>
      </c>
      <c r="D130" s="112">
        <f t="shared" si="57"/>
        <v>0.98940156993845885</v>
      </c>
      <c r="E130" s="113">
        <f t="shared" si="58"/>
        <v>869</v>
      </c>
      <c r="F130" s="114" t="str">
        <f t="shared" si="59"/>
        <v>585</v>
      </c>
      <c r="G130" s="115" t="str">
        <f t="shared" si="60"/>
        <v>71바7253</v>
      </c>
      <c r="H130" s="116">
        <f t="shared" si="61"/>
        <v>3</v>
      </c>
      <c r="I130" s="117">
        <f t="shared" si="62"/>
        <v>1097.569</v>
      </c>
      <c r="J130" s="118">
        <f t="shared" si="63"/>
        <v>2.9068443791753277E-2</v>
      </c>
      <c r="K130" s="118">
        <f t="shared" si="64"/>
        <v>0.35938869899352055</v>
      </c>
      <c r="L130" s="118">
        <f t="shared" si="65"/>
        <v>9.7488176142001101E-2</v>
      </c>
      <c r="M130" s="119">
        <f t="shared" si="66"/>
        <v>6.9429999999999996</v>
      </c>
      <c r="N130" s="120">
        <f t="shared" si="67"/>
        <v>0</v>
      </c>
      <c r="O130" s="120">
        <f t="shared" si="68"/>
        <v>6.3926679463217759</v>
      </c>
      <c r="P130" s="249">
        <f t="shared" si="69"/>
        <v>8</v>
      </c>
      <c r="Q130" s="250">
        <f t="shared" si="70"/>
        <v>0</v>
      </c>
      <c r="R130" s="250">
        <f t="shared" si="71"/>
        <v>76</v>
      </c>
      <c r="T130">
        <v>509</v>
      </c>
      <c r="U130">
        <v>869</v>
      </c>
      <c r="V130" t="s">
        <v>1240</v>
      </c>
      <c r="W130">
        <v>1188.8620000000001</v>
      </c>
      <c r="X130">
        <v>449.07</v>
      </c>
      <c r="Y130">
        <v>2.6469999999999998</v>
      </c>
      <c r="Z130">
        <v>6.9429999999999996</v>
      </c>
      <c r="AA130">
        <v>89.050793999999996</v>
      </c>
      <c r="AB130">
        <v>2.588568</v>
      </c>
      <c r="AC130">
        <v>32.003849000000002</v>
      </c>
      <c r="AD130" s="1">
        <v>107</v>
      </c>
      <c r="AE130">
        <v>0</v>
      </c>
      <c r="AF130">
        <v>76</v>
      </c>
      <c r="AG130">
        <v>76</v>
      </c>
      <c r="AH130">
        <v>13.350379999999999</v>
      </c>
      <c r="AI130">
        <v>97</v>
      </c>
      <c r="AJ130">
        <v>0</v>
      </c>
      <c r="AK130">
        <v>8</v>
      </c>
      <c r="AL130">
        <v>765</v>
      </c>
      <c r="AM130" t="s">
        <v>1241</v>
      </c>
      <c r="AN130" t="s">
        <v>1438</v>
      </c>
      <c r="AO130">
        <v>807.34699999999998</v>
      </c>
      <c r="AR130" t="s">
        <v>147</v>
      </c>
      <c r="AS130">
        <v>585</v>
      </c>
      <c r="AT130" t="s">
        <v>940</v>
      </c>
      <c r="AU130" t="s">
        <v>1240</v>
      </c>
      <c r="AV130" t="s">
        <v>693</v>
      </c>
      <c r="AW130">
        <v>3</v>
      </c>
      <c r="BB130">
        <v>0.98940156993845885</v>
      </c>
      <c r="BC130" t="s">
        <v>69</v>
      </c>
      <c r="BF130" t="s">
        <v>147</v>
      </c>
      <c r="BG130" t="s">
        <v>210</v>
      </c>
      <c r="BH130" t="s">
        <v>1240</v>
      </c>
      <c r="BI130">
        <v>869</v>
      </c>
      <c r="BJ130">
        <v>3</v>
      </c>
      <c r="BK130" t="s">
        <v>940</v>
      </c>
      <c r="BL130" t="s">
        <v>946</v>
      </c>
      <c r="BM130">
        <v>0.98940156993845885</v>
      </c>
      <c r="BN130" t="s">
        <v>69</v>
      </c>
      <c r="BO130" t="s">
        <v>678</v>
      </c>
      <c r="BP130">
        <v>1097.569</v>
      </c>
    </row>
    <row r="131" spans="1:68" ht="16.5">
      <c r="A131" s="109" t="str">
        <f t="shared" si="54"/>
        <v>명진교통</v>
      </c>
      <c r="B131" s="110" t="str">
        <f t="shared" si="55"/>
        <v>황도성</v>
      </c>
      <c r="C131" s="111" t="str">
        <f t="shared" si="56"/>
        <v>S</v>
      </c>
      <c r="D131" s="112">
        <f t="shared" si="57"/>
        <v>1.0600868310133393</v>
      </c>
      <c r="E131" s="113">
        <f t="shared" si="58"/>
        <v>6469</v>
      </c>
      <c r="F131" s="114" t="str">
        <f t="shared" si="59"/>
        <v>585</v>
      </c>
      <c r="G131" s="115" t="str">
        <f t="shared" si="60"/>
        <v>71바7253</v>
      </c>
      <c r="H131" s="116">
        <f t="shared" si="61"/>
        <v>2</v>
      </c>
      <c r="I131" s="117">
        <f t="shared" si="62"/>
        <v>939.59900000000005</v>
      </c>
      <c r="J131" s="118">
        <f t="shared" si="63"/>
        <v>3.7500598141668479E-2</v>
      </c>
      <c r="K131" s="118">
        <f t="shared" si="64"/>
        <v>0.31768137162010035</v>
      </c>
      <c r="L131" s="118">
        <f t="shared" si="65"/>
        <v>0.16815684137594866</v>
      </c>
      <c r="M131" s="119">
        <f t="shared" si="66"/>
        <v>4.3739999999999997</v>
      </c>
      <c r="N131" s="120">
        <f t="shared" si="67"/>
        <v>0</v>
      </c>
      <c r="O131" s="120">
        <f t="shared" si="68"/>
        <v>1.2877713235119308</v>
      </c>
      <c r="P131" s="249">
        <f t="shared" si="69"/>
        <v>7</v>
      </c>
      <c r="Q131" s="250">
        <f t="shared" si="70"/>
        <v>0</v>
      </c>
      <c r="R131" s="250">
        <f t="shared" si="71"/>
        <v>13</v>
      </c>
      <c r="T131">
        <v>509</v>
      </c>
      <c r="U131">
        <v>6469</v>
      </c>
      <c r="V131" t="s">
        <v>1242</v>
      </c>
      <c r="W131">
        <v>1009.496</v>
      </c>
      <c r="X131">
        <v>353.23</v>
      </c>
      <c r="Y131">
        <v>2.8580000000000001</v>
      </c>
      <c r="Z131">
        <v>4.3739999999999997</v>
      </c>
      <c r="AA131">
        <v>77.657188000000005</v>
      </c>
      <c r="AB131">
        <v>2.912191</v>
      </c>
      <c r="AC131">
        <v>24.670241999999998</v>
      </c>
      <c r="AD131" s="1">
        <v>158</v>
      </c>
      <c r="AE131">
        <v>0</v>
      </c>
      <c r="AF131">
        <v>13</v>
      </c>
      <c r="AG131">
        <v>67</v>
      </c>
      <c r="AH131">
        <v>12.999389000000001</v>
      </c>
      <c r="AI131">
        <v>6.4</v>
      </c>
      <c r="AJ131">
        <v>0</v>
      </c>
      <c r="AK131">
        <v>7</v>
      </c>
      <c r="AL131">
        <v>803</v>
      </c>
      <c r="AM131" t="s">
        <v>1243</v>
      </c>
      <c r="AN131" t="s">
        <v>1439</v>
      </c>
      <c r="AO131">
        <v>723.48400000000004</v>
      </c>
      <c r="AR131" t="s">
        <v>147</v>
      </c>
      <c r="AS131">
        <v>585</v>
      </c>
      <c r="AT131" t="s">
        <v>940</v>
      </c>
      <c r="AU131" t="s">
        <v>1242</v>
      </c>
      <c r="AV131" t="s">
        <v>693</v>
      </c>
      <c r="AW131">
        <v>2</v>
      </c>
      <c r="BB131">
        <v>1.0511182650995061</v>
      </c>
      <c r="BC131" t="s">
        <v>74</v>
      </c>
      <c r="BF131" t="s">
        <v>147</v>
      </c>
      <c r="BG131" t="s">
        <v>210</v>
      </c>
      <c r="BH131" t="s">
        <v>1242</v>
      </c>
      <c r="BI131">
        <v>6469</v>
      </c>
      <c r="BJ131">
        <v>2</v>
      </c>
      <c r="BK131" t="s">
        <v>940</v>
      </c>
      <c r="BL131" t="s">
        <v>946</v>
      </c>
      <c r="BM131">
        <v>1.0600868310133393</v>
      </c>
      <c r="BN131" t="s">
        <v>74</v>
      </c>
      <c r="BO131" t="s">
        <v>676</v>
      </c>
      <c r="BP131">
        <v>939.59900000000005</v>
      </c>
    </row>
    <row r="132" spans="1:68" ht="16.5">
      <c r="A132" s="109" t="str">
        <f t="shared" si="54"/>
        <v>명진교통</v>
      </c>
      <c r="B132" s="110" t="str">
        <f t="shared" si="55"/>
        <v>황운용</v>
      </c>
      <c r="C132" s="111" t="str">
        <f t="shared" si="56"/>
        <v>S</v>
      </c>
      <c r="D132" s="112">
        <f t="shared" si="57"/>
        <v>1.0318239592080323</v>
      </c>
      <c r="E132" s="113">
        <f t="shared" si="58"/>
        <v>1737</v>
      </c>
      <c r="F132" s="114" t="str">
        <f t="shared" si="59"/>
        <v>522</v>
      </c>
      <c r="G132" s="115" t="str">
        <f t="shared" si="60"/>
        <v>71바5713</v>
      </c>
      <c r="H132" s="116">
        <f t="shared" si="61"/>
        <v>2</v>
      </c>
      <c r="I132" s="117">
        <f t="shared" si="62"/>
        <v>2514.279</v>
      </c>
      <c r="J132" s="118">
        <f t="shared" si="63"/>
        <v>1.8425095649407638E-2</v>
      </c>
      <c r="K132" s="118">
        <f t="shared" si="64"/>
        <v>0.47939634548425125</v>
      </c>
      <c r="L132" s="118">
        <f t="shared" si="65"/>
        <v>0.24977339428122336</v>
      </c>
      <c r="M132" s="119">
        <f t="shared" si="66"/>
        <v>11.5</v>
      </c>
      <c r="N132" s="120">
        <f t="shared" si="67"/>
        <v>0</v>
      </c>
      <c r="O132" s="120">
        <f t="shared" si="68"/>
        <v>7.5568383620115354</v>
      </c>
      <c r="P132" s="249">
        <f t="shared" si="69"/>
        <v>135</v>
      </c>
      <c r="Q132" s="250">
        <f t="shared" si="70"/>
        <v>0</v>
      </c>
      <c r="R132" s="250">
        <f t="shared" si="71"/>
        <v>190</v>
      </c>
      <c r="T132">
        <v>509</v>
      </c>
      <c r="U132">
        <v>1737</v>
      </c>
      <c r="V132" t="s">
        <v>1244</v>
      </c>
      <c r="W132">
        <v>2514.279</v>
      </c>
      <c r="X132">
        <v>1055.1210000000001</v>
      </c>
      <c r="Y132">
        <v>2.383</v>
      </c>
      <c r="Z132">
        <v>11.5</v>
      </c>
      <c r="AA132">
        <v>205.22970799999999</v>
      </c>
      <c r="AB132">
        <v>3.781377</v>
      </c>
      <c r="AC132">
        <v>98.386371999999994</v>
      </c>
      <c r="AD132" s="1">
        <v>628</v>
      </c>
      <c r="AE132">
        <v>0</v>
      </c>
      <c r="AF132">
        <v>190</v>
      </c>
      <c r="AG132">
        <v>89</v>
      </c>
      <c r="AH132">
        <v>12.251047</v>
      </c>
      <c r="AI132">
        <v>3506.1</v>
      </c>
      <c r="AJ132">
        <v>32.4</v>
      </c>
      <c r="AK132">
        <v>135</v>
      </c>
      <c r="AL132">
        <v>105042</v>
      </c>
      <c r="AM132" t="s">
        <v>1245</v>
      </c>
      <c r="AN132" t="s">
        <v>1440</v>
      </c>
      <c r="AO132">
        <v>2401.7959999999998</v>
      </c>
      <c r="AR132" t="s">
        <v>147</v>
      </c>
      <c r="AS132">
        <v>522</v>
      </c>
      <c r="AT132" t="s">
        <v>916</v>
      </c>
      <c r="AU132" t="s">
        <v>1244</v>
      </c>
      <c r="AV132" t="s">
        <v>49</v>
      </c>
      <c r="AW132">
        <v>2</v>
      </c>
      <c r="BB132">
        <v>1.0381556564529983</v>
      </c>
      <c r="BC132" t="s">
        <v>74</v>
      </c>
      <c r="BF132" t="s">
        <v>147</v>
      </c>
      <c r="BG132" t="s">
        <v>208</v>
      </c>
      <c r="BH132" t="s">
        <v>1244</v>
      </c>
      <c r="BI132">
        <v>1737</v>
      </c>
      <c r="BJ132">
        <v>2</v>
      </c>
      <c r="BK132" t="s">
        <v>916</v>
      </c>
      <c r="BL132" t="s">
        <v>1000</v>
      </c>
      <c r="BM132">
        <v>1.0318239592080323</v>
      </c>
      <c r="BN132" t="s">
        <v>74</v>
      </c>
      <c r="BO132" t="s">
        <v>676</v>
      </c>
      <c r="BP132">
        <v>2514.279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13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1441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1" t="s">
        <v>1442</v>
      </c>
      <c r="B4" s="35"/>
      <c r="C4" s="102"/>
      <c r="D4" s="106"/>
      <c r="E4" s="11"/>
      <c r="F4" s="8"/>
      <c r="H4" s="11"/>
    </row>
    <row r="5" spans="1:18" ht="26.25">
      <c r="A5" s="172" t="s">
        <v>1443</v>
      </c>
    </row>
    <row r="6" spans="1:18" ht="17.25">
      <c r="A6" s="173" t="s">
        <v>1444</v>
      </c>
    </row>
    <row r="7" spans="1:18" ht="17.25">
      <c r="A7" s="173"/>
    </row>
    <row r="8" spans="1:18" ht="17.25">
      <c r="A8" s="190" t="s">
        <v>899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1445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51" t="s">
        <v>0</v>
      </c>
      <c r="B13" s="252" t="s">
        <v>77</v>
      </c>
      <c r="C13" s="253" t="s">
        <v>68</v>
      </c>
      <c r="D13" s="253" t="s">
        <v>658</v>
      </c>
      <c r="E13" s="254" t="s">
        <v>644</v>
      </c>
      <c r="F13" s="252" t="s">
        <v>649</v>
      </c>
      <c r="G13" s="254" t="s">
        <v>647</v>
      </c>
      <c r="H13" s="254" t="s">
        <v>651</v>
      </c>
      <c r="I13" s="255" t="s">
        <v>653</v>
      </c>
      <c r="J13" s="254" t="s">
        <v>12</v>
      </c>
      <c r="K13" s="254" t="s">
        <v>13</v>
      </c>
      <c r="L13" s="254" t="s">
        <v>14</v>
      </c>
      <c r="M13" s="254" t="s">
        <v>117</v>
      </c>
      <c r="N13" s="254" t="s">
        <v>7</v>
      </c>
      <c r="O13" s="254" t="s">
        <v>8</v>
      </c>
      <c r="P13" s="254" t="s">
        <v>680</v>
      </c>
      <c r="Q13" s="256" t="s">
        <v>682</v>
      </c>
      <c r="R13" s="256" t="s">
        <v>683</v>
      </c>
    </row>
    <row r="14" spans="1:18" ht="16.5">
      <c r="A14" s="257" t="s">
        <v>147</v>
      </c>
      <c r="B14" s="258" t="s">
        <v>1012</v>
      </c>
      <c r="C14" s="259" t="s">
        <v>70</v>
      </c>
      <c r="D14" s="260">
        <v>0.8401147461967744</v>
      </c>
      <c r="E14" s="261">
        <v>8234</v>
      </c>
      <c r="F14" s="329" t="s">
        <v>209</v>
      </c>
      <c r="G14" s="263" t="s">
        <v>930</v>
      </c>
      <c r="H14" s="264">
        <v>2</v>
      </c>
      <c r="I14" s="265">
        <v>1849.173</v>
      </c>
      <c r="J14" s="266">
        <v>3.1333809730548938E-2</v>
      </c>
      <c r="K14" s="266">
        <v>0.40772807037607661</v>
      </c>
      <c r="L14" s="266">
        <v>8.8088194324679292E-2</v>
      </c>
      <c r="M14" s="267">
        <v>6.84</v>
      </c>
      <c r="N14" s="268">
        <v>5.4078228483760038E-2</v>
      </c>
      <c r="O14" s="268">
        <v>5.5159793053435235</v>
      </c>
      <c r="P14" s="269">
        <v>66</v>
      </c>
      <c r="Q14" s="270">
        <v>1</v>
      </c>
      <c r="R14" s="270">
        <v>103</v>
      </c>
    </row>
    <row r="15" spans="1:18" ht="16.5">
      <c r="A15" s="257" t="s">
        <v>147</v>
      </c>
      <c r="B15" s="258" t="s">
        <v>1022</v>
      </c>
      <c r="C15" s="259" t="s">
        <v>70</v>
      </c>
      <c r="D15" s="260">
        <v>0.84361338965852062</v>
      </c>
      <c r="E15" s="261">
        <v>2293</v>
      </c>
      <c r="F15" s="329" t="s">
        <v>209</v>
      </c>
      <c r="G15" s="263" t="s">
        <v>926</v>
      </c>
      <c r="H15" s="264">
        <v>6</v>
      </c>
      <c r="I15" s="265">
        <v>1524.923</v>
      </c>
      <c r="J15" s="266">
        <v>2.6072105225940778E-2</v>
      </c>
      <c r="K15" s="266">
        <v>0.41214522097011774</v>
      </c>
      <c r="L15" s="266">
        <v>0.17705812031164853</v>
      </c>
      <c r="M15" s="267">
        <v>5.7389999999999999</v>
      </c>
      <c r="N15" s="268">
        <v>0</v>
      </c>
      <c r="O15" s="268">
        <v>6.4921310780937791</v>
      </c>
      <c r="P15" s="269">
        <v>81</v>
      </c>
      <c r="Q15" s="270">
        <v>0</v>
      </c>
      <c r="R15" s="270">
        <v>99</v>
      </c>
    </row>
    <row r="16" spans="1:18" ht="16.5">
      <c r="A16" s="257" t="s">
        <v>147</v>
      </c>
      <c r="B16" s="258" t="s">
        <v>1030</v>
      </c>
      <c r="C16" s="259" t="s">
        <v>73</v>
      </c>
      <c r="D16" s="260">
        <v>0.7938125103076159</v>
      </c>
      <c r="E16" s="261">
        <v>8708</v>
      </c>
      <c r="F16" s="329" t="s">
        <v>210</v>
      </c>
      <c r="G16" s="263" t="s">
        <v>938</v>
      </c>
      <c r="H16" s="264">
        <v>7</v>
      </c>
      <c r="I16" s="265">
        <v>2018.0980000000002</v>
      </c>
      <c r="J16" s="266">
        <v>2.4178365683364574E-2</v>
      </c>
      <c r="K16" s="266">
        <v>0.45252317484649535</v>
      </c>
      <c r="L16" s="266">
        <v>0.26212800369456785</v>
      </c>
      <c r="M16" s="267">
        <v>10.865</v>
      </c>
      <c r="N16" s="268">
        <v>9.9103215007398049E-2</v>
      </c>
      <c r="O16" s="268">
        <v>9.5139086407102127</v>
      </c>
      <c r="P16" s="269">
        <v>104</v>
      </c>
      <c r="Q16" s="270">
        <v>2</v>
      </c>
      <c r="R16" s="270">
        <v>192</v>
      </c>
    </row>
    <row r="17" spans="1:18" ht="16.5">
      <c r="A17" s="257" t="s">
        <v>147</v>
      </c>
      <c r="B17" s="258" t="s">
        <v>1034</v>
      </c>
      <c r="C17" s="259" t="s">
        <v>70</v>
      </c>
      <c r="D17" s="260">
        <v>0.82477895492524356</v>
      </c>
      <c r="E17" s="261">
        <v>7697</v>
      </c>
      <c r="F17" s="329" t="s">
        <v>208</v>
      </c>
      <c r="G17" s="263" t="s">
        <v>904</v>
      </c>
      <c r="H17" s="264">
        <v>2</v>
      </c>
      <c r="I17" s="265">
        <v>2567.6480000000001</v>
      </c>
      <c r="J17" s="266">
        <v>2.6771612539642536E-2</v>
      </c>
      <c r="K17" s="266">
        <v>0.44487281400822309</v>
      </c>
      <c r="L17" s="266">
        <v>0.24380288886950235</v>
      </c>
      <c r="M17" s="267">
        <v>12.339</v>
      </c>
      <c r="N17" s="268">
        <v>0</v>
      </c>
      <c r="O17" s="268">
        <v>4.9851069928588343</v>
      </c>
      <c r="P17" s="269">
        <v>119</v>
      </c>
      <c r="Q17" s="270">
        <v>0</v>
      </c>
      <c r="R17" s="270">
        <v>128</v>
      </c>
    </row>
    <row r="18" spans="1:18" ht="16.5">
      <c r="A18" s="257" t="s">
        <v>147</v>
      </c>
      <c r="B18" s="258" t="s">
        <v>1044</v>
      </c>
      <c r="C18" s="259" t="s">
        <v>70</v>
      </c>
      <c r="D18" s="260">
        <v>0.84418248511413285</v>
      </c>
      <c r="E18" s="261">
        <v>5879</v>
      </c>
      <c r="F18" s="329" t="s">
        <v>208</v>
      </c>
      <c r="G18" s="263" t="s">
        <v>902</v>
      </c>
      <c r="H18" s="264">
        <v>4</v>
      </c>
      <c r="I18" s="265">
        <v>2627.422</v>
      </c>
      <c r="J18" s="266">
        <v>1.1462899252711616E-2</v>
      </c>
      <c r="K18" s="266">
        <v>0.48271229673588978</v>
      </c>
      <c r="L18" s="266">
        <v>0.29268233272005789</v>
      </c>
      <c r="M18" s="267">
        <v>12.773999999999999</v>
      </c>
      <c r="N18" s="268">
        <v>0</v>
      </c>
      <c r="O18" s="268">
        <v>10.314292869588517</v>
      </c>
      <c r="P18" s="269">
        <v>159</v>
      </c>
      <c r="Q18" s="270">
        <v>0</v>
      </c>
      <c r="R18" s="270">
        <v>271</v>
      </c>
    </row>
    <row r="19" spans="1:18" ht="16.5">
      <c r="A19" s="257" t="s">
        <v>147</v>
      </c>
      <c r="B19" s="258" t="s">
        <v>1054</v>
      </c>
      <c r="C19" s="259" t="s">
        <v>70</v>
      </c>
      <c r="D19" s="260">
        <v>0.82490560913460798</v>
      </c>
      <c r="E19" s="261">
        <v>1357</v>
      </c>
      <c r="F19" s="329" t="s">
        <v>208</v>
      </c>
      <c r="G19" s="263" t="s">
        <v>912</v>
      </c>
      <c r="H19" s="264">
        <v>2</v>
      </c>
      <c r="I19" s="265">
        <v>2310.047</v>
      </c>
      <c r="J19" s="266">
        <v>1.9716657266853482E-2</v>
      </c>
      <c r="K19" s="266">
        <v>0.46561379569835504</v>
      </c>
      <c r="L19" s="266">
        <v>0.18093120101625132</v>
      </c>
      <c r="M19" s="267">
        <v>18.52</v>
      </c>
      <c r="N19" s="268">
        <v>0</v>
      </c>
      <c r="O19" s="268">
        <v>10.432688166084933</v>
      </c>
      <c r="P19" s="269">
        <v>127</v>
      </c>
      <c r="Q19" s="270">
        <v>0</v>
      </c>
      <c r="R19" s="270">
        <v>243</v>
      </c>
    </row>
    <row r="20" spans="1:18" ht="16.5">
      <c r="A20" s="257" t="s">
        <v>147</v>
      </c>
      <c r="B20" s="258" t="s">
        <v>1066</v>
      </c>
      <c r="C20" s="259" t="s">
        <v>73</v>
      </c>
      <c r="D20" s="260">
        <v>0.75834857114182341</v>
      </c>
      <c r="E20" s="261">
        <v>4985</v>
      </c>
      <c r="F20" s="329" t="s">
        <v>214</v>
      </c>
      <c r="G20" s="263" t="s">
        <v>995</v>
      </c>
      <c r="H20" s="264">
        <v>11</v>
      </c>
      <c r="I20" s="265">
        <v>2258.433</v>
      </c>
      <c r="J20" s="266">
        <v>2.815904597808469E-2</v>
      </c>
      <c r="K20" s="266">
        <v>0.48124873043958633</v>
      </c>
      <c r="L20" s="266">
        <v>0.19926260510588856</v>
      </c>
      <c r="M20" s="267">
        <v>15.962999999999999</v>
      </c>
      <c r="N20" s="268">
        <v>4.427848866891336E-2</v>
      </c>
      <c r="O20" s="268">
        <v>26.389979246672361</v>
      </c>
      <c r="P20" s="269">
        <v>163</v>
      </c>
      <c r="Q20" s="270">
        <v>1</v>
      </c>
      <c r="R20" s="270">
        <v>615</v>
      </c>
    </row>
    <row r="21" spans="1:18" ht="16.5">
      <c r="A21" s="257" t="s">
        <v>147</v>
      </c>
      <c r="B21" s="258" t="s">
        <v>1074</v>
      </c>
      <c r="C21" s="259" t="s">
        <v>70</v>
      </c>
      <c r="D21" s="260">
        <v>0.83503820891493596</v>
      </c>
      <c r="E21" s="261">
        <v>6956</v>
      </c>
      <c r="F21" s="329" t="s">
        <v>208</v>
      </c>
      <c r="G21" s="263" t="s">
        <v>921</v>
      </c>
      <c r="H21" s="264">
        <v>2</v>
      </c>
      <c r="I21" s="265">
        <v>2310.9499999999998</v>
      </c>
      <c r="J21" s="266">
        <v>2.6535874560824034E-2</v>
      </c>
      <c r="K21" s="266">
        <v>0.42258291381378676</v>
      </c>
      <c r="L21" s="266">
        <v>0.21809212661459573</v>
      </c>
      <c r="M21" s="267">
        <v>8.5190000000000001</v>
      </c>
      <c r="N21" s="268">
        <v>4.3272247344165821E-2</v>
      </c>
      <c r="O21" s="268">
        <v>9.3900776736839831</v>
      </c>
      <c r="P21" s="269">
        <v>120</v>
      </c>
      <c r="Q21" s="270">
        <v>1</v>
      </c>
      <c r="R21" s="270">
        <v>217</v>
      </c>
    </row>
    <row r="22" spans="1:18" ht="16.5">
      <c r="A22" s="257" t="s">
        <v>147</v>
      </c>
      <c r="B22" s="258" t="s">
        <v>1084</v>
      </c>
      <c r="C22" s="259" t="s">
        <v>73</v>
      </c>
      <c r="D22" s="260">
        <v>0.7959335956643433</v>
      </c>
      <c r="E22" s="261">
        <v>1173</v>
      </c>
      <c r="F22" s="329" t="s">
        <v>214</v>
      </c>
      <c r="G22" s="263" t="s">
        <v>997</v>
      </c>
      <c r="H22" s="264">
        <v>2</v>
      </c>
      <c r="I22" s="265">
        <v>2404.893</v>
      </c>
      <c r="J22" s="266">
        <v>4.1733527782911867E-2</v>
      </c>
      <c r="K22" s="266">
        <v>0.36390166014826897</v>
      </c>
      <c r="L22" s="266">
        <v>0.1630010150139736</v>
      </c>
      <c r="M22" s="267">
        <v>13.526</v>
      </c>
      <c r="N22" s="268">
        <v>0</v>
      </c>
      <c r="O22" s="268">
        <v>16.508010959323347</v>
      </c>
      <c r="P22" s="269">
        <v>20</v>
      </c>
      <c r="Q22" s="270">
        <v>0</v>
      </c>
      <c r="R22" s="270">
        <v>397</v>
      </c>
    </row>
    <row r="23" spans="1:18" ht="16.5">
      <c r="A23" s="257" t="s">
        <v>147</v>
      </c>
      <c r="B23" s="258" t="s">
        <v>1090</v>
      </c>
      <c r="C23" s="259" t="s">
        <v>73</v>
      </c>
      <c r="D23" s="260">
        <v>0.79925233784022243</v>
      </c>
      <c r="E23" s="261">
        <v>6845</v>
      </c>
      <c r="F23" s="329" t="s">
        <v>208</v>
      </c>
      <c r="G23" s="263" t="s">
        <v>914</v>
      </c>
      <c r="H23" s="264">
        <v>3</v>
      </c>
      <c r="I23" s="265">
        <v>1578.5510000000002</v>
      </c>
      <c r="J23" s="266">
        <v>8.8416911331635623E-3</v>
      </c>
      <c r="K23" s="266">
        <v>0.45989395986670123</v>
      </c>
      <c r="L23" s="266">
        <v>0.2673337763556578</v>
      </c>
      <c r="M23" s="267">
        <v>9.2170000000000005</v>
      </c>
      <c r="N23" s="268">
        <v>6.3349236103236437E-2</v>
      </c>
      <c r="O23" s="268">
        <v>19.384866247590352</v>
      </c>
      <c r="P23" s="269">
        <v>70</v>
      </c>
      <c r="Q23" s="270">
        <v>1</v>
      </c>
      <c r="R23" s="270">
        <v>306</v>
      </c>
    </row>
    <row r="24" spans="1:18" ht="16.5">
      <c r="A24" s="257" t="s">
        <v>147</v>
      </c>
      <c r="B24" s="258" t="s">
        <v>1092</v>
      </c>
      <c r="C24" s="259" t="s">
        <v>73</v>
      </c>
      <c r="D24" s="260">
        <v>0.75826019816137435</v>
      </c>
      <c r="E24" s="261">
        <v>5802</v>
      </c>
      <c r="F24" s="329" t="s">
        <v>208</v>
      </c>
      <c r="G24" s="263" t="s">
        <v>921</v>
      </c>
      <c r="H24" s="264">
        <v>3</v>
      </c>
      <c r="I24" s="265">
        <v>2485.998</v>
      </c>
      <c r="J24" s="266">
        <v>1.4760000797399683E-2</v>
      </c>
      <c r="K24" s="266">
        <v>0.49113813143359525</v>
      </c>
      <c r="L24" s="266">
        <v>0.19515298946833418</v>
      </c>
      <c r="M24" s="267">
        <v>12.324999999999999</v>
      </c>
      <c r="N24" s="268">
        <v>0.60337940738488127</v>
      </c>
      <c r="O24" s="268">
        <v>50.281617282073434</v>
      </c>
      <c r="P24" s="269">
        <v>199</v>
      </c>
      <c r="Q24" s="270">
        <v>15</v>
      </c>
      <c r="R24" s="270">
        <v>1292</v>
      </c>
    </row>
    <row r="25" spans="1:18" ht="16.5">
      <c r="A25" s="257" t="s">
        <v>147</v>
      </c>
      <c r="B25" s="258" t="s">
        <v>1096</v>
      </c>
      <c r="C25" s="259" t="s">
        <v>73</v>
      </c>
      <c r="D25" s="260">
        <v>0.79605188438159502</v>
      </c>
      <c r="E25" s="261">
        <v>6391</v>
      </c>
      <c r="F25" s="329" t="s">
        <v>214</v>
      </c>
      <c r="G25" s="263" t="s">
        <v>999</v>
      </c>
      <c r="H25" s="264">
        <v>11</v>
      </c>
      <c r="I25" s="265">
        <v>2253.4359999999997</v>
      </c>
      <c r="J25" s="266">
        <v>2.2981896074042725E-2</v>
      </c>
      <c r="K25" s="266">
        <v>0.42238033448390189</v>
      </c>
      <c r="L25" s="266">
        <v>0.18505074029171451</v>
      </c>
      <c r="M25" s="267">
        <v>12.933</v>
      </c>
      <c r="N25" s="268">
        <v>0</v>
      </c>
      <c r="O25" s="268">
        <v>27.247279265974274</v>
      </c>
      <c r="P25" s="269">
        <v>79</v>
      </c>
      <c r="Q25" s="270">
        <v>0</v>
      </c>
      <c r="R25" s="270">
        <v>614</v>
      </c>
    </row>
    <row r="26" spans="1:18" ht="16.5" customHeight="1">
      <c r="A26" s="257" t="s">
        <v>147</v>
      </c>
      <c r="B26" s="258" t="s">
        <v>1118</v>
      </c>
      <c r="C26" s="259" t="s">
        <v>73</v>
      </c>
      <c r="D26" s="260">
        <v>0.74532232115336983</v>
      </c>
      <c r="E26" s="261">
        <v>2158</v>
      </c>
      <c r="F26" s="329" t="s">
        <v>208</v>
      </c>
      <c r="G26" s="263" t="s">
        <v>908</v>
      </c>
      <c r="H26" s="264">
        <v>3</v>
      </c>
      <c r="I26" s="265">
        <v>2453.9430000000002</v>
      </c>
      <c r="J26" s="266">
        <v>6.3909767126642918E-3</v>
      </c>
      <c r="K26" s="266">
        <v>0.48455484131689014</v>
      </c>
      <c r="L26" s="266">
        <v>0.27506751379310762</v>
      </c>
      <c r="M26" s="267">
        <v>14.151</v>
      </c>
      <c r="N26" s="268">
        <v>0</v>
      </c>
      <c r="O26" s="268">
        <v>27.792006578799914</v>
      </c>
      <c r="P26" s="269">
        <v>139</v>
      </c>
      <c r="Q26" s="270">
        <v>0</v>
      </c>
      <c r="R26" s="270">
        <v>682</v>
      </c>
    </row>
    <row r="27" spans="1:18" ht="16.5">
      <c r="A27" s="257" t="s">
        <v>147</v>
      </c>
      <c r="B27" s="258" t="s">
        <v>1122</v>
      </c>
      <c r="C27" s="259" t="s">
        <v>70</v>
      </c>
      <c r="D27" s="260">
        <v>0.81700807204496351</v>
      </c>
      <c r="E27" s="261">
        <v>7432</v>
      </c>
      <c r="F27" s="329" t="s">
        <v>209</v>
      </c>
      <c r="G27" s="263" t="s">
        <v>930</v>
      </c>
      <c r="H27" s="264">
        <v>4</v>
      </c>
      <c r="I27" s="265">
        <v>1138.47</v>
      </c>
      <c r="J27" s="266">
        <v>1.4572154318954205E-2</v>
      </c>
      <c r="K27" s="266">
        <v>0.44505433743207329</v>
      </c>
      <c r="L27" s="266">
        <v>0.1849955246827327</v>
      </c>
      <c r="M27" s="267">
        <v>6.4930000000000003</v>
      </c>
      <c r="N27" s="268">
        <v>8.7837184993895312E-2</v>
      </c>
      <c r="O27" s="268">
        <v>5.0067195446520332</v>
      </c>
      <c r="P27" s="269">
        <v>79</v>
      </c>
      <c r="Q27" s="270">
        <v>1</v>
      </c>
      <c r="R27" s="270">
        <v>60</v>
      </c>
    </row>
    <row r="28" spans="1:18" ht="16.5">
      <c r="A28" s="257" t="s">
        <v>147</v>
      </c>
      <c r="B28" s="258" t="s">
        <v>1128</v>
      </c>
      <c r="C28" s="259" t="s">
        <v>70</v>
      </c>
      <c r="D28" s="260">
        <v>0.83045454545454533</v>
      </c>
      <c r="E28" s="261">
        <v>2407</v>
      </c>
      <c r="F28" s="329" t="s">
        <v>208</v>
      </c>
      <c r="G28" s="263" t="s">
        <v>912</v>
      </c>
      <c r="H28" s="264">
        <v>1</v>
      </c>
      <c r="I28" s="265">
        <v>2149.3420000000001</v>
      </c>
      <c r="J28" s="266">
        <v>1.1102038627267797E-2</v>
      </c>
      <c r="K28" s="266">
        <v>0.4728484550374244</v>
      </c>
      <c r="L28" s="266">
        <v>0.20285278006013002</v>
      </c>
      <c r="M28" s="267">
        <v>16.632999999999999</v>
      </c>
      <c r="N28" s="268">
        <v>0</v>
      </c>
      <c r="O28" s="268">
        <v>14.841751568619605</v>
      </c>
      <c r="P28" s="269">
        <v>132</v>
      </c>
      <c r="Q28" s="270">
        <v>0</v>
      </c>
      <c r="R28" s="270">
        <v>319</v>
      </c>
    </row>
    <row r="29" spans="1:18" ht="16.5">
      <c r="A29" s="257" t="s">
        <v>147</v>
      </c>
      <c r="B29" s="258" t="s">
        <v>1162</v>
      </c>
      <c r="C29" s="259" t="s">
        <v>73</v>
      </c>
      <c r="D29" s="260">
        <v>0.79793103448275871</v>
      </c>
      <c r="E29" s="261">
        <v>6181</v>
      </c>
      <c r="F29" s="329" t="s">
        <v>211</v>
      </c>
      <c r="G29" s="263" t="s">
        <v>962</v>
      </c>
      <c r="H29" s="264">
        <v>1</v>
      </c>
      <c r="I29" s="265">
        <v>2327.3609999999999</v>
      </c>
      <c r="J29" s="266">
        <v>3.5453266312887618E-3</v>
      </c>
      <c r="K29" s="266">
        <v>0.34598491166761353</v>
      </c>
      <c r="L29" s="266">
        <v>9.1090294973577374E-2</v>
      </c>
      <c r="M29" s="267">
        <v>6.7110000000000003</v>
      </c>
      <c r="N29" s="268">
        <v>0.30076984189388756</v>
      </c>
      <c r="O29" s="268">
        <v>1.3319807283872163</v>
      </c>
      <c r="P29" s="269">
        <v>31</v>
      </c>
      <c r="Q29" s="270">
        <v>7</v>
      </c>
      <c r="R29" s="270">
        <v>31</v>
      </c>
    </row>
    <row r="30" spans="1:18" ht="16.5">
      <c r="A30" s="257" t="s">
        <v>147</v>
      </c>
      <c r="B30" s="258" t="s">
        <v>1182</v>
      </c>
      <c r="C30" s="259" t="s">
        <v>70</v>
      </c>
      <c r="D30" s="260">
        <v>0.836934747912361</v>
      </c>
      <c r="E30" s="261">
        <v>3016</v>
      </c>
      <c r="F30" s="329" t="s">
        <v>214</v>
      </c>
      <c r="G30" s="263" t="s">
        <v>995</v>
      </c>
      <c r="H30" s="264">
        <v>2</v>
      </c>
      <c r="I30" s="265">
        <v>2458.5650000000001</v>
      </c>
      <c r="J30" s="266">
        <v>3.3913583118742013E-2</v>
      </c>
      <c r="K30" s="266">
        <v>0.40098526248941807</v>
      </c>
      <c r="L30" s="266">
        <v>0.21069200936318544</v>
      </c>
      <c r="M30" s="267">
        <v>12.824</v>
      </c>
      <c r="N30" s="268">
        <v>0</v>
      </c>
      <c r="O30" s="268">
        <v>48.727611431871843</v>
      </c>
      <c r="P30" s="269">
        <v>74</v>
      </c>
      <c r="Q30" s="270">
        <v>0</v>
      </c>
      <c r="R30" s="270">
        <v>1198</v>
      </c>
    </row>
    <row r="31" spans="1:18" ht="16.5">
      <c r="A31" s="257" t="s">
        <v>147</v>
      </c>
      <c r="B31" s="258" t="s">
        <v>1188</v>
      </c>
      <c r="C31" s="259" t="s">
        <v>73</v>
      </c>
      <c r="D31" s="260">
        <v>0.66758620689655168</v>
      </c>
      <c r="E31" s="261">
        <v>56</v>
      </c>
      <c r="F31" s="329" t="s">
        <v>211</v>
      </c>
      <c r="G31" s="263" t="s">
        <v>962</v>
      </c>
      <c r="H31" s="264">
        <v>1</v>
      </c>
      <c r="I31" s="265">
        <v>2242.2779999999998</v>
      </c>
      <c r="J31" s="266">
        <v>1.3187315966993097E-2</v>
      </c>
      <c r="K31" s="266">
        <v>0.34248407975784539</v>
      </c>
      <c r="L31" s="266">
        <v>0.28453206961848621</v>
      </c>
      <c r="M31" s="267">
        <v>10.316000000000001</v>
      </c>
      <c r="N31" s="268">
        <v>0</v>
      </c>
      <c r="O31" s="268">
        <v>3.3002152275498404</v>
      </c>
      <c r="P31" s="269">
        <v>8</v>
      </c>
      <c r="Q31" s="270">
        <v>0</v>
      </c>
      <c r="R31" s="270">
        <v>74</v>
      </c>
    </row>
    <row r="32" spans="1:18" ht="16.5">
      <c r="A32" s="257" t="s">
        <v>147</v>
      </c>
      <c r="B32" s="258" t="s">
        <v>1204</v>
      </c>
      <c r="C32" s="259" t="s">
        <v>73</v>
      </c>
      <c r="D32" s="260">
        <v>0.78714746278074565</v>
      </c>
      <c r="E32" s="261">
        <v>5719</v>
      </c>
      <c r="F32" s="329" t="s">
        <v>211</v>
      </c>
      <c r="G32" s="263" t="s">
        <v>950</v>
      </c>
      <c r="H32" s="264">
        <v>9</v>
      </c>
      <c r="I32" s="265">
        <v>2043.0529999999999</v>
      </c>
      <c r="J32" s="266">
        <v>1.562316761206314E-2</v>
      </c>
      <c r="K32" s="266">
        <v>0.49318356851163525</v>
      </c>
      <c r="L32" s="266">
        <v>0.32775500064372348</v>
      </c>
      <c r="M32" s="267">
        <v>14.683</v>
      </c>
      <c r="N32" s="268">
        <v>0.53840991888120382</v>
      </c>
      <c r="O32" s="268">
        <v>28.290993919394165</v>
      </c>
      <c r="P32" s="269">
        <v>145</v>
      </c>
      <c r="Q32" s="270">
        <v>11</v>
      </c>
      <c r="R32" s="270">
        <v>606</v>
      </c>
    </row>
    <row r="33" spans="1:18" ht="16.5">
      <c r="A33" s="257" t="s">
        <v>147</v>
      </c>
      <c r="B33" s="258" t="s">
        <v>1212</v>
      </c>
      <c r="C33" s="259" t="s">
        <v>70</v>
      </c>
      <c r="D33" s="260">
        <v>0.82407407407407407</v>
      </c>
      <c r="E33" s="261">
        <v>4024</v>
      </c>
      <c r="F33" s="329" t="s">
        <v>211</v>
      </c>
      <c r="G33" s="263" t="s">
        <v>957</v>
      </c>
      <c r="H33" s="264">
        <v>1</v>
      </c>
      <c r="I33" s="265">
        <v>2565.1170000000002</v>
      </c>
      <c r="J33" s="266">
        <v>1.8117791935388518E-2</v>
      </c>
      <c r="K33" s="266">
        <v>0.37660737283720802</v>
      </c>
      <c r="L33" s="266">
        <v>0.14970077388282874</v>
      </c>
      <c r="M33" s="267">
        <v>6.5220000000000002</v>
      </c>
      <c r="N33" s="268">
        <v>0</v>
      </c>
      <c r="O33" s="268">
        <v>3.7815039236027048</v>
      </c>
      <c r="P33" s="269">
        <v>95</v>
      </c>
      <c r="Q33" s="270">
        <v>0</v>
      </c>
      <c r="R33" s="270">
        <v>97</v>
      </c>
    </row>
    <row r="34" spans="1:18" ht="16.5">
      <c r="A34" s="257" t="s">
        <v>147</v>
      </c>
      <c r="B34" s="258" t="s">
        <v>1427</v>
      </c>
      <c r="C34" s="259" t="s">
        <v>70</v>
      </c>
      <c r="D34" s="260">
        <v>0.81808894201815641</v>
      </c>
      <c r="E34" s="261">
        <v>1709</v>
      </c>
      <c r="F34" s="329" t="s">
        <v>209</v>
      </c>
      <c r="G34" s="263" t="s">
        <v>933</v>
      </c>
      <c r="H34" s="264">
        <v>3</v>
      </c>
      <c r="I34" s="265">
        <v>590.19299999999998</v>
      </c>
      <c r="J34" s="266">
        <v>1.2426217363476429E-2</v>
      </c>
      <c r="K34" s="266">
        <v>0.41522008326792037</v>
      </c>
      <c r="L34" s="266">
        <v>0.20162895866267475</v>
      </c>
      <c r="M34" s="267">
        <v>7.1719999999999997</v>
      </c>
      <c r="N34" s="268">
        <v>0</v>
      </c>
      <c r="O34" s="268">
        <v>13.893760176755739</v>
      </c>
      <c r="P34" s="269">
        <v>19</v>
      </c>
      <c r="Q34" s="270">
        <v>0</v>
      </c>
      <c r="R34" s="270">
        <v>82</v>
      </c>
    </row>
    <row r="35" spans="1:18" ht="16.5">
      <c r="A35" s="257" t="s">
        <v>147</v>
      </c>
      <c r="B35" s="258" t="s">
        <v>1232</v>
      </c>
      <c r="C35" s="259" t="s">
        <v>70</v>
      </c>
      <c r="D35" s="260">
        <v>0.82434782608695656</v>
      </c>
      <c r="E35" s="261">
        <v>4686</v>
      </c>
      <c r="F35" s="329" t="s">
        <v>209</v>
      </c>
      <c r="G35" s="263" t="s">
        <v>928</v>
      </c>
      <c r="H35" s="264">
        <v>1</v>
      </c>
      <c r="I35" s="265">
        <v>2270.2860000000001</v>
      </c>
      <c r="J35" s="266">
        <v>7.9649735332971792E-3</v>
      </c>
      <c r="K35" s="266">
        <v>0.49421792398551301</v>
      </c>
      <c r="L35" s="266">
        <v>0.23389123661071776</v>
      </c>
      <c r="M35" s="267">
        <v>6.84</v>
      </c>
      <c r="N35" s="268">
        <v>0.17618925545063485</v>
      </c>
      <c r="O35" s="268">
        <v>1.849987182231666</v>
      </c>
      <c r="P35" s="269">
        <v>216</v>
      </c>
      <c r="Q35" s="270">
        <v>4</v>
      </c>
      <c r="R35" s="270">
        <v>42</v>
      </c>
    </row>
  </sheetData>
  <phoneticPr fontId="2" type="noConversion"/>
  <conditionalFormatting sqref="C14:D35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E19-9F4C-4BBC-9FBF-49DFC7D0A071}">
  <sheetPr>
    <tabColor rgb="FFFF0000"/>
  </sheetPr>
  <dimension ref="A1:L274"/>
  <sheetViews>
    <sheetView showGridLines="0" workbookViewId="0"/>
  </sheetViews>
  <sheetFormatPr defaultRowHeight="13.5"/>
  <cols>
    <col min="1" max="16384" width="9.140625" style="305"/>
  </cols>
  <sheetData>
    <row r="1" spans="1:12">
      <c r="A1" s="300"/>
      <c r="B1" s="301"/>
      <c r="C1" s="302"/>
      <c r="D1" s="303"/>
      <c r="E1" s="303"/>
      <c r="F1" s="304"/>
      <c r="G1" s="303"/>
      <c r="H1" s="303"/>
      <c r="I1" s="303"/>
      <c r="J1" s="303"/>
      <c r="K1" s="303"/>
      <c r="L1" s="303"/>
    </row>
    <row r="2" spans="1:12" ht="41.25">
      <c r="A2" s="336" t="s">
        <v>1800</v>
      </c>
      <c r="B2" s="336"/>
      <c r="C2" s="336"/>
      <c r="D2" s="336"/>
      <c r="E2" s="336"/>
      <c r="F2" s="336"/>
      <c r="G2" s="336"/>
      <c r="H2" s="336"/>
      <c r="I2" s="336"/>
      <c r="J2" s="336"/>
      <c r="K2" s="336"/>
      <c r="L2" s="336"/>
    </row>
    <row r="4" spans="1:12" ht="17.25">
      <c r="A4" s="306" t="s">
        <v>1246</v>
      </c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</row>
    <row r="5" spans="1:12" ht="26.25">
      <c r="A5" s="308" t="s">
        <v>1247</v>
      </c>
    </row>
    <row r="6" spans="1:12" ht="26.25">
      <c r="A6" s="308" t="s">
        <v>1248</v>
      </c>
    </row>
    <row r="7" spans="1:12" ht="26.25">
      <c r="A7" s="308"/>
    </row>
    <row r="8" spans="1:12" ht="17.25">
      <c r="A8" s="309" t="s">
        <v>1249</v>
      </c>
    </row>
    <row r="9" spans="1:12" ht="40.5">
      <c r="A9" s="251" t="s">
        <v>0</v>
      </c>
      <c r="B9" s="252" t="s">
        <v>77</v>
      </c>
      <c r="C9" s="253" t="s">
        <v>68</v>
      </c>
      <c r="D9" s="253" t="s">
        <v>658</v>
      </c>
      <c r="E9" s="254" t="s">
        <v>644</v>
      </c>
      <c r="F9" s="252" t="s">
        <v>649</v>
      </c>
      <c r="G9" s="254" t="s">
        <v>647</v>
      </c>
      <c r="H9" s="254" t="s">
        <v>651</v>
      </c>
      <c r="I9" s="255" t="s">
        <v>653</v>
      </c>
      <c r="J9" s="254" t="s">
        <v>12</v>
      </c>
      <c r="K9" s="254" t="s">
        <v>13</v>
      </c>
      <c r="L9" s="330" t="s">
        <v>680</v>
      </c>
    </row>
    <row r="10" spans="1:12" ht="16.5">
      <c r="A10" s="257" t="s">
        <v>149</v>
      </c>
      <c r="B10" s="258" t="s">
        <v>1446</v>
      </c>
      <c r="C10" s="259" t="s">
        <v>71</v>
      </c>
      <c r="D10" s="260">
        <v>0.93340106619854413</v>
      </c>
      <c r="E10" s="261">
        <v>3171</v>
      </c>
      <c r="F10" s="262" t="s">
        <v>178</v>
      </c>
      <c r="G10" s="263" t="s">
        <v>1447</v>
      </c>
      <c r="H10" s="264">
        <v>9</v>
      </c>
      <c r="I10" s="265">
        <v>2126.3809999999999</v>
      </c>
      <c r="J10" s="266">
        <v>2.4403382725105664E-2</v>
      </c>
      <c r="K10" s="266">
        <v>0.43496213709977904</v>
      </c>
      <c r="L10" s="310">
        <v>134</v>
      </c>
    </row>
    <row r="11" spans="1:12" ht="16.5">
      <c r="A11" s="257" t="s">
        <v>149</v>
      </c>
      <c r="B11" s="258" t="s">
        <v>1448</v>
      </c>
      <c r="C11" s="259" t="s">
        <v>70</v>
      </c>
      <c r="D11" s="260">
        <v>0.82802922953482172</v>
      </c>
      <c r="E11" s="261">
        <v>7979</v>
      </c>
      <c r="F11" s="262" t="s">
        <v>185</v>
      </c>
      <c r="G11" s="263" t="s">
        <v>1449</v>
      </c>
      <c r="H11" s="264">
        <v>12</v>
      </c>
      <c r="I11" s="265">
        <v>2168.364</v>
      </c>
      <c r="J11" s="266">
        <v>1.7966190929349861E-2</v>
      </c>
      <c r="K11" s="266">
        <v>0.37598512556896024</v>
      </c>
      <c r="L11" s="310">
        <v>43</v>
      </c>
    </row>
    <row r="12" spans="1:12" ht="16.5">
      <c r="A12" s="257" t="s">
        <v>149</v>
      </c>
      <c r="B12" s="258" t="s">
        <v>1450</v>
      </c>
      <c r="C12" s="259" t="s">
        <v>71</v>
      </c>
      <c r="D12" s="260">
        <v>0.90687499999999999</v>
      </c>
      <c r="E12" s="261">
        <v>30</v>
      </c>
      <c r="F12" s="262" t="s">
        <v>180</v>
      </c>
      <c r="G12" s="263" t="s">
        <v>1451</v>
      </c>
      <c r="H12" s="264">
        <v>1</v>
      </c>
      <c r="I12" s="265">
        <v>2198.9879999999998</v>
      </c>
      <c r="J12" s="266">
        <v>3.2599308949659562E-3</v>
      </c>
      <c r="K12" s="266">
        <v>0.49062693794083972</v>
      </c>
      <c r="L12" s="310">
        <v>142</v>
      </c>
    </row>
    <row r="13" spans="1:12" ht="16.5">
      <c r="A13" s="257" t="s">
        <v>149</v>
      </c>
      <c r="B13" s="258" t="s">
        <v>1452</v>
      </c>
      <c r="C13" s="259" t="s">
        <v>71</v>
      </c>
      <c r="D13" s="260">
        <v>0.92553191489361686</v>
      </c>
      <c r="E13" s="261">
        <v>8642</v>
      </c>
      <c r="F13" s="262" t="s">
        <v>177</v>
      </c>
      <c r="G13" s="263" t="s">
        <v>1453</v>
      </c>
      <c r="H13" s="264">
        <v>1</v>
      </c>
      <c r="I13" s="265">
        <v>2470.837</v>
      </c>
      <c r="J13" s="266">
        <v>6.2218021509002621E-3</v>
      </c>
      <c r="K13" s="266">
        <v>0.46426121289057892</v>
      </c>
      <c r="L13" s="310">
        <v>255</v>
      </c>
    </row>
    <row r="14" spans="1:12" ht="16.5">
      <c r="A14" s="257" t="s">
        <v>149</v>
      </c>
      <c r="B14" s="258" t="s">
        <v>1454</v>
      </c>
      <c r="C14" s="259" t="s">
        <v>72</v>
      </c>
      <c r="D14" s="260">
        <v>0.87810306599461629</v>
      </c>
      <c r="E14" s="261">
        <v>525</v>
      </c>
      <c r="F14" s="262" t="s">
        <v>186</v>
      </c>
      <c r="G14" s="263" t="s">
        <v>1455</v>
      </c>
      <c r="H14" s="264">
        <v>10</v>
      </c>
      <c r="I14" s="265">
        <v>2125.3469999999998</v>
      </c>
      <c r="J14" s="266">
        <v>1.6679264578205458E-2</v>
      </c>
      <c r="K14" s="266">
        <v>0.38904596157410654</v>
      </c>
      <c r="L14" s="310">
        <v>52</v>
      </c>
    </row>
    <row r="15" spans="1:12" ht="16.5">
      <c r="A15" s="257" t="s">
        <v>149</v>
      </c>
      <c r="B15" s="258" t="s">
        <v>1456</v>
      </c>
      <c r="C15" s="259" t="s">
        <v>71</v>
      </c>
      <c r="D15" s="260">
        <v>0.94</v>
      </c>
      <c r="E15" s="261">
        <v>6584</v>
      </c>
      <c r="F15" s="262" t="s">
        <v>180</v>
      </c>
      <c r="G15" s="263" t="s">
        <v>1457</v>
      </c>
      <c r="H15" s="264">
        <v>1</v>
      </c>
      <c r="I15" s="265">
        <v>2123.1680000000001</v>
      </c>
      <c r="J15" s="266">
        <v>5.7523187522220319E-2</v>
      </c>
      <c r="K15" s="266">
        <v>0.46983241593353825</v>
      </c>
      <c r="L15" s="310">
        <v>126</v>
      </c>
    </row>
    <row r="16" spans="1:12" ht="16.5">
      <c r="A16" s="257" t="s">
        <v>149</v>
      </c>
      <c r="B16" s="258" t="s">
        <v>1458</v>
      </c>
      <c r="C16" s="259" t="s">
        <v>71</v>
      </c>
      <c r="D16" s="260">
        <v>0.92899733121346473</v>
      </c>
      <c r="E16" s="261">
        <v>5435</v>
      </c>
      <c r="F16" s="262" t="s">
        <v>180</v>
      </c>
      <c r="G16" s="263" t="s">
        <v>1451</v>
      </c>
      <c r="H16" s="264">
        <v>10</v>
      </c>
      <c r="I16" s="265">
        <v>1794.4430000000002</v>
      </c>
      <c r="J16" s="266">
        <v>1.2464167969470709E-2</v>
      </c>
      <c r="K16" s="266">
        <v>0.4109564767664266</v>
      </c>
      <c r="L16" s="310">
        <v>100</v>
      </c>
    </row>
    <row r="17" spans="1:12" ht="16.5">
      <c r="A17" s="257" t="s">
        <v>149</v>
      </c>
      <c r="B17" s="258" t="s">
        <v>1459</v>
      </c>
      <c r="C17" s="259" t="s">
        <v>71</v>
      </c>
      <c r="D17" s="260">
        <v>0.91354838709677411</v>
      </c>
      <c r="E17" s="261">
        <v>9881</v>
      </c>
      <c r="F17" s="262" t="s">
        <v>184</v>
      </c>
      <c r="G17" s="263" t="s">
        <v>1460</v>
      </c>
      <c r="H17" s="264">
        <v>1</v>
      </c>
      <c r="I17" s="265">
        <v>2479.3580000000002</v>
      </c>
      <c r="J17" s="266">
        <v>6.3803414778849611E-3</v>
      </c>
      <c r="K17" s="266">
        <v>0.32419399488458683</v>
      </c>
      <c r="L17" s="310">
        <v>36</v>
      </c>
    </row>
    <row r="18" spans="1:12" ht="16.5">
      <c r="A18" s="257" t="s">
        <v>149</v>
      </c>
      <c r="B18" s="258" t="s">
        <v>1461</v>
      </c>
      <c r="C18" s="259" t="s">
        <v>70</v>
      </c>
      <c r="D18" s="260">
        <v>0.80131873890879379</v>
      </c>
      <c r="E18" s="261">
        <v>9790</v>
      </c>
      <c r="F18" s="262" t="s">
        <v>175</v>
      </c>
      <c r="G18" s="263" t="s">
        <v>1462</v>
      </c>
      <c r="H18" s="264">
        <v>3</v>
      </c>
      <c r="I18" s="265">
        <v>2099.4549999999999</v>
      </c>
      <c r="J18" s="266">
        <v>1.038144317350422E-2</v>
      </c>
      <c r="K18" s="266">
        <v>0.3685656273012255</v>
      </c>
      <c r="L18" s="310">
        <v>24</v>
      </c>
    </row>
    <row r="19" spans="1:12" ht="16.5">
      <c r="A19" s="257" t="s">
        <v>149</v>
      </c>
      <c r="B19" s="258" t="s">
        <v>1463</v>
      </c>
      <c r="C19" s="259" t="s">
        <v>72</v>
      </c>
      <c r="D19" s="260">
        <v>0.871423829372446</v>
      </c>
      <c r="E19" s="261">
        <v>1002</v>
      </c>
      <c r="F19" s="262" t="s">
        <v>186</v>
      </c>
      <c r="G19" s="263" t="s">
        <v>1464</v>
      </c>
      <c r="H19" s="264">
        <v>9</v>
      </c>
      <c r="I19" s="265">
        <v>2241.1590000000001</v>
      </c>
      <c r="J19" s="266">
        <v>1.7745617754830672E-2</v>
      </c>
      <c r="K19" s="266">
        <v>0.42827731862620971</v>
      </c>
      <c r="L19" s="310">
        <v>135</v>
      </c>
    </row>
    <row r="20" spans="1:12" ht="16.5">
      <c r="A20" s="257" t="s">
        <v>149</v>
      </c>
      <c r="B20" s="258" t="s">
        <v>1465</v>
      </c>
      <c r="C20" s="259" t="s">
        <v>71</v>
      </c>
      <c r="D20" s="260">
        <v>0.90826435530363936</v>
      </c>
      <c r="E20" s="261">
        <v>4558</v>
      </c>
      <c r="F20" s="262" t="s">
        <v>183</v>
      </c>
      <c r="G20" s="263" t="s">
        <v>1466</v>
      </c>
      <c r="H20" s="264">
        <v>9</v>
      </c>
      <c r="I20" s="265">
        <v>2403.3229999999999</v>
      </c>
      <c r="J20" s="266">
        <v>4.0442640626697737E-2</v>
      </c>
      <c r="K20" s="266">
        <v>0.35950255644115192</v>
      </c>
      <c r="L20" s="310">
        <v>53</v>
      </c>
    </row>
    <row r="21" spans="1:12" ht="16.5">
      <c r="A21" s="257" t="s">
        <v>149</v>
      </c>
      <c r="B21" s="258" t="s">
        <v>1467</v>
      </c>
      <c r="C21" s="259" t="s">
        <v>72</v>
      </c>
      <c r="D21" s="260">
        <v>0.89107794575284383</v>
      </c>
      <c r="E21" s="261">
        <v>2247</v>
      </c>
      <c r="F21" s="262" t="s">
        <v>175</v>
      </c>
      <c r="G21" s="263" t="s">
        <v>1468</v>
      </c>
      <c r="H21" s="264">
        <v>2</v>
      </c>
      <c r="I21" s="265">
        <v>2149.357</v>
      </c>
      <c r="J21" s="266">
        <v>3.1669344673445551E-2</v>
      </c>
      <c r="K21" s="266">
        <v>0.3516004970961234</v>
      </c>
      <c r="L21" s="310">
        <v>32</v>
      </c>
    </row>
    <row r="22" spans="1:12" ht="16.5">
      <c r="A22" s="257" t="s">
        <v>149</v>
      </c>
      <c r="B22" s="258" t="s">
        <v>1469</v>
      </c>
      <c r="C22" s="259" t="s">
        <v>70</v>
      </c>
      <c r="D22" s="260">
        <v>0.84207876517671687</v>
      </c>
      <c r="E22" s="261">
        <v>5922</v>
      </c>
      <c r="F22" s="262" t="s">
        <v>175</v>
      </c>
      <c r="G22" s="263" t="s">
        <v>1462</v>
      </c>
      <c r="H22" s="264">
        <v>3</v>
      </c>
      <c r="I22" s="265">
        <v>2296.2459999999996</v>
      </c>
      <c r="J22" s="266">
        <v>3.636119428451428E-2</v>
      </c>
      <c r="K22" s="266">
        <v>0.35194198056075393</v>
      </c>
      <c r="L22" s="310">
        <v>39</v>
      </c>
    </row>
    <row r="23" spans="1:12" ht="16.5">
      <c r="A23" s="257" t="s">
        <v>149</v>
      </c>
      <c r="B23" s="258" t="s">
        <v>1470</v>
      </c>
      <c r="C23" s="259" t="s">
        <v>71</v>
      </c>
      <c r="D23" s="260">
        <v>0.94433333333333336</v>
      </c>
      <c r="E23" s="261">
        <v>7577</v>
      </c>
      <c r="F23" s="262" t="s">
        <v>183</v>
      </c>
      <c r="G23" s="263" t="s">
        <v>1466</v>
      </c>
      <c r="H23" s="264">
        <v>1</v>
      </c>
      <c r="I23" s="265">
        <v>2450.6089999999999</v>
      </c>
      <c r="J23" s="266">
        <v>1.6786901913557941E-2</v>
      </c>
      <c r="K23" s="266">
        <v>0.3675900211821056</v>
      </c>
      <c r="L23" s="310">
        <v>29</v>
      </c>
    </row>
    <row r="24" spans="1:12" ht="16.5">
      <c r="A24" s="257" t="s">
        <v>147</v>
      </c>
      <c r="B24" s="258" t="s">
        <v>1004</v>
      </c>
      <c r="C24" s="259" t="s">
        <v>72</v>
      </c>
      <c r="D24" s="260">
        <v>0.89366650447230567</v>
      </c>
      <c r="E24" s="261">
        <v>7476</v>
      </c>
      <c r="F24" s="262" t="s">
        <v>208</v>
      </c>
      <c r="G24" s="263" t="s">
        <v>918</v>
      </c>
      <c r="H24" s="264">
        <v>13</v>
      </c>
      <c r="I24" s="265">
        <v>2248.2750000000001</v>
      </c>
      <c r="J24" s="266">
        <v>1.8940790122378693E-2</v>
      </c>
      <c r="K24" s="266">
        <v>0.41644746012214595</v>
      </c>
      <c r="L24" s="310">
        <v>78</v>
      </c>
    </row>
    <row r="25" spans="1:12" ht="16.5">
      <c r="A25" s="257" t="s">
        <v>147</v>
      </c>
      <c r="B25" s="258" t="s">
        <v>1012</v>
      </c>
      <c r="C25" s="259" t="s">
        <v>70</v>
      </c>
      <c r="D25" s="260">
        <v>0.8401147461967744</v>
      </c>
      <c r="E25" s="261">
        <v>8234</v>
      </c>
      <c r="F25" s="262" t="s">
        <v>209</v>
      </c>
      <c r="G25" s="263" t="s">
        <v>930</v>
      </c>
      <c r="H25" s="264">
        <v>2</v>
      </c>
      <c r="I25" s="265">
        <v>1849.173</v>
      </c>
      <c r="J25" s="266">
        <v>3.1333809730548938E-2</v>
      </c>
      <c r="K25" s="266">
        <v>0.40772807037607661</v>
      </c>
      <c r="L25" s="310">
        <v>66</v>
      </c>
    </row>
    <row r="26" spans="1:12" ht="16.5">
      <c r="A26" s="257" t="s">
        <v>147</v>
      </c>
      <c r="B26" s="258" t="s">
        <v>1016</v>
      </c>
      <c r="C26" s="259" t="s">
        <v>72</v>
      </c>
      <c r="D26" s="260">
        <v>0.89714615526251795</v>
      </c>
      <c r="E26" s="261">
        <v>4187</v>
      </c>
      <c r="F26" s="262" t="s">
        <v>210</v>
      </c>
      <c r="G26" s="263" t="s">
        <v>948</v>
      </c>
      <c r="H26" s="264">
        <v>2</v>
      </c>
      <c r="I26" s="265">
        <v>2029.5230000000001</v>
      </c>
      <c r="J26" s="266">
        <v>3.2657418075625722E-2</v>
      </c>
      <c r="K26" s="266">
        <v>0.4035795231351354</v>
      </c>
      <c r="L26" s="310">
        <v>27</v>
      </c>
    </row>
    <row r="27" spans="1:12" ht="16.5">
      <c r="A27" s="257" t="s">
        <v>147</v>
      </c>
      <c r="B27" s="258" t="s">
        <v>1018</v>
      </c>
      <c r="C27" s="259" t="s">
        <v>72</v>
      </c>
      <c r="D27" s="260">
        <v>0.88130434782608713</v>
      </c>
      <c r="E27" s="261">
        <v>3233</v>
      </c>
      <c r="F27" s="262" t="s">
        <v>209</v>
      </c>
      <c r="G27" s="263" t="s">
        <v>930</v>
      </c>
      <c r="H27" s="264">
        <v>1</v>
      </c>
      <c r="I27" s="265">
        <v>549.59900000000005</v>
      </c>
      <c r="J27" s="266">
        <v>2.5008409455457799E-2</v>
      </c>
      <c r="K27" s="266">
        <v>0.40746286606921367</v>
      </c>
      <c r="L27" s="310">
        <v>28</v>
      </c>
    </row>
    <row r="28" spans="1:12" ht="16.5">
      <c r="A28" s="257" t="s">
        <v>147</v>
      </c>
      <c r="B28" s="258" t="s">
        <v>1020</v>
      </c>
      <c r="C28" s="259" t="s">
        <v>72</v>
      </c>
      <c r="D28" s="260">
        <v>0.87794117747422917</v>
      </c>
      <c r="E28" s="261">
        <v>8205</v>
      </c>
      <c r="F28" s="262" t="s">
        <v>208</v>
      </c>
      <c r="G28" s="263" t="s">
        <v>906</v>
      </c>
      <c r="H28" s="264">
        <v>3</v>
      </c>
      <c r="I28" s="265">
        <v>2122.5790000000002</v>
      </c>
      <c r="J28" s="266">
        <v>2.3794639987700199E-3</v>
      </c>
      <c r="K28" s="266">
        <v>0.45598948663835565</v>
      </c>
      <c r="L28" s="310">
        <v>103</v>
      </c>
    </row>
    <row r="29" spans="1:12" ht="16.5">
      <c r="A29" s="257" t="s">
        <v>147</v>
      </c>
      <c r="B29" s="258" t="s">
        <v>1022</v>
      </c>
      <c r="C29" s="259" t="s">
        <v>70</v>
      </c>
      <c r="D29" s="260">
        <v>0.84361338965852062</v>
      </c>
      <c r="E29" s="261">
        <v>2293</v>
      </c>
      <c r="F29" s="262" t="s">
        <v>209</v>
      </c>
      <c r="G29" s="263" t="s">
        <v>926</v>
      </c>
      <c r="H29" s="264">
        <v>6</v>
      </c>
      <c r="I29" s="265">
        <v>1524.923</v>
      </c>
      <c r="J29" s="266">
        <v>2.6072105225940778E-2</v>
      </c>
      <c r="K29" s="266">
        <v>0.41214522097011774</v>
      </c>
      <c r="L29" s="310">
        <v>81</v>
      </c>
    </row>
    <row r="30" spans="1:12" ht="16.5">
      <c r="A30" s="257" t="s">
        <v>147</v>
      </c>
      <c r="B30" s="258" t="s">
        <v>1026</v>
      </c>
      <c r="C30" s="259" t="s">
        <v>71</v>
      </c>
      <c r="D30" s="260">
        <v>0.92390513296055188</v>
      </c>
      <c r="E30" s="261">
        <v>2387</v>
      </c>
      <c r="F30" s="262" t="s">
        <v>214</v>
      </c>
      <c r="G30" s="263" t="s">
        <v>997</v>
      </c>
      <c r="H30" s="264">
        <v>2</v>
      </c>
      <c r="I30" s="265">
        <v>2422.732</v>
      </c>
      <c r="J30" s="266">
        <v>2.1430483224832205E-2</v>
      </c>
      <c r="K30" s="266">
        <v>0.38040049564606832</v>
      </c>
      <c r="L30" s="310">
        <v>79</v>
      </c>
    </row>
    <row r="31" spans="1:12" ht="16.5">
      <c r="A31" s="257" t="s">
        <v>147</v>
      </c>
      <c r="B31" s="258" t="s">
        <v>1311</v>
      </c>
      <c r="C31" s="259" t="s">
        <v>71</v>
      </c>
      <c r="D31" s="260">
        <v>0.92228173805690972</v>
      </c>
      <c r="E31" s="261">
        <v>1330</v>
      </c>
      <c r="F31" s="262" t="s">
        <v>213</v>
      </c>
      <c r="G31" s="263" t="s">
        <v>982</v>
      </c>
      <c r="H31" s="264">
        <v>8</v>
      </c>
      <c r="I31" s="265">
        <v>2189.06</v>
      </c>
      <c r="J31" s="266">
        <v>4.3447162497418292E-2</v>
      </c>
      <c r="K31" s="266">
        <v>0.44027517124176213</v>
      </c>
      <c r="L31" s="310">
        <v>111</v>
      </c>
    </row>
    <row r="32" spans="1:12" ht="16.5">
      <c r="A32" s="257" t="s">
        <v>147</v>
      </c>
      <c r="B32" s="258" t="s">
        <v>1030</v>
      </c>
      <c r="C32" s="259" t="s">
        <v>73</v>
      </c>
      <c r="D32" s="260">
        <v>0.7938125103076159</v>
      </c>
      <c r="E32" s="261">
        <v>8708</v>
      </c>
      <c r="F32" s="262" t="s">
        <v>210</v>
      </c>
      <c r="G32" s="263" t="s">
        <v>938</v>
      </c>
      <c r="H32" s="264">
        <v>7</v>
      </c>
      <c r="I32" s="265">
        <v>2018.0980000000002</v>
      </c>
      <c r="J32" s="266">
        <v>2.4178365683364574E-2</v>
      </c>
      <c r="K32" s="266">
        <v>0.45252317484649535</v>
      </c>
      <c r="L32" s="310">
        <v>104</v>
      </c>
    </row>
    <row r="33" spans="1:12" ht="16.5">
      <c r="A33" s="257" t="s">
        <v>147</v>
      </c>
      <c r="B33" s="258" t="s">
        <v>1034</v>
      </c>
      <c r="C33" s="259" t="s">
        <v>70</v>
      </c>
      <c r="D33" s="260">
        <v>0.82477895492524356</v>
      </c>
      <c r="E33" s="261">
        <v>7697</v>
      </c>
      <c r="F33" s="262" t="s">
        <v>208</v>
      </c>
      <c r="G33" s="263" t="s">
        <v>904</v>
      </c>
      <c r="H33" s="264">
        <v>2</v>
      </c>
      <c r="I33" s="265">
        <v>2567.6480000000001</v>
      </c>
      <c r="J33" s="266">
        <v>2.6771612539642536E-2</v>
      </c>
      <c r="K33" s="266">
        <v>0.44487281400822309</v>
      </c>
      <c r="L33" s="310">
        <v>119</v>
      </c>
    </row>
    <row r="34" spans="1:12" ht="16.5">
      <c r="A34" s="257" t="s">
        <v>147</v>
      </c>
      <c r="B34" s="258" t="s">
        <v>1036</v>
      </c>
      <c r="C34" s="259" t="s">
        <v>72</v>
      </c>
      <c r="D34" s="260">
        <v>0.88043373098175914</v>
      </c>
      <c r="E34" s="261">
        <v>7843</v>
      </c>
      <c r="F34" s="262" t="s">
        <v>208</v>
      </c>
      <c r="G34" s="263" t="s">
        <v>914</v>
      </c>
      <c r="H34" s="264">
        <v>3</v>
      </c>
      <c r="I34" s="265">
        <v>2346.33</v>
      </c>
      <c r="J34" s="266">
        <v>7.9256032353856743E-3</v>
      </c>
      <c r="K34" s="266">
        <v>0.4750841834473033</v>
      </c>
      <c r="L34" s="310">
        <v>115</v>
      </c>
    </row>
    <row r="35" spans="1:12" ht="16.5">
      <c r="A35" s="257" t="s">
        <v>147</v>
      </c>
      <c r="B35" s="258" t="s">
        <v>1038</v>
      </c>
      <c r="C35" s="259" t="s">
        <v>72</v>
      </c>
      <c r="D35" s="260">
        <v>0.86193215305710935</v>
      </c>
      <c r="E35" s="261">
        <v>2211</v>
      </c>
      <c r="F35" s="262" t="s">
        <v>208</v>
      </c>
      <c r="G35" s="263" t="s">
        <v>912</v>
      </c>
      <c r="H35" s="264">
        <v>11</v>
      </c>
      <c r="I35" s="265">
        <v>2628.8429999999998</v>
      </c>
      <c r="J35" s="266">
        <v>1.5293316624038373E-2</v>
      </c>
      <c r="K35" s="266">
        <v>0.47440190784593761</v>
      </c>
      <c r="L35" s="310">
        <v>142</v>
      </c>
    </row>
    <row r="36" spans="1:12" ht="16.5">
      <c r="A36" s="257" t="s">
        <v>147</v>
      </c>
      <c r="B36" s="258" t="s">
        <v>1040</v>
      </c>
      <c r="C36" s="259" t="s">
        <v>71</v>
      </c>
      <c r="D36" s="260">
        <v>0.90760667890150359</v>
      </c>
      <c r="E36" s="261">
        <v>4027</v>
      </c>
      <c r="F36" s="262" t="s">
        <v>212</v>
      </c>
      <c r="G36" s="263" t="s">
        <v>976</v>
      </c>
      <c r="H36" s="264">
        <v>2</v>
      </c>
      <c r="I36" s="265">
        <v>2532.2440000000001</v>
      </c>
      <c r="J36" s="266">
        <v>3.2657940903242165E-2</v>
      </c>
      <c r="K36" s="266">
        <v>0.42831067408184043</v>
      </c>
      <c r="L36" s="310">
        <v>140</v>
      </c>
    </row>
    <row r="37" spans="1:12" ht="16.5">
      <c r="A37" s="257" t="s">
        <v>147</v>
      </c>
      <c r="B37" s="258" t="s">
        <v>1044</v>
      </c>
      <c r="C37" s="259" t="s">
        <v>70</v>
      </c>
      <c r="D37" s="260">
        <v>0.84418248511413285</v>
      </c>
      <c r="E37" s="261">
        <v>5879</v>
      </c>
      <c r="F37" s="262" t="s">
        <v>208</v>
      </c>
      <c r="G37" s="263" t="s">
        <v>902</v>
      </c>
      <c r="H37" s="264">
        <v>4</v>
      </c>
      <c r="I37" s="265">
        <v>2627.422</v>
      </c>
      <c r="J37" s="266">
        <v>1.1462899252711616E-2</v>
      </c>
      <c r="K37" s="266">
        <v>0.48271229673588978</v>
      </c>
      <c r="L37" s="310">
        <v>159</v>
      </c>
    </row>
    <row r="38" spans="1:12" ht="16.5">
      <c r="A38" s="257" t="s">
        <v>147</v>
      </c>
      <c r="B38" s="258" t="s">
        <v>1054</v>
      </c>
      <c r="C38" s="259" t="s">
        <v>70</v>
      </c>
      <c r="D38" s="260">
        <v>0.82490560913460798</v>
      </c>
      <c r="E38" s="261">
        <v>1357</v>
      </c>
      <c r="F38" s="262" t="s">
        <v>208</v>
      </c>
      <c r="G38" s="263" t="s">
        <v>912</v>
      </c>
      <c r="H38" s="264">
        <v>2</v>
      </c>
      <c r="I38" s="265">
        <v>2310.047</v>
      </c>
      <c r="J38" s="266">
        <v>1.9716657266853482E-2</v>
      </c>
      <c r="K38" s="266">
        <v>0.46561379569835504</v>
      </c>
      <c r="L38" s="310">
        <v>127</v>
      </c>
    </row>
    <row r="39" spans="1:12" ht="16.5">
      <c r="A39" s="257" t="s">
        <v>147</v>
      </c>
      <c r="B39" s="258" t="s">
        <v>1060</v>
      </c>
      <c r="C39" s="259" t="s">
        <v>71</v>
      </c>
      <c r="D39" s="260">
        <v>0.94394123599403212</v>
      </c>
      <c r="E39" s="261">
        <v>9907</v>
      </c>
      <c r="F39" s="262" t="s">
        <v>208</v>
      </c>
      <c r="G39" s="263" t="s">
        <v>910</v>
      </c>
      <c r="H39" s="264">
        <v>2</v>
      </c>
      <c r="I39" s="265">
        <v>2059.915</v>
      </c>
      <c r="J39" s="266">
        <v>8.944434339162222E-3</v>
      </c>
      <c r="K39" s="266">
        <v>0.44306639540482018</v>
      </c>
      <c r="L39" s="310">
        <v>91</v>
      </c>
    </row>
    <row r="40" spans="1:12" ht="16.5">
      <c r="A40" s="257" t="s">
        <v>147</v>
      </c>
      <c r="B40" s="258" t="s">
        <v>1062</v>
      </c>
      <c r="C40" s="259" t="s">
        <v>71</v>
      </c>
      <c r="D40" s="260">
        <v>0.91793103448275859</v>
      </c>
      <c r="E40" s="261">
        <v>4447</v>
      </c>
      <c r="F40" s="262" t="s">
        <v>211</v>
      </c>
      <c r="G40" s="263" t="s">
        <v>958</v>
      </c>
      <c r="H40" s="264">
        <v>1</v>
      </c>
      <c r="I40" s="265">
        <v>2458.4810000000002</v>
      </c>
      <c r="J40" s="266">
        <v>4.4230695950008184E-2</v>
      </c>
      <c r="K40" s="266">
        <v>0.35846782604458566</v>
      </c>
      <c r="L40" s="310">
        <v>45</v>
      </c>
    </row>
    <row r="41" spans="1:12" ht="16.5">
      <c r="A41" s="257" t="s">
        <v>147</v>
      </c>
      <c r="B41" s="258" t="s">
        <v>1066</v>
      </c>
      <c r="C41" s="259" t="s">
        <v>73</v>
      </c>
      <c r="D41" s="260">
        <v>0.75834857114182341</v>
      </c>
      <c r="E41" s="261">
        <v>4985</v>
      </c>
      <c r="F41" s="262" t="s">
        <v>214</v>
      </c>
      <c r="G41" s="263" t="s">
        <v>995</v>
      </c>
      <c r="H41" s="264">
        <v>11</v>
      </c>
      <c r="I41" s="265">
        <v>2258.433</v>
      </c>
      <c r="J41" s="266">
        <v>2.815904597808469E-2</v>
      </c>
      <c r="K41" s="266">
        <v>0.48124873043958633</v>
      </c>
      <c r="L41" s="310">
        <v>163</v>
      </c>
    </row>
    <row r="42" spans="1:12" ht="16.5">
      <c r="A42" s="257" t="s">
        <v>147</v>
      </c>
      <c r="B42" s="258" t="s">
        <v>1070</v>
      </c>
      <c r="C42" s="259" t="s">
        <v>71</v>
      </c>
      <c r="D42" s="260">
        <v>0.92522139267118153</v>
      </c>
      <c r="E42" s="261">
        <v>6158</v>
      </c>
      <c r="F42" s="262" t="s">
        <v>212</v>
      </c>
      <c r="G42" s="263" t="s">
        <v>966</v>
      </c>
      <c r="H42" s="264">
        <v>2</v>
      </c>
      <c r="I42" s="265">
        <v>2200.4430000000002</v>
      </c>
      <c r="J42" s="266">
        <v>3.2986880160906416E-2</v>
      </c>
      <c r="K42" s="266">
        <v>0.39042793624062011</v>
      </c>
      <c r="L42" s="310">
        <v>69</v>
      </c>
    </row>
    <row r="43" spans="1:12" ht="16.5">
      <c r="A43" s="257" t="s">
        <v>147</v>
      </c>
      <c r="B43" s="258" t="s">
        <v>1337</v>
      </c>
      <c r="C43" s="259" t="s">
        <v>71</v>
      </c>
      <c r="D43" s="260">
        <v>0.91857201124774979</v>
      </c>
      <c r="E43" s="261">
        <v>9253</v>
      </c>
      <c r="F43" s="262" t="s">
        <v>212</v>
      </c>
      <c r="G43" s="263" t="s">
        <v>969</v>
      </c>
      <c r="H43" s="264">
        <v>8</v>
      </c>
      <c r="I43" s="265">
        <v>2022.8589999999999</v>
      </c>
      <c r="J43" s="266">
        <v>2.5836417415256521E-2</v>
      </c>
      <c r="K43" s="266">
        <v>0.35158791644295972</v>
      </c>
      <c r="L43" s="310">
        <v>23</v>
      </c>
    </row>
    <row r="44" spans="1:12" ht="16.5">
      <c r="A44" s="257" t="s">
        <v>147</v>
      </c>
      <c r="B44" s="258" t="s">
        <v>1074</v>
      </c>
      <c r="C44" s="259" t="s">
        <v>70</v>
      </c>
      <c r="D44" s="260">
        <v>0.83503820891493596</v>
      </c>
      <c r="E44" s="261">
        <v>6956</v>
      </c>
      <c r="F44" s="262" t="s">
        <v>208</v>
      </c>
      <c r="G44" s="263" t="s">
        <v>921</v>
      </c>
      <c r="H44" s="264">
        <v>2</v>
      </c>
      <c r="I44" s="265">
        <v>2310.9499999999998</v>
      </c>
      <c r="J44" s="266">
        <v>2.6535874560824034E-2</v>
      </c>
      <c r="K44" s="266">
        <v>0.42258291381378676</v>
      </c>
      <c r="L44" s="310">
        <v>120</v>
      </c>
    </row>
    <row r="45" spans="1:12" ht="16.5">
      <c r="A45" s="257" t="s">
        <v>147</v>
      </c>
      <c r="B45" s="258" t="s">
        <v>1084</v>
      </c>
      <c r="C45" s="259" t="s">
        <v>73</v>
      </c>
      <c r="D45" s="260">
        <v>0.7959335956643433</v>
      </c>
      <c r="E45" s="261">
        <v>1173</v>
      </c>
      <c r="F45" s="262" t="s">
        <v>214</v>
      </c>
      <c r="G45" s="263" t="s">
        <v>997</v>
      </c>
      <c r="H45" s="264">
        <v>2</v>
      </c>
      <c r="I45" s="265">
        <v>2404.893</v>
      </c>
      <c r="J45" s="266">
        <v>4.1733527782911867E-2</v>
      </c>
      <c r="K45" s="266">
        <v>0.36390166014826897</v>
      </c>
      <c r="L45" s="310">
        <v>20</v>
      </c>
    </row>
    <row r="46" spans="1:12" ht="16.5">
      <c r="A46" s="257" t="s">
        <v>147</v>
      </c>
      <c r="B46" s="258" t="s">
        <v>1086</v>
      </c>
      <c r="C46" s="259" t="s">
        <v>72</v>
      </c>
      <c r="D46" s="260">
        <v>0.87391304347826082</v>
      </c>
      <c r="E46" s="261">
        <v>7677</v>
      </c>
      <c r="F46" s="262" t="s">
        <v>209</v>
      </c>
      <c r="G46" s="263" t="s">
        <v>928</v>
      </c>
      <c r="H46" s="264">
        <v>1</v>
      </c>
      <c r="I46" s="265">
        <v>2041.355</v>
      </c>
      <c r="J46" s="266">
        <v>1.6255366321869202E-2</v>
      </c>
      <c r="K46" s="266">
        <v>0.38754360353472195</v>
      </c>
      <c r="L46" s="310">
        <v>96</v>
      </c>
    </row>
    <row r="47" spans="1:12" ht="16.5">
      <c r="A47" s="257" t="s">
        <v>147</v>
      </c>
      <c r="B47" s="258" t="s">
        <v>1088</v>
      </c>
      <c r="C47" s="259" t="s">
        <v>71</v>
      </c>
      <c r="D47" s="260">
        <v>0.91807692307692301</v>
      </c>
      <c r="E47" s="261">
        <v>2448</v>
      </c>
      <c r="F47" s="262" t="s">
        <v>213</v>
      </c>
      <c r="G47" s="263" t="s">
        <v>982</v>
      </c>
      <c r="H47" s="264">
        <v>1</v>
      </c>
      <c r="I47" s="265">
        <v>2345.6550000000002</v>
      </c>
      <c r="J47" s="266">
        <v>2.0227383663726329E-2</v>
      </c>
      <c r="K47" s="266">
        <v>0.35224380645480347</v>
      </c>
      <c r="L47" s="310">
        <v>35</v>
      </c>
    </row>
    <row r="48" spans="1:12" ht="16.5">
      <c r="A48" s="257" t="s">
        <v>147</v>
      </c>
      <c r="B48" s="258" t="s">
        <v>1090</v>
      </c>
      <c r="C48" s="259" t="s">
        <v>73</v>
      </c>
      <c r="D48" s="260">
        <v>0.79925233784022243</v>
      </c>
      <c r="E48" s="261">
        <v>6845</v>
      </c>
      <c r="F48" s="262" t="s">
        <v>208</v>
      </c>
      <c r="G48" s="263" t="s">
        <v>914</v>
      </c>
      <c r="H48" s="264">
        <v>3</v>
      </c>
      <c r="I48" s="265">
        <v>1578.5510000000002</v>
      </c>
      <c r="J48" s="266">
        <v>8.8416911331635623E-3</v>
      </c>
      <c r="K48" s="266">
        <v>0.45989395986670123</v>
      </c>
      <c r="L48" s="310">
        <v>70</v>
      </c>
    </row>
    <row r="49" spans="1:12" ht="16.5">
      <c r="A49" s="257" t="s">
        <v>147</v>
      </c>
      <c r="B49" s="258" t="s">
        <v>1092</v>
      </c>
      <c r="C49" s="259" t="s">
        <v>73</v>
      </c>
      <c r="D49" s="260">
        <v>0.75826019816137435</v>
      </c>
      <c r="E49" s="261">
        <v>5802</v>
      </c>
      <c r="F49" s="262" t="s">
        <v>208</v>
      </c>
      <c r="G49" s="263" t="s">
        <v>921</v>
      </c>
      <c r="H49" s="264">
        <v>3</v>
      </c>
      <c r="I49" s="265">
        <v>2485.998</v>
      </c>
      <c r="J49" s="266">
        <v>1.4760000797399683E-2</v>
      </c>
      <c r="K49" s="266">
        <v>0.49113813143359525</v>
      </c>
      <c r="L49" s="310">
        <v>199</v>
      </c>
    </row>
    <row r="50" spans="1:12" ht="16.5">
      <c r="A50" s="257" t="s">
        <v>147</v>
      </c>
      <c r="B50" s="258" t="s">
        <v>1096</v>
      </c>
      <c r="C50" s="259" t="s">
        <v>73</v>
      </c>
      <c r="D50" s="260">
        <v>0.79605188438159502</v>
      </c>
      <c r="E50" s="261">
        <v>6391</v>
      </c>
      <c r="F50" s="262" t="s">
        <v>214</v>
      </c>
      <c r="G50" s="263" t="s">
        <v>999</v>
      </c>
      <c r="H50" s="264">
        <v>11</v>
      </c>
      <c r="I50" s="265">
        <v>2253.4359999999997</v>
      </c>
      <c r="J50" s="266">
        <v>2.2981896074042725E-2</v>
      </c>
      <c r="K50" s="266">
        <v>0.42238033448390189</v>
      </c>
      <c r="L50" s="310">
        <v>79</v>
      </c>
    </row>
    <row r="51" spans="1:12" ht="16.5">
      <c r="A51" s="257" t="s">
        <v>147</v>
      </c>
      <c r="B51" s="258" t="s">
        <v>1108</v>
      </c>
      <c r="C51" s="259" t="s">
        <v>72</v>
      </c>
      <c r="D51" s="260">
        <v>0.86300215550468007</v>
      </c>
      <c r="E51" s="261">
        <v>6364</v>
      </c>
      <c r="F51" s="262" t="s">
        <v>208</v>
      </c>
      <c r="G51" s="263" t="s">
        <v>902</v>
      </c>
      <c r="H51" s="264">
        <v>3</v>
      </c>
      <c r="I51" s="265">
        <v>2556.4670000000001</v>
      </c>
      <c r="J51" s="266">
        <v>1.144087635862596E-2</v>
      </c>
      <c r="K51" s="266">
        <v>0.46614437398064879</v>
      </c>
      <c r="L51" s="310">
        <v>134</v>
      </c>
    </row>
    <row r="52" spans="1:12" ht="16.5">
      <c r="A52" s="257" t="s">
        <v>147</v>
      </c>
      <c r="B52" s="258" t="s">
        <v>1118</v>
      </c>
      <c r="C52" s="259" t="s">
        <v>73</v>
      </c>
      <c r="D52" s="260">
        <v>0.74532232115336983</v>
      </c>
      <c r="E52" s="261">
        <v>2158</v>
      </c>
      <c r="F52" s="262" t="s">
        <v>208</v>
      </c>
      <c r="G52" s="263" t="s">
        <v>908</v>
      </c>
      <c r="H52" s="264">
        <v>3</v>
      </c>
      <c r="I52" s="265">
        <v>2453.9430000000002</v>
      </c>
      <c r="J52" s="266">
        <v>6.3909767126642918E-3</v>
      </c>
      <c r="K52" s="266">
        <v>0.48455484131689014</v>
      </c>
      <c r="L52" s="310">
        <v>139</v>
      </c>
    </row>
    <row r="53" spans="1:12" ht="16.5">
      <c r="A53" s="257" t="s">
        <v>147</v>
      </c>
      <c r="B53" s="258" t="s">
        <v>1122</v>
      </c>
      <c r="C53" s="259" t="s">
        <v>70</v>
      </c>
      <c r="D53" s="260">
        <v>0.81700807204496351</v>
      </c>
      <c r="E53" s="261">
        <v>7432</v>
      </c>
      <c r="F53" s="262" t="s">
        <v>209</v>
      </c>
      <c r="G53" s="263" t="s">
        <v>930</v>
      </c>
      <c r="H53" s="264">
        <v>4</v>
      </c>
      <c r="I53" s="265">
        <v>1138.47</v>
      </c>
      <c r="J53" s="266">
        <v>1.4572154318954205E-2</v>
      </c>
      <c r="K53" s="266">
        <v>0.44505433743207329</v>
      </c>
      <c r="L53" s="310">
        <v>79</v>
      </c>
    </row>
    <row r="54" spans="1:12" ht="16.5">
      <c r="A54" s="257" t="s">
        <v>147</v>
      </c>
      <c r="B54" s="258" t="s">
        <v>1124</v>
      </c>
      <c r="C54" s="259" t="s">
        <v>72</v>
      </c>
      <c r="D54" s="260">
        <v>0.85367956317480753</v>
      </c>
      <c r="E54" s="261">
        <v>8567</v>
      </c>
      <c r="F54" s="262" t="s">
        <v>208</v>
      </c>
      <c r="G54" s="263" t="s">
        <v>910</v>
      </c>
      <c r="H54" s="264">
        <v>3</v>
      </c>
      <c r="I54" s="265">
        <v>2344.462</v>
      </c>
      <c r="J54" s="266">
        <v>1.1398777186173293E-2</v>
      </c>
      <c r="K54" s="266">
        <v>0.41364469870010789</v>
      </c>
      <c r="L54" s="310">
        <v>86</v>
      </c>
    </row>
    <row r="55" spans="1:12" ht="16.5">
      <c r="A55" s="257" t="s">
        <v>147</v>
      </c>
      <c r="B55" s="258" t="s">
        <v>1128</v>
      </c>
      <c r="C55" s="259" t="s">
        <v>70</v>
      </c>
      <c r="D55" s="260">
        <v>0.83045454545454533</v>
      </c>
      <c r="E55" s="261">
        <v>2407</v>
      </c>
      <c r="F55" s="262" t="s">
        <v>208</v>
      </c>
      <c r="G55" s="263" t="s">
        <v>912</v>
      </c>
      <c r="H55" s="264">
        <v>1</v>
      </c>
      <c r="I55" s="265">
        <v>2149.3420000000001</v>
      </c>
      <c r="J55" s="266">
        <v>1.1102038627267797E-2</v>
      </c>
      <c r="K55" s="266">
        <v>0.4728484550374244</v>
      </c>
      <c r="L55" s="310">
        <v>132</v>
      </c>
    </row>
    <row r="56" spans="1:12" ht="16.5">
      <c r="A56" s="257" t="s">
        <v>147</v>
      </c>
      <c r="B56" s="258" t="s">
        <v>1134</v>
      </c>
      <c r="C56" s="259" t="s">
        <v>71</v>
      </c>
      <c r="D56" s="260">
        <v>0.93926991344372446</v>
      </c>
      <c r="E56" s="261">
        <v>1208</v>
      </c>
      <c r="F56" s="262" t="s">
        <v>210</v>
      </c>
      <c r="G56" s="263" t="s">
        <v>935</v>
      </c>
      <c r="H56" s="264">
        <v>7</v>
      </c>
      <c r="I56" s="265">
        <v>2030.6600000000003</v>
      </c>
      <c r="J56" s="266">
        <v>3.6650725807161215E-2</v>
      </c>
      <c r="K56" s="266">
        <v>0.39677184956635947</v>
      </c>
      <c r="L56" s="310">
        <v>31</v>
      </c>
    </row>
    <row r="57" spans="1:12" ht="16.5">
      <c r="A57" s="257" t="s">
        <v>147</v>
      </c>
      <c r="B57" s="258" t="s">
        <v>1136</v>
      </c>
      <c r="C57" s="259" t="s">
        <v>71</v>
      </c>
      <c r="D57" s="260">
        <v>0.91611903856920907</v>
      </c>
      <c r="E57" s="261">
        <v>6033</v>
      </c>
      <c r="F57" s="262" t="s">
        <v>209</v>
      </c>
      <c r="G57" s="263" t="s">
        <v>930</v>
      </c>
      <c r="H57" s="264">
        <v>4</v>
      </c>
      <c r="I57" s="265">
        <v>1135.739</v>
      </c>
      <c r="J57" s="266">
        <v>3.0669140840364796E-2</v>
      </c>
      <c r="K57" s="266">
        <v>0.40312865133306508</v>
      </c>
      <c r="L57" s="310">
        <v>45</v>
      </c>
    </row>
    <row r="58" spans="1:12" ht="16.5">
      <c r="A58" s="257" t="s">
        <v>147</v>
      </c>
      <c r="B58" s="258" t="s">
        <v>1138</v>
      </c>
      <c r="C58" s="259" t="s">
        <v>71</v>
      </c>
      <c r="D58" s="260">
        <v>0.90804847894891194</v>
      </c>
      <c r="E58" s="261">
        <v>1368</v>
      </c>
      <c r="F58" s="262" t="s">
        <v>214</v>
      </c>
      <c r="G58" s="263" t="s">
        <v>990</v>
      </c>
      <c r="H58" s="264">
        <v>2</v>
      </c>
      <c r="I58" s="265">
        <v>737.44200000000001</v>
      </c>
      <c r="J58" s="266">
        <v>1.9093678604358996E-2</v>
      </c>
      <c r="K58" s="266">
        <v>0.42335182984687741</v>
      </c>
      <c r="L58" s="310">
        <v>23</v>
      </c>
    </row>
    <row r="59" spans="1:12" ht="16.5">
      <c r="A59" s="257" t="s">
        <v>147</v>
      </c>
      <c r="B59" s="258" t="s">
        <v>1150</v>
      </c>
      <c r="C59" s="259" t="s">
        <v>71</v>
      </c>
      <c r="D59" s="260">
        <v>0.94215127017180289</v>
      </c>
      <c r="E59" s="261">
        <v>9853</v>
      </c>
      <c r="F59" s="262" t="s">
        <v>208</v>
      </c>
      <c r="G59" s="263" t="s">
        <v>919</v>
      </c>
      <c r="H59" s="264">
        <v>3</v>
      </c>
      <c r="I59" s="265">
        <v>2329.6889999999999</v>
      </c>
      <c r="J59" s="266">
        <v>6.8574842336804566E-3</v>
      </c>
      <c r="K59" s="266">
        <v>0.44902911489951924</v>
      </c>
      <c r="L59" s="310">
        <v>121</v>
      </c>
    </row>
    <row r="60" spans="1:12" ht="16.5">
      <c r="A60" s="257" t="s">
        <v>147</v>
      </c>
      <c r="B60" s="258" t="s">
        <v>1382</v>
      </c>
      <c r="C60" s="259" t="s">
        <v>72</v>
      </c>
      <c r="D60" s="260">
        <v>0.8625232605694787</v>
      </c>
      <c r="E60" s="261">
        <v>2998</v>
      </c>
      <c r="F60" s="262" t="s">
        <v>208</v>
      </c>
      <c r="G60" s="263" t="s">
        <v>904</v>
      </c>
      <c r="H60" s="264">
        <v>3</v>
      </c>
      <c r="I60" s="265">
        <v>461</v>
      </c>
      <c r="J60" s="266">
        <v>1.0263511518102567E-2</v>
      </c>
      <c r="K60" s="266">
        <v>0.41577900565470771</v>
      </c>
      <c r="L60" s="310">
        <v>16</v>
      </c>
    </row>
    <row r="61" spans="1:12" ht="16.5">
      <c r="A61" s="257" t="s">
        <v>147</v>
      </c>
      <c r="B61" s="258" t="s">
        <v>1152</v>
      </c>
      <c r="C61" s="259" t="s">
        <v>71</v>
      </c>
      <c r="D61" s="260">
        <v>0.90506761263832702</v>
      </c>
      <c r="E61" s="261">
        <v>1247</v>
      </c>
      <c r="F61" s="262" t="s">
        <v>214</v>
      </c>
      <c r="G61" s="263" t="s">
        <v>995</v>
      </c>
      <c r="H61" s="264">
        <v>9</v>
      </c>
      <c r="I61" s="265">
        <v>1520.018</v>
      </c>
      <c r="J61" s="266">
        <v>2.5820322955286003E-2</v>
      </c>
      <c r="K61" s="266">
        <v>0.42535212785277632</v>
      </c>
      <c r="L61" s="310">
        <v>49</v>
      </c>
    </row>
    <row r="62" spans="1:12" ht="16.5">
      <c r="A62" s="257" t="s">
        <v>147</v>
      </c>
      <c r="B62" s="258" t="s">
        <v>1158</v>
      </c>
      <c r="C62" s="259" t="s">
        <v>71</v>
      </c>
      <c r="D62" s="260">
        <v>0.91917139441728102</v>
      </c>
      <c r="E62" s="261">
        <v>6971</v>
      </c>
      <c r="F62" s="262" t="s">
        <v>211</v>
      </c>
      <c r="G62" s="263" t="s">
        <v>953</v>
      </c>
      <c r="H62" s="264">
        <v>2</v>
      </c>
      <c r="I62" s="265">
        <v>2395.694</v>
      </c>
      <c r="J62" s="266">
        <v>1.888497941441681E-2</v>
      </c>
      <c r="K62" s="266">
        <v>0.38329253068718078</v>
      </c>
      <c r="L62" s="310">
        <v>90</v>
      </c>
    </row>
    <row r="63" spans="1:12" ht="16.5">
      <c r="A63" s="257" t="s">
        <v>147</v>
      </c>
      <c r="B63" s="258" t="s">
        <v>1162</v>
      </c>
      <c r="C63" s="259" t="s">
        <v>73</v>
      </c>
      <c r="D63" s="260">
        <v>0.79793103448275871</v>
      </c>
      <c r="E63" s="261">
        <v>6181</v>
      </c>
      <c r="F63" s="262" t="s">
        <v>211</v>
      </c>
      <c r="G63" s="263" t="s">
        <v>962</v>
      </c>
      <c r="H63" s="264">
        <v>1</v>
      </c>
      <c r="I63" s="265">
        <v>2327.3609999999999</v>
      </c>
      <c r="J63" s="266">
        <v>3.5453266312887618E-3</v>
      </c>
      <c r="K63" s="266">
        <v>0.34598491166761353</v>
      </c>
      <c r="L63" s="310">
        <v>31</v>
      </c>
    </row>
    <row r="64" spans="1:12" ht="16.5">
      <c r="A64" s="257" t="s">
        <v>147</v>
      </c>
      <c r="B64" s="258" t="s">
        <v>1168</v>
      </c>
      <c r="C64" s="259" t="s">
        <v>71</v>
      </c>
      <c r="D64" s="260">
        <v>0.91111111111111098</v>
      </c>
      <c r="E64" s="261">
        <v>9597</v>
      </c>
      <c r="F64" s="262" t="s">
        <v>210</v>
      </c>
      <c r="G64" s="263" t="s">
        <v>944</v>
      </c>
      <c r="H64" s="264">
        <v>1</v>
      </c>
      <c r="I64" s="265">
        <v>1645.116</v>
      </c>
      <c r="J64" s="266">
        <v>2.5861248461145295E-2</v>
      </c>
      <c r="K64" s="266">
        <v>0.37524173253659704</v>
      </c>
      <c r="L64" s="310">
        <v>16</v>
      </c>
    </row>
    <row r="65" spans="1:12" ht="16.5">
      <c r="A65" s="257" t="s">
        <v>147</v>
      </c>
      <c r="B65" s="258" t="s">
        <v>1170</v>
      </c>
      <c r="C65" s="259" t="s">
        <v>71</v>
      </c>
      <c r="D65" s="260">
        <v>0.90125</v>
      </c>
      <c r="E65" s="261">
        <v>9033</v>
      </c>
      <c r="F65" s="262" t="s">
        <v>208</v>
      </c>
      <c r="G65" s="263" t="s">
        <v>908</v>
      </c>
      <c r="H65" s="264">
        <v>1</v>
      </c>
      <c r="I65" s="265">
        <v>2223.3510000000001</v>
      </c>
      <c r="J65" s="266">
        <v>1.3114172368131661E-2</v>
      </c>
      <c r="K65" s="266">
        <v>0.41957958706306547</v>
      </c>
      <c r="L65" s="310">
        <v>93</v>
      </c>
    </row>
    <row r="66" spans="1:12" ht="16.5">
      <c r="A66" s="257" t="s">
        <v>147</v>
      </c>
      <c r="B66" s="258" t="s">
        <v>1182</v>
      </c>
      <c r="C66" s="259" t="s">
        <v>70</v>
      </c>
      <c r="D66" s="260">
        <v>0.836934747912361</v>
      </c>
      <c r="E66" s="261">
        <v>3016</v>
      </c>
      <c r="F66" s="262" t="s">
        <v>214</v>
      </c>
      <c r="G66" s="263" t="s">
        <v>995</v>
      </c>
      <c r="H66" s="264">
        <v>2</v>
      </c>
      <c r="I66" s="265">
        <v>2458.5650000000001</v>
      </c>
      <c r="J66" s="266">
        <v>3.3913583118742013E-2</v>
      </c>
      <c r="K66" s="266">
        <v>0.40098526248941807</v>
      </c>
      <c r="L66" s="310">
        <v>74</v>
      </c>
    </row>
    <row r="67" spans="1:12" ht="16.5">
      <c r="A67" s="257" t="s">
        <v>147</v>
      </c>
      <c r="B67" s="258" t="s">
        <v>1204</v>
      </c>
      <c r="C67" s="259" t="s">
        <v>73</v>
      </c>
      <c r="D67" s="260">
        <v>0.78714746278074565</v>
      </c>
      <c r="E67" s="261">
        <v>5719</v>
      </c>
      <c r="F67" s="262" t="s">
        <v>211</v>
      </c>
      <c r="G67" s="263" t="s">
        <v>950</v>
      </c>
      <c r="H67" s="264">
        <v>9</v>
      </c>
      <c r="I67" s="265">
        <v>2043.0529999999999</v>
      </c>
      <c r="J67" s="266">
        <v>1.562316761206314E-2</v>
      </c>
      <c r="K67" s="266">
        <v>0.49318356851163525</v>
      </c>
      <c r="L67" s="310">
        <v>145</v>
      </c>
    </row>
    <row r="68" spans="1:12" ht="16.5">
      <c r="A68" s="257" t="s">
        <v>147</v>
      </c>
      <c r="B68" s="258" t="s">
        <v>1206</v>
      </c>
      <c r="C68" s="259" t="s">
        <v>71</v>
      </c>
      <c r="D68" s="260">
        <v>0.90807692307692311</v>
      </c>
      <c r="E68" s="261">
        <v>2946</v>
      </c>
      <c r="F68" s="262" t="s">
        <v>210</v>
      </c>
      <c r="G68" s="263" t="s">
        <v>946</v>
      </c>
      <c r="H68" s="264">
        <v>1</v>
      </c>
      <c r="I68" s="265">
        <v>1983.136</v>
      </c>
      <c r="J68" s="266">
        <v>3.6317484758711702E-2</v>
      </c>
      <c r="K68" s="266">
        <v>0.37547430623089795</v>
      </c>
      <c r="L68" s="310">
        <v>21</v>
      </c>
    </row>
    <row r="69" spans="1:12" ht="16.5">
      <c r="A69" s="257" t="s">
        <v>147</v>
      </c>
      <c r="B69" s="258" t="s">
        <v>1212</v>
      </c>
      <c r="C69" s="259" t="s">
        <v>70</v>
      </c>
      <c r="D69" s="260">
        <v>0.82407407407407407</v>
      </c>
      <c r="E69" s="261">
        <v>4024</v>
      </c>
      <c r="F69" s="262" t="s">
        <v>211</v>
      </c>
      <c r="G69" s="263" t="s">
        <v>957</v>
      </c>
      <c r="H69" s="264">
        <v>1</v>
      </c>
      <c r="I69" s="265">
        <v>2565.1170000000002</v>
      </c>
      <c r="J69" s="266">
        <v>1.8117791935388518E-2</v>
      </c>
      <c r="K69" s="266">
        <v>0.37660737283720802</v>
      </c>
      <c r="L69" s="310">
        <v>95</v>
      </c>
    </row>
    <row r="70" spans="1:12" ht="16.5">
      <c r="A70" s="257" t="s">
        <v>147</v>
      </c>
      <c r="B70" s="258" t="s">
        <v>1422</v>
      </c>
      <c r="C70" s="259" t="s">
        <v>71</v>
      </c>
      <c r="D70" s="260">
        <v>0.92394868355388604</v>
      </c>
      <c r="E70" s="261">
        <v>6268</v>
      </c>
      <c r="F70" s="262" t="s">
        <v>209</v>
      </c>
      <c r="G70" s="263" t="s">
        <v>926</v>
      </c>
      <c r="H70" s="264">
        <v>2</v>
      </c>
      <c r="I70" s="265">
        <v>426.291</v>
      </c>
      <c r="J70" s="266">
        <v>2.6695532870140943E-2</v>
      </c>
      <c r="K70" s="266">
        <v>0.43111196313270772</v>
      </c>
      <c r="L70" s="310">
        <v>31</v>
      </c>
    </row>
    <row r="71" spans="1:12" ht="16.5">
      <c r="A71" s="257" t="s">
        <v>147</v>
      </c>
      <c r="B71" s="258" t="s">
        <v>1222</v>
      </c>
      <c r="C71" s="259" t="s">
        <v>72</v>
      </c>
      <c r="D71" s="260">
        <v>0.8912338061776377</v>
      </c>
      <c r="E71" s="261">
        <v>2029</v>
      </c>
      <c r="F71" s="262" t="s">
        <v>210</v>
      </c>
      <c r="G71" s="263" t="s">
        <v>941</v>
      </c>
      <c r="H71" s="264">
        <v>9</v>
      </c>
      <c r="I71" s="265">
        <v>2245.9679999999998</v>
      </c>
      <c r="J71" s="266">
        <v>5.0101863169546637E-2</v>
      </c>
      <c r="K71" s="266">
        <v>0.35643351775899385</v>
      </c>
      <c r="L71" s="310">
        <v>38</v>
      </c>
    </row>
    <row r="72" spans="1:12" ht="16.5">
      <c r="A72" s="257" t="s">
        <v>147</v>
      </c>
      <c r="B72" s="258" t="s">
        <v>1427</v>
      </c>
      <c r="C72" s="259" t="s">
        <v>70</v>
      </c>
      <c r="D72" s="260">
        <v>0.81808894201815641</v>
      </c>
      <c r="E72" s="261">
        <v>1709</v>
      </c>
      <c r="F72" s="262" t="s">
        <v>209</v>
      </c>
      <c r="G72" s="263" t="s">
        <v>933</v>
      </c>
      <c r="H72" s="264">
        <v>3</v>
      </c>
      <c r="I72" s="265">
        <v>590.19299999999998</v>
      </c>
      <c r="J72" s="266">
        <v>1.2426217363476429E-2</v>
      </c>
      <c r="K72" s="266">
        <v>0.41522008326792037</v>
      </c>
      <c r="L72" s="310">
        <v>19</v>
      </c>
    </row>
    <row r="73" spans="1:12" ht="16.5">
      <c r="A73" s="257" t="s">
        <v>147</v>
      </c>
      <c r="B73" s="258" t="s">
        <v>1232</v>
      </c>
      <c r="C73" s="259" t="s">
        <v>70</v>
      </c>
      <c r="D73" s="260">
        <v>0.82434782608695656</v>
      </c>
      <c r="E73" s="261">
        <v>4686</v>
      </c>
      <c r="F73" s="262" t="s">
        <v>209</v>
      </c>
      <c r="G73" s="263" t="s">
        <v>928</v>
      </c>
      <c r="H73" s="264">
        <v>1</v>
      </c>
      <c r="I73" s="265">
        <v>2270.2860000000001</v>
      </c>
      <c r="J73" s="266">
        <v>7.9649735332971792E-3</v>
      </c>
      <c r="K73" s="266">
        <v>0.49421792398551301</v>
      </c>
      <c r="L73" s="310">
        <v>216</v>
      </c>
    </row>
    <row r="74" spans="1:12" ht="16.5">
      <c r="A74" s="257" t="s">
        <v>161</v>
      </c>
      <c r="B74" s="258" t="s">
        <v>1471</v>
      </c>
      <c r="C74" s="259" t="s">
        <v>70</v>
      </c>
      <c r="D74" s="260">
        <v>0.84851280881685176</v>
      </c>
      <c r="E74" s="261">
        <v>2831</v>
      </c>
      <c r="F74" s="262" t="s">
        <v>246</v>
      </c>
      <c r="G74" s="263" t="s">
        <v>1472</v>
      </c>
      <c r="H74" s="264">
        <v>2</v>
      </c>
      <c r="I74" s="265">
        <v>3506.2429999999999</v>
      </c>
      <c r="J74" s="266">
        <v>3.4118178421408372E-2</v>
      </c>
      <c r="K74" s="266">
        <v>0.39231400167372205</v>
      </c>
      <c r="L74" s="310">
        <v>74</v>
      </c>
    </row>
    <row r="75" spans="1:12" ht="16.5">
      <c r="A75" s="257" t="s">
        <v>161</v>
      </c>
      <c r="B75" s="258" t="s">
        <v>1473</v>
      </c>
      <c r="C75" s="259" t="s">
        <v>72</v>
      </c>
      <c r="D75" s="260">
        <v>0.89071409717789063</v>
      </c>
      <c r="E75" s="261">
        <v>4</v>
      </c>
      <c r="F75" s="262" t="s">
        <v>246</v>
      </c>
      <c r="G75" s="263" t="s">
        <v>1474</v>
      </c>
      <c r="H75" s="264">
        <v>2</v>
      </c>
      <c r="I75" s="265">
        <v>2487.7280000000001</v>
      </c>
      <c r="J75" s="266">
        <v>3.9433827948595034E-2</v>
      </c>
      <c r="K75" s="266">
        <v>0.36719901676151279</v>
      </c>
      <c r="L75" s="310">
        <v>32</v>
      </c>
    </row>
    <row r="76" spans="1:12" ht="16.5">
      <c r="A76" s="257" t="s">
        <v>161</v>
      </c>
      <c r="B76" s="258" t="s">
        <v>1475</v>
      </c>
      <c r="C76" s="259" t="s">
        <v>72</v>
      </c>
      <c r="D76" s="260">
        <v>0.86142947482156917</v>
      </c>
      <c r="E76" s="261">
        <v>5804</v>
      </c>
      <c r="F76" s="262" t="s">
        <v>243</v>
      </c>
      <c r="G76" s="263" t="s">
        <v>1476</v>
      </c>
      <c r="H76" s="264">
        <v>8</v>
      </c>
      <c r="I76" s="265">
        <v>1352.5800000000002</v>
      </c>
      <c r="J76" s="266">
        <v>3.3776320896943053E-2</v>
      </c>
      <c r="K76" s="266">
        <v>0.42043999719436398</v>
      </c>
      <c r="L76" s="310">
        <v>62</v>
      </c>
    </row>
    <row r="77" spans="1:12" ht="16.5">
      <c r="A77" s="257" t="s">
        <v>161</v>
      </c>
      <c r="B77" s="258" t="s">
        <v>1477</v>
      </c>
      <c r="C77" s="259" t="s">
        <v>71</v>
      </c>
      <c r="D77" s="260">
        <v>0.94800000000000006</v>
      </c>
      <c r="E77" s="261">
        <v>7822</v>
      </c>
      <c r="F77" s="262" t="s">
        <v>246</v>
      </c>
      <c r="G77" s="263" t="s">
        <v>1478</v>
      </c>
      <c r="H77" s="264">
        <v>1</v>
      </c>
      <c r="I77" s="265">
        <v>774.923</v>
      </c>
      <c r="J77" s="266">
        <v>3.3685144732412561E-2</v>
      </c>
      <c r="K77" s="266">
        <v>0.36168475448695975</v>
      </c>
      <c r="L77" s="310">
        <v>16</v>
      </c>
    </row>
    <row r="78" spans="1:12" ht="16.5">
      <c r="A78" s="257" t="s">
        <v>161</v>
      </c>
      <c r="B78" s="258" t="s">
        <v>1450</v>
      </c>
      <c r="C78" s="259" t="s">
        <v>70</v>
      </c>
      <c r="D78" s="260">
        <v>0.83244591757124264</v>
      </c>
      <c r="E78" s="261">
        <v>3153</v>
      </c>
      <c r="F78" s="262" t="s">
        <v>246</v>
      </c>
      <c r="G78" s="263" t="s">
        <v>1479</v>
      </c>
      <c r="H78" s="264">
        <v>9</v>
      </c>
      <c r="I78" s="265">
        <v>13623.661000000002</v>
      </c>
      <c r="J78" s="266">
        <v>2.758868576069657E-2</v>
      </c>
      <c r="K78" s="266">
        <v>0.411322890534845</v>
      </c>
      <c r="L78" s="310">
        <v>456</v>
      </c>
    </row>
    <row r="79" spans="1:12" ht="16.5">
      <c r="A79" s="257" t="s">
        <v>161</v>
      </c>
      <c r="B79" s="258" t="s">
        <v>1480</v>
      </c>
      <c r="C79" s="259" t="s">
        <v>73</v>
      </c>
      <c r="D79" s="260">
        <v>0.78455375968743812</v>
      </c>
      <c r="E79" s="261">
        <v>4264</v>
      </c>
      <c r="F79" s="262" t="s">
        <v>243</v>
      </c>
      <c r="G79" s="263" t="s">
        <v>1481</v>
      </c>
      <c r="H79" s="264">
        <v>9</v>
      </c>
      <c r="I79" s="265">
        <v>1752.223</v>
      </c>
      <c r="J79" s="266">
        <v>2.7707637567777815E-2</v>
      </c>
      <c r="K79" s="266">
        <v>0.41184768457643273</v>
      </c>
      <c r="L79" s="310">
        <v>89</v>
      </c>
    </row>
    <row r="80" spans="1:12" ht="16.5">
      <c r="A80" s="257" t="s">
        <v>161</v>
      </c>
      <c r="B80" s="258" t="s">
        <v>1482</v>
      </c>
      <c r="C80" s="259" t="s">
        <v>72</v>
      </c>
      <c r="D80" s="260">
        <v>0.86230769230769233</v>
      </c>
      <c r="E80" s="261">
        <v>7267</v>
      </c>
      <c r="F80" s="262" t="s">
        <v>246</v>
      </c>
      <c r="G80" s="263" t="s">
        <v>1483</v>
      </c>
      <c r="H80" s="264">
        <v>1</v>
      </c>
      <c r="I80" s="265">
        <v>656.553</v>
      </c>
      <c r="J80" s="266">
        <v>1.7426297137215059E-2</v>
      </c>
      <c r="K80" s="266">
        <v>0.39860546147170722</v>
      </c>
      <c r="L80" s="310">
        <v>19</v>
      </c>
    </row>
    <row r="81" spans="1:12" ht="16.5">
      <c r="A81" s="257" t="s">
        <v>161</v>
      </c>
      <c r="B81" s="258" t="s">
        <v>1484</v>
      </c>
      <c r="C81" s="259" t="s">
        <v>73</v>
      </c>
      <c r="D81" s="260">
        <v>0.75038461538461543</v>
      </c>
      <c r="E81" s="261">
        <v>9938</v>
      </c>
      <c r="F81" s="262" t="s">
        <v>245</v>
      </c>
      <c r="G81" s="263" t="s">
        <v>1485</v>
      </c>
      <c r="H81" s="264">
        <v>1</v>
      </c>
      <c r="I81" s="265">
        <v>2576.9810000000002</v>
      </c>
      <c r="J81" s="266">
        <v>3.408567846113085E-2</v>
      </c>
      <c r="K81" s="266">
        <v>0.39267919013321473</v>
      </c>
      <c r="L81" s="310">
        <v>22</v>
      </c>
    </row>
    <row r="82" spans="1:12" ht="16.5">
      <c r="A82" s="257" t="s">
        <v>161</v>
      </c>
      <c r="B82" s="258" t="s">
        <v>1486</v>
      </c>
      <c r="C82" s="259" t="s">
        <v>70</v>
      </c>
      <c r="D82" s="260">
        <v>0.81024138876594709</v>
      </c>
      <c r="E82" s="261">
        <v>9878</v>
      </c>
      <c r="F82" s="262" t="s">
        <v>243</v>
      </c>
      <c r="G82" s="263" t="s">
        <v>1487</v>
      </c>
      <c r="H82" s="264">
        <v>2</v>
      </c>
      <c r="I82" s="265">
        <v>2443.1990000000001</v>
      </c>
      <c r="J82" s="266">
        <v>1.4602238372040196E-2</v>
      </c>
      <c r="K82" s="266">
        <v>0.35347392335237315</v>
      </c>
      <c r="L82" s="310">
        <v>17</v>
      </c>
    </row>
    <row r="83" spans="1:12" ht="16.5">
      <c r="A83" s="257" t="s">
        <v>161</v>
      </c>
      <c r="B83" s="258" t="s">
        <v>1488</v>
      </c>
      <c r="C83" s="259" t="s">
        <v>73</v>
      </c>
      <c r="D83" s="260">
        <v>0.71148148148148149</v>
      </c>
      <c r="E83" s="261">
        <v>1550</v>
      </c>
      <c r="F83" s="262" t="s">
        <v>245</v>
      </c>
      <c r="G83" s="263" t="s">
        <v>1489</v>
      </c>
      <c r="H83" s="264">
        <v>1</v>
      </c>
      <c r="I83" s="265">
        <v>2580.4290000000001</v>
      </c>
      <c r="J83" s="266">
        <v>2.9220851741096763E-2</v>
      </c>
      <c r="K83" s="266">
        <v>0.41879682542490571</v>
      </c>
      <c r="L83" s="310">
        <v>54</v>
      </c>
    </row>
    <row r="84" spans="1:12" ht="16.5">
      <c r="A84" s="257" t="s">
        <v>161</v>
      </c>
      <c r="B84" s="258" t="s">
        <v>1490</v>
      </c>
      <c r="C84" s="259" t="s">
        <v>70</v>
      </c>
      <c r="D84" s="260">
        <v>0.81604188526683585</v>
      </c>
      <c r="E84" s="261">
        <v>2735</v>
      </c>
      <c r="F84" s="262" t="s">
        <v>246</v>
      </c>
      <c r="G84" s="263" t="s">
        <v>1491</v>
      </c>
      <c r="H84" s="264">
        <v>2</v>
      </c>
      <c r="I84" s="265">
        <v>2220.7719999999999</v>
      </c>
      <c r="J84" s="266">
        <v>1.8214336895905861E-2</v>
      </c>
      <c r="K84" s="266">
        <v>0.43699743403675528</v>
      </c>
      <c r="L84" s="310">
        <v>95</v>
      </c>
    </row>
    <row r="85" spans="1:12" ht="16.5">
      <c r="A85" s="257" t="s">
        <v>161</v>
      </c>
      <c r="B85" s="258" t="s">
        <v>1492</v>
      </c>
      <c r="C85" s="259" t="s">
        <v>71</v>
      </c>
      <c r="D85" s="260">
        <v>0.92772999609344264</v>
      </c>
      <c r="E85" s="261">
        <v>6250</v>
      </c>
      <c r="F85" s="262" t="s">
        <v>243</v>
      </c>
      <c r="G85" s="263" t="s">
        <v>1493</v>
      </c>
      <c r="H85" s="264">
        <v>4</v>
      </c>
      <c r="I85" s="265">
        <v>1033.548</v>
      </c>
      <c r="J85" s="266">
        <v>1.6579291784555552E-2</v>
      </c>
      <c r="K85" s="266">
        <v>0.39246083711376178</v>
      </c>
      <c r="L85" s="310">
        <v>29</v>
      </c>
    </row>
    <row r="86" spans="1:12" ht="16.5">
      <c r="A86" s="257" t="s">
        <v>161</v>
      </c>
      <c r="B86" s="258" t="s">
        <v>1494</v>
      </c>
      <c r="C86" s="259" t="s">
        <v>73</v>
      </c>
      <c r="D86" s="260">
        <v>0.79528294007684841</v>
      </c>
      <c r="E86" s="261">
        <v>391</v>
      </c>
      <c r="F86" s="262" t="s">
        <v>245</v>
      </c>
      <c r="G86" s="263" t="s">
        <v>1495</v>
      </c>
      <c r="H86" s="264">
        <v>6</v>
      </c>
      <c r="I86" s="265">
        <v>11980.296999999999</v>
      </c>
      <c r="J86" s="266">
        <v>2.0814644682711318E-2</v>
      </c>
      <c r="K86" s="266">
        <v>0.44119719868420193</v>
      </c>
      <c r="L86" s="310">
        <v>421</v>
      </c>
    </row>
    <row r="87" spans="1:12" ht="16.5">
      <c r="A87" s="257" t="s">
        <v>161</v>
      </c>
      <c r="B87" s="258" t="s">
        <v>1496</v>
      </c>
      <c r="C87" s="259" t="s">
        <v>70</v>
      </c>
      <c r="D87" s="260">
        <v>0.81460380024006418</v>
      </c>
      <c r="E87" s="261">
        <v>5810</v>
      </c>
      <c r="F87" s="262" t="s">
        <v>243</v>
      </c>
      <c r="G87" s="263" t="s">
        <v>1497</v>
      </c>
      <c r="H87" s="264">
        <v>2</v>
      </c>
      <c r="I87" s="265">
        <v>1148.0909999999999</v>
      </c>
      <c r="J87" s="266">
        <v>1.9631872599588762E-2</v>
      </c>
      <c r="K87" s="266">
        <v>0.4627731610718448</v>
      </c>
      <c r="L87" s="310">
        <v>53</v>
      </c>
    </row>
    <row r="88" spans="1:12" ht="16.5">
      <c r="A88" s="257" t="s">
        <v>161</v>
      </c>
      <c r="B88" s="258" t="s">
        <v>1498</v>
      </c>
      <c r="C88" s="259" t="s">
        <v>73</v>
      </c>
      <c r="D88" s="260">
        <v>0.79039264300846268</v>
      </c>
      <c r="E88" s="261">
        <v>1656</v>
      </c>
      <c r="F88" s="262" t="s">
        <v>245</v>
      </c>
      <c r="G88" s="263" t="s">
        <v>1485</v>
      </c>
      <c r="H88" s="264">
        <v>2</v>
      </c>
      <c r="I88" s="265">
        <v>2114.3530000000001</v>
      </c>
      <c r="J88" s="266">
        <v>2.5541160258031905E-2</v>
      </c>
      <c r="K88" s="266">
        <v>0.41291238810823983</v>
      </c>
      <c r="L88" s="310">
        <v>32</v>
      </c>
    </row>
    <row r="89" spans="1:12" ht="16.5">
      <c r="A89" s="257" t="s">
        <v>161</v>
      </c>
      <c r="B89" s="258" t="s">
        <v>1499</v>
      </c>
      <c r="C89" s="259" t="s">
        <v>72</v>
      </c>
      <c r="D89" s="260">
        <v>0.89384615384615373</v>
      </c>
      <c r="E89" s="261">
        <v>2802</v>
      </c>
      <c r="F89" s="262" t="s">
        <v>246</v>
      </c>
      <c r="G89" s="263" t="s">
        <v>1500</v>
      </c>
      <c r="H89" s="264">
        <v>1</v>
      </c>
      <c r="I89" s="265">
        <v>1462.6869999999999</v>
      </c>
      <c r="J89" s="266">
        <v>1.3075776568502975E-2</v>
      </c>
      <c r="K89" s="266">
        <v>0.39799622949994629</v>
      </c>
      <c r="L89" s="310">
        <v>28</v>
      </c>
    </row>
    <row r="90" spans="1:12" ht="16.5">
      <c r="A90" s="257" t="s">
        <v>161</v>
      </c>
      <c r="B90" s="258" t="s">
        <v>1501</v>
      </c>
      <c r="C90" s="259" t="s">
        <v>72</v>
      </c>
      <c r="D90" s="260">
        <v>0.89447077407132347</v>
      </c>
      <c r="E90" s="261">
        <v>8183</v>
      </c>
      <c r="F90" s="262" t="s">
        <v>243</v>
      </c>
      <c r="G90" s="263" t="s">
        <v>1476</v>
      </c>
      <c r="H90" s="264">
        <v>6</v>
      </c>
      <c r="I90" s="265">
        <v>1440.7270000000001</v>
      </c>
      <c r="J90" s="266">
        <v>2.9656819739707983E-2</v>
      </c>
      <c r="K90" s="266">
        <v>0.37171905749049372</v>
      </c>
      <c r="L90" s="310">
        <v>31</v>
      </c>
    </row>
    <row r="91" spans="1:12" ht="16.5">
      <c r="A91" s="257" t="s">
        <v>161</v>
      </c>
      <c r="B91" s="258" t="s">
        <v>1502</v>
      </c>
      <c r="C91" s="259" t="s">
        <v>70</v>
      </c>
      <c r="D91" s="260">
        <v>0.81003881994448967</v>
      </c>
      <c r="E91" s="261">
        <v>8329</v>
      </c>
      <c r="F91" s="262" t="s">
        <v>246</v>
      </c>
      <c r="G91" s="263" t="s">
        <v>1503</v>
      </c>
      <c r="H91" s="264">
        <v>2</v>
      </c>
      <c r="I91" s="265">
        <v>1106.0940000000001</v>
      </c>
      <c r="J91" s="266">
        <v>2.4492357735566562E-2</v>
      </c>
      <c r="K91" s="266">
        <v>0.40810051715521967</v>
      </c>
      <c r="L91" s="310">
        <v>36</v>
      </c>
    </row>
    <row r="92" spans="1:12" ht="16.5">
      <c r="A92" s="257" t="s">
        <v>161</v>
      </c>
      <c r="B92" s="258" t="s">
        <v>1504</v>
      </c>
      <c r="C92" s="259" t="s">
        <v>73</v>
      </c>
      <c r="D92" s="260">
        <v>0.72576923076923072</v>
      </c>
      <c r="E92" s="261">
        <v>3505</v>
      </c>
      <c r="F92" s="262" t="s">
        <v>245</v>
      </c>
      <c r="G92" s="263" t="s">
        <v>1505</v>
      </c>
      <c r="H92" s="264">
        <v>1</v>
      </c>
      <c r="I92" s="265">
        <v>3161.2620000000002</v>
      </c>
      <c r="J92" s="266">
        <v>2.1314776597349927E-2</v>
      </c>
      <c r="K92" s="266">
        <v>0.44178467904483038</v>
      </c>
      <c r="L92" s="310">
        <v>81</v>
      </c>
    </row>
    <row r="93" spans="1:12" ht="16.5">
      <c r="A93" s="257" t="s">
        <v>161</v>
      </c>
      <c r="B93" s="258" t="s">
        <v>1506</v>
      </c>
      <c r="C93" s="259" t="s">
        <v>70</v>
      </c>
      <c r="D93" s="260">
        <v>0.82269230769230761</v>
      </c>
      <c r="E93" s="261">
        <v>1037</v>
      </c>
      <c r="F93" s="262" t="s">
        <v>245</v>
      </c>
      <c r="G93" s="263" t="s">
        <v>1507</v>
      </c>
      <c r="H93" s="264">
        <v>1</v>
      </c>
      <c r="I93" s="265">
        <v>5140.7460000000001</v>
      </c>
      <c r="J93" s="266">
        <v>3.2946554457973953E-2</v>
      </c>
      <c r="K93" s="266">
        <v>0.40792475542353779</v>
      </c>
      <c r="L93" s="310">
        <v>64</v>
      </c>
    </row>
    <row r="94" spans="1:12" ht="16.5">
      <c r="A94" s="257" t="s">
        <v>161</v>
      </c>
      <c r="B94" s="258" t="s">
        <v>1508</v>
      </c>
      <c r="C94" s="259" t="s">
        <v>73</v>
      </c>
      <c r="D94" s="260">
        <v>0.74230769230769222</v>
      </c>
      <c r="E94" s="261">
        <v>2085</v>
      </c>
      <c r="F94" s="262" t="s">
        <v>245</v>
      </c>
      <c r="G94" s="263" t="s">
        <v>1509</v>
      </c>
      <c r="H94" s="264">
        <v>1</v>
      </c>
      <c r="I94" s="265">
        <v>3013.2379999999998</v>
      </c>
      <c r="J94" s="266">
        <v>4.0586525580698044E-2</v>
      </c>
      <c r="K94" s="266">
        <v>0.43898744242821364</v>
      </c>
      <c r="L94" s="310">
        <v>110</v>
      </c>
    </row>
    <row r="95" spans="1:12" ht="16.5">
      <c r="A95" s="257" t="s">
        <v>161</v>
      </c>
      <c r="B95" s="258" t="s">
        <v>1510</v>
      </c>
      <c r="C95" s="259" t="s">
        <v>73</v>
      </c>
      <c r="D95" s="260">
        <v>0.73888888888888893</v>
      </c>
      <c r="E95" s="261">
        <v>5598</v>
      </c>
      <c r="F95" s="262" t="s">
        <v>246</v>
      </c>
      <c r="G95" s="263" t="s">
        <v>1511</v>
      </c>
      <c r="H95" s="264">
        <v>1</v>
      </c>
      <c r="I95" s="265">
        <v>3308.9749999999999</v>
      </c>
      <c r="J95" s="266">
        <v>3.0438458896719412E-2</v>
      </c>
      <c r="K95" s="266">
        <v>0.42903649473173183</v>
      </c>
      <c r="L95" s="310">
        <v>113</v>
      </c>
    </row>
    <row r="96" spans="1:12" ht="16.5">
      <c r="A96" s="257" t="s">
        <v>161</v>
      </c>
      <c r="B96" s="258" t="s">
        <v>1512</v>
      </c>
      <c r="C96" s="259" t="s">
        <v>70</v>
      </c>
      <c r="D96" s="260">
        <v>0.82023191437597864</v>
      </c>
      <c r="E96" s="261">
        <v>4051</v>
      </c>
      <c r="F96" s="262" t="s">
        <v>244</v>
      </c>
      <c r="G96" s="263" t="s">
        <v>1513</v>
      </c>
      <c r="H96" s="264">
        <v>4</v>
      </c>
      <c r="I96" s="265">
        <v>5674.0139999999992</v>
      </c>
      <c r="J96" s="266">
        <v>3.5730588943279774E-2</v>
      </c>
      <c r="K96" s="266">
        <v>0.40676697465634243</v>
      </c>
      <c r="L96" s="310">
        <v>127</v>
      </c>
    </row>
    <row r="97" spans="1:12" ht="16.5">
      <c r="A97" s="257" t="s">
        <v>161</v>
      </c>
      <c r="B97" s="258" t="s">
        <v>1514</v>
      </c>
      <c r="C97" s="259" t="s">
        <v>72</v>
      </c>
      <c r="D97" s="260">
        <v>0.88302924458649112</v>
      </c>
      <c r="E97" s="261">
        <v>3282</v>
      </c>
      <c r="F97" s="262" t="s">
        <v>243</v>
      </c>
      <c r="G97" s="263" t="s">
        <v>1476</v>
      </c>
      <c r="H97" s="264">
        <v>6</v>
      </c>
      <c r="I97" s="265">
        <v>1802.7050000000002</v>
      </c>
      <c r="J97" s="266">
        <v>1.0215112215033822E-2</v>
      </c>
      <c r="K97" s="266">
        <v>0.38179560795312401</v>
      </c>
      <c r="L97" s="310">
        <v>17</v>
      </c>
    </row>
    <row r="98" spans="1:12" ht="16.5">
      <c r="A98" s="257" t="s">
        <v>161</v>
      </c>
      <c r="B98" s="258" t="s">
        <v>1515</v>
      </c>
      <c r="C98" s="259" t="s">
        <v>72</v>
      </c>
      <c r="D98" s="260">
        <v>0.89839999999999998</v>
      </c>
      <c r="E98" s="261">
        <v>384</v>
      </c>
      <c r="F98" s="262" t="s">
        <v>243</v>
      </c>
      <c r="G98" s="263" t="s">
        <v>1493</v>
      </c>
      <c r="H98" s="264">
        <v>1</v>
      </c>
      <c r="I98" s="265">
        <v>839.19399999999996</v>
      </c>
      <c r="J98" s="266">
        <v>2.2629907579995324E-2</v>
      </c>
      <c r="K98" s="266">
        <v>0.44329473960133381</v>
      </c>
      <c r="L98" s="310">
        <v>37</v>
      </c>
    </row>
    <row r="99" spans="1:12" ht="16.5">
      <c r="A99" s="257" t="s">
        <v>161</v>
      </c>
      <c r="B99" s="258" t="s">
        <v>1516</v>
      </c>
      <c r="C99" s="259" t="s">
        <v>70</v>
      </c>
      <c r="D99" s="260">
        <v>0.84600000000000009</v>
      </c>
      <c r="E99" s="261">
        <v>7057</v>
      </c>
      <c r="F99" s="262" t="s">
        <v>246</v>
      </c>
      <c r="G99" s="263" t="s">
        <v>1517</v>
      </c>
      <c r="H99" s="264">
        <v>1</v>
      </c>
      <c r="I99" s="265">
        <v>4246.9960000000001</v>
      </c>
      <c r="J99" s="266">
        <v>2.9324167160854977E-2</v>
      </c>
      <c r="K99" s="266">
        <v>0.42616246610136704</v>
      </c>
      <c r="L99" s="310">
        <v>181</v>
      </c>
    </row>
    <row r="100" spans="1:12" ht="16.5">
      <c r="A100" s="257" t="s">
        <v>161</v>
      </c>
      <c r="B100" s="258" t="s">
        <v>1518</v>
      </c>
      <c r="C100" s="259" t="s">
        <v>70</v>
      </c>
      <c r="D100" s="260">
        <v>0.82599999999999996</v>
      </c>
      <c r="E100" s="261">
        <v>1308</v>
      </c>
      <c r="F100" s="262" t="s">
        <v>246</v>
      </c>
      <c r="G100" s="263" t="s">
        <v>1472</v>
      </c>
      <c r="H100" s="264">
        <v>1</v>
      </c>
      <c r="I100" s="265">
        <v>1971.752</v>
      </c>
      <c r="J100" s="266">
        <v>2.8202040326724288E-2</v>
      </c>
      <c r="K100" s="266">
        <v>0.43735834517579208</v>
      </c>
      <c r="L100" s="310">
        <v>86</v>
      </c>
    </row>
    <row r="101" spans="1:12" ht="16.5">
      <c r="A101" s="257" t="s">
        <v>161</v>
      </c>
      <c r="B101" s="258" t="s">
        <v>1519</v>
      </c>
      <c r="C101" s="259" t="s">
        <v>72</v>
      </c>
      <c r="D101" s="260">
        <v>0.86538461538461531</v>
      </c>
      <c r="E101" s="261">
        <v>8913</v>
      </c>
      <c r="F101" s="262" t="s">
        <v>243</v>
      </c>
      <c r="G101" s="263" t="s">
        <v>1520</v>
      </c>
      <c r="H101" s="264">
        <v>1</v>
      </c>
      <c r="I101" s="265">
        <v>1947.748</v>
      </c>
      <c r="J101" s="266">
        <v>2.7851798091301342E-2</v>
      </c>
      <c r="K101" s="266">
        <v>0.39575081159942188</v>
      </c>
      <c r="L101" s="310">
        <v>57</v>
      </c>
    </row>
    <row r="102" spans="1:12" ht="16.5">
      <c r="A102" s="257" t="s">
        <v>161</v>
      </c>
      <c r="B102" s="258" t="s">
        <v>1521</v>
      </c>
      <c r="C102" s="259" t="s">
        <v>70</v>
      </c>
      <c r="D102" s="260">
        <v>0.84590661833563174</v>
      </c>
      <c r="E102" s="261">
        <v>6551</v>
      </c>
      <c r="F102" s="262" t="s">
        <v>243</v>
      </c>
      <c r="G102" s="263" t="s">
        <v>1522</v>
      </c>
      <c r="H102" s="264">
        <v>9</v>
      </c>
      <c r="I102" s="265">
        <v>2411.547</v>
      </c>
      <c r="J102" s="266">
        <v>1.5380984237264925E-2</v>
      </c>
      <c r="K102" s="266">
        <v>0.43348343316663912</v>
      </c>
      <c r="L102" s="310">
        <v>135</v>
      </c>
    </row>
    <row r="103" spans="1:12" ht="16.5">
      <c r="A103" s="257" t="s">
        <v>161</v>
      </c>
      <c r="B103" s="258" t="s">
        <v>1523</v>
      </c>
      <c r="C103" s="259" t="s">
        <v>70</v>
      </c>
      <c r="D103" s="260">
        <v>0.81392158140235282</v>
      </c>
      <c r="E103" s="261">
        <v>7053</v>
      </c>
      <c r="F103" s="262" t="s">
        <v>246</v>
      </c>
      <c r="G103" s="263" t="s">
        <v>1524</v>
      </c>
      <c r="H103" s="264">
        <v>7</v>
      </c>
      <c r="I103" s="265">
        <v>7719.2690000000002</v>
      </c>
      <c r="J103" s="266">
        <v>2.2010608436433075E-2</v>
      </c>
      <c r="K103" s="266">
        <v>0.42660599874988514</v>
      </c>
      <c r="L103" s="310">
        <v>338</v>
      </c>
    </row>
    <row r="104" spans="1:12" ht="16.5">
      <c r="A104" s="257" t="s">
        <v>161</v>
      </c>
      <c r="B104" s="258" t="s">
        <v>1525</v>
      </c>
      <c r="C104" s="259" t="s">
        <v>71</v>
      </c>
      <c r="D104" s="260">
        <v>0.94254330721341761</v>
      </c>
      <c r="E104" s="261">
        <v>4600</v>
      </c>
      <c r="F104" s="262" t="s">
        <v>243</v>
      </c>
      <c r="G104" s="263" t="s">
        <v>1520</v>
      </c>
      <c r="H104" s="264">
        <v>2</v>
      </c>
      <c r="I104" s="265">
        <v>2136.5459999999998</v>
      </c>
      <c r="J104" s="266">
        <v>2.5111235873917087E-2</v>
      </c>
      <c r="K104" s="266">
        <v>0.371356109340504</v>
      </c>
      <c r="L104" s="310">
        <v>46</v>
      </c>
    </row>
    <row r="105" spans="1:12" ht="16.5">
      <c r="A105" s="257" t="s">
        <v>161</v>
      </c>
      <c r="B105" s="258" t="s">
        <v>1526</v>
      </c>
      <c r="C105" s="259" t="s">
        <v>73</v>
      </c>
      <c r="D105" s="260">
        <v>0.72546731485039972</v>
      </c>
      <c r="E105" s="261">
        <v>5899</v>
      </c>
      <c r="F105" s="262" t="s">
        <v>245</v>
      </c>
      <c r="G105" s="263" t="s">
        <v>1489</v>
      </c>
      <c r="H105" s="264">
        <v>2</v>
      </c>
      <c r="I105" s="265">
        <v>5682.3430000000008</v>
      </c>
      <c r="J105" s="266">
        <v>3.783498884248767E-2</v>
      </c>
      <c r="K105" s="266">
        <v>0.40801672512397519</v>
      </c>
      <c r="L105" s="310">
        <v>85</v>
      </c>
    </row>
    <row r="106" spans="1:12" ht="16.5">
      <c r="A106" s="257" t="s">
        <v>161</v>
      </c>
      <c r="B106" s="258" t="s">
        <v>1527</v>
      </c>
      <c r="C106" s="259" t="s">
        <v>73</v>
      </c>
      <c r="D106" s="260">
        <v>0.66807692307692312</v>
      </c>
      <c r="E106" s="261">
        <v>8088</v>
      </c>
      <c r="F106" s="262" t="s">
        <v>245</v>
      </c>
      <c r="G106" s="263" t="s">
        <v>1528</v>
      </c>
      <c r="H106" s="264">
        <v>1</v>
      </c>
      <c r="I106" s="265">
        <v>4488.0839999999998</v>
      </c>
      <c r="J106" s="266">
        <v>3.1290088894249259E-2</v>
      </c>
      <c r="K106" s="266">
        <v>0.4188411696777713</v>
      </c>
      <c r="L106" s="310">
        <v>142</v>
      </c>
    </row>
    <row r="107" spans="1:12" ht="16.5">
      <c r="A107" s="257" t="s">
        <v>161</v>
      </c>
      <c r="B107" s="258" t="s">
        <v>1529</v>
      </c>
      <c r="C107" s="259" t="s">
        <v>72</v>
      </c>
      <c r="D107" s="260">
        <v>0.87898307054224589</v>
      </c>
      <c r="E107" s="261">
        <v>8535</v>
      </c>
      <c r="F107" s="262" t="s">
        <v>246</v>
      </c>
      <c r="G107" s="263" t="s">
        <v>1472</v>
      </c>
      <c r="H107" s="264">
        <v>2</v>
      </c>
      <c r="I107" s="265">
        <v>591.67600000000004</v>
      </c>
      <c r="J107" s="266">
        <v>3.6611865392384001E-2</v>
      </c>
      <c r="K107" s="266">
        <v>0.42748618491665269</v>
      </c>
      <c r="L107" s="310">
        <v>29</v>
      </c>
    </row>
    <row r="108" spans="1:12" ht="16.5">
      <c r="A108" s="257" t="s">
        <v>161</v>
      </c>
      <c r="B108" s="258" t="s">
        <v>1530</v>
      </c>
      <c r="C108" s="259" t="s">
        <v>73</v>
      </c>
      <c r="D108" s="260">
        <v>0.77862068965517239</v>
      </c>
      <c r="E108" s="261">
        <v>1617</v>
      </c>
      <c r="F108" s="262" t="s">
        <v>244</v>
      </c>
      <c r="G108" s="263" t="s">
        <v>1531</v>
      </c>
      <c r="H108" s="264">
        <v>1</v>
      </c>
      <c r="I108" s="265">
        <v>4917</v>
      </c>
      <c r="J108" s="266">
        <v>5.3433372505280283E-2</v>
      </c>
      <c r="K108" s="266">
        <v>0.38345936041144418</v>
      </c>
      <c r="L108" s="310">
        <v>45</v>
      </c>
    </row>
    <row r="109" spans="1:12" ht="16.5">
      <c r="A109" s="257" t="s">
        <v>161</v>
      </c>
      <c r="B109" s="258" t="s">
        <v>1532</v>
      </c>
      <c r="C109" s="259" t="s">
        <v>71</v>
      </c>
      <c r="D109" s="260">
        <v>0.92612667973338869</v>
      </c>
      <c r="E109" s="261">
        <v>8785</v>
      </c>
      <c r="F109" s="262" t="s">
        <v>243</v>
      </c>
      <c r="G109" s="263" t="s">
        <v>1522</v>
      </c>
      <c r="H109" s="264">
        <v>2</v>
      </c>
      <c r="I109" s="265">
        <v>1664.498</v>
      </c>
      <c r="J109" s="266">
        <v>2.6251881288405863E-2</v>
      </c>
      <c r="K109" s="266">
        <v>0.39884937483310062</v>
      </c>
      <c r="L109" s="310">
        <v>57</v>
      </c>
    </row>
    <row r="110" spans="1:12" ht="16.5">
      <c r="A110" s="257" t="s">
        <v>161</v>
      </c>
      <c r="B110" s="258" t="s">
        <v>1533</v>
      </c>
      <c r="C110" s="259" t="s">
        <v>70</v>
      </c>
      <c r="D110" s="260">
        <v>0.81576923076923069</v>
      </c>
      <c r="E110" s="261">
        <v>5826</v>
      </c>
      <c r="F110" s="262" t="s">
        <v>243</v>
      </c>
      <c r="G110" s="263" t="s">
        <v>1481</v>
      </c>
      <c r="H110" s="264">
        <v>1</v>
      </c>
      <c r="I110" s="265">
        <v>1982.808</v>
      </c>
      <c r="J110" s="266">
        <v>1.0316476048612461E-2</v>
      </c>
      <c r="K110" s="266">
        <v>0.43139955099762606</v>
      </c>
      <c r="L110" s="310">
        <v>130</v>
      </c>
    </row>
    <row r="111" spans="1:12" ht="16.5">
      <c r="A111" s="257" t="s">
        <v>161</v>
      </c>
      <c r="B111" s="258" t="s">
        <v>1534</v>
      </c>
      <c r="C111" s="259" t="s">
        <v>72</v>
      </c>
      <c r="D111" s="260">
        <v>0.85962962962962963</v>
      </c>
      <c r="E111" s="261">
        <v>818</v>
      </c>
      <c r="F111" s="262" t="s">
        <v>246</v>
      </c>
      <c r="G111" s="263" t="s">
        <v>1503</v>
      </c>
      <c r="H111" s="264">
        <v>1</v>
      </c>
      <c r="I111" s="265">
        <v>1017.606</v>
      </c>
      <c r="J111" s="266">
        <v>2.3734135971527914E-2</v>
      </c>
      <c r="K111" s="266">
        <v>0.40988854736765362</v>
      </c>
      <c r="L111" s="310">
        <v>44</v>
      </c>
    </row>
    <row r="112" spans="1:12" ht="16.5">
      <c r="A112" s="257" t="s">
        <v>161</v>
      </c>
      <c r="B112" s="258" t="s">
        <v>1535</v>
      </c>
      <c r="C112" s="259" t="s">
        <v>70</v>
      </c>
      <c r="D112" s="260">
        <v>0.82111111111111112</v>
      </c>
      <c r="E112" s="261">
        <v>7060</v>
      </c>
      <c r="F112" s="262" t="s">
        <v>246</v>
      </c>
      <c r="G112" s="263" t="s">
        <v>1536</v>
      </c>
      <c r="H112" s="264">
        <v>1</v>
      </c>
      <c r="I112" s="265">
        <v>4955.0240000000003</v>
      </c>
      <c r="J112" s="266">
        <v>1.8001193581696533E-2</v>
      </c>
      <c r="K112" s="266">
        <v>0.38823123449494834</v>
      </c>
      <c r="L112" s="310">
        <v>108</v>
      </c>
    </row>
    <row r="113" spans="1:12" ht="16.5">
      <c r="A113" s="257" t="s">
        <v>161</v>
      </c>
      <c r="B113" s="258" t="s">
        <v>1537</v>
      </c>
      <c r="C113" s="259" t="s">
        <v>71</v>
      </c>
      <c r="D113" s="260">
        <v>0.90022835787526767</v>
      </c>
      <c r="E113" s="261">
        <v>6282</v>
      </c>
      <c r="F113" s="262" t="s">
        <v>243</v>
      </c>
      <c r="G113" s="263" t="s">
        <v>1476</v>
      </c>
      <c r="H113" s="264">
        <v>3</v>
      </c>
      <c r="I113" s="265">
        <v>1998.692</v>
      </c>
      <c r="J113" s="266">
        <v>3.0081476954493994E-2</v>
      </c>
      <c r="K113" s="266">
        <v>0.38729009518623936</v>
      </c>
      <c r="L113" s="310">
        <v>57</v>
      </c>
    </row>
    <row r="114" spans="1:12" ht="16.5">
      <c r="A114" s="257" t="s">
        <v>143</v>
      </c>
      <c r="B114" s="258" t="s">
        <v>1538</v>
      </c>
      <c r="C114" s="259" t="s">
        <v>72</v>
      </c>
      <c r="D114" s="260">
        <v>0.89974841423847174</v>
      </c>
      <c r="E114" s="261">
        <v>849</v>
      </c>
      <c r="F114" s="262" t="s">
        <v>253</v>
      </c>
      <c r="G114" s="263" t="s">
        <v>1539</v>
      </c>
      <c r="H114" s="264">
        <v>6</v>
      </c>
      <c r="I114" s="265">
        <v>1643.2250000000001</v>
      </c>
      <c r="J114" s="266">
        <v>4.2157272149889451E-2</v>
      </c>
      <c r="K114" s="266">
        <v>0.37353290903564407</v>
      </c>
      <c r="L114" s="310">
        <v>43</v>
      </c>
    </row>
    <row r="115" spans="1:12" ht="16.5">
      <c r="A115" s="257" t="s">
        <v>143</v>
      </c>
      <c r="B115" s="258" t="s">
        <v>1540</v>
      </c>
      <c r="C115" s="259" t="s">
        <v>70</v>
      </c>
      <c r="D115" s="260">
        <v>0.83294119142768008</v>
      </c>
      <c r="E115" s="261">
        <v>5662</v>
      </c>
      <c r="F115" s="262" t="s">
        <v>99</v>
      </c>
      <c r="G115" s="263" t="s">
        <v>1541</v>
      </c>
      <c r="H115" s="264">
        <v>3</v>
      </c>
      <c r="I115" s="265">
        <v>518.41699999999992</v>
      </c>
      <c r="J115" s="266">
        <v>1.0858960429993646E-2</v>
      </c>
      <c r="K115" s="266">
        <v>0.40286052788305055</v>
      </c>
      <c r="L115" s="310">
        <v>24</v>
      </c>
    </row>
    <row r="116" spans="1:12" ht="16.5">
      <c r="A116" s="257" t="s">
        <v>143</v>
      </c>
      <c r="B116" s="258" t="s">
        <v>1542</v>
      </c>
      <c r="C116" s="259" t="s">
        <v>72</v>
      </c>
      <c r="D116" s="260">
        <v>0.89888593945172124</v>
      </c>
      <c r="E116" s="261">
        <v>7582</v>
      </c>
      <c r="F116" s="262" t="s">
        <v>253</v>
      </c>
      <c r="G116" s="263" t="s">
        <v>1543</v>
      </c>
      <c r="H116" s="264">
        <v>5</v>
      </c>
      <c r="I116" s="265">
        <v>752.60500000000002</v>
      </c>
      <c r="J116" s="266">
        <v>3.2603239003218973E-2</v>
      </c>
      <c r="K116" s="266">
        <v>0.39125641604347883</v>
      </c>
      <c r="L116" s="310">
        <v>26</v>
      </c>
    </row>
    <row r="117" spans="1:12" ht="16.5">
      <c r="A117" s="257" t="s">
        <v>143</v>
      </c>
      <c r="B117" s="258" t="s">
        <v>1544</v>
      </c>
      <c r="C117" s="259" t="s">
        <v>71</v>
      </c>
      <c r="D117" s="260">
        <v>0.93586257970747488</v>
      </c>
      <c r="E117" s="261">
        <v>7294</v>
      </c>
      <c r="F117" s="262" t="s">
        <v>253</v>
      </c>
      <c r="G117" s="263" t="s">
        <v>1545</v>
      </c>
      <c r="H117" s="264">
        <v>9</v>
      </c>
      <c r="I117" s="265">
        <v>1555.6980000000001</v>
      </c>
      <c r="J117" s="266">
        <v>3.1840454560686994E-2</v>
      </c>
      <c r="K117" s="266">
        <v>0.37825720811339519</v>
      </c>
      <c r="L117" s="310">
        <v>29</v>
      </c>
    </row>
    <row r="118" spans="1:12" ht="16.5">
      <c r="A118" s="257" t="s">
        <v>143</v>
      </c>
      <c r="B118" s="258" t="s">
        <v>1546</v>
      </c>
      <c r="C118" s="259" t="s">
        <v>70</v>
      </c>
      <c r="D118" s="260">
        <v>0.83339489020350399</v>
      </c>
      <c r="E118" s="261">
        <v>7151</v>
      </c>
      <c r="F118" s="262" t="s">
        <v>99</v>
      </c>
      <c r="G118" s="263" t="s">
        <v>1541</v>
      </c>
      <c r="H118" s="264">
        <v>3</v>
      </c>
      <c r="I118" s="265">
        <v>584.47800000000007</v>
      </c>
      <c r="J118" s="266">
        <v>2.3782765945106715E-3</v>
      </c>
      <c r="K118" s="266">
        <v>0.41800443871185405</v>
      </c>
      <c r="L118" s="310">
        <v>24</v>
      </c>
    </row>
    <row r="119" spans="1:12" ht="16.5">
      <c r="A119" s="257" t="s">
        <v>143</v>
      </c>
      <c r="B119" s="258" t="s">
        <v>1547</v>
      </c>
      <c r="C119" s="259" t="s">
        <v>71</v>
      </c>
      <c r="D119" s="260">
        <v>0.90049999999999997</v>
      </c>
      <c r="E119" s="261">
        <v>9139</v>
      </c>
      <c r="F119" s="262" t="s">
        <v>253</v>
      </c>
      <c r="G119" s="263" t="s">
        <v>1548</v>
      </c>
      <c r="H119" s="264">
        <v>1</v>
      </c>
      <c r="I119" s="265">
        <v>1560.5050000000001</v>
      </c>
      <c r="J119" s="266">
        <v>1.161590934401548E-2</v>
      </c>
      <c r="K119" s="266">
        <v>0.37132586785463406</v>
      </c>
      <c r="L119" s="310">
        <v>40</v>
      </c>
    </row>
    <row r="120" spans="1:12" ht="16.5">
      <c r="A120" s="257" t="s">
        <v>143</v>
      </c>
      <c r="B120" s="258" t="s">
        <v>1549</v>
      </c>
      <c r="C120" s="259" t="s">
        <v>72</v>
      </c>
      <c r="D120" s="260">
        <v>0.85172819075552675</v>
      </c>
      <c r="E120" s="261">
        <v>3295</v>
      </c>
      <c r="F120" s="262" t="s">
        <v>255</v>
      </c>
      <c r="G120" s="263" t="s">
        <v>1550</v>
      </c>
      <c r="H120" s="264">
        <v>2</v>
      </c>
      <c r="I120" s="265">
        <v>1759.425</v>
      </c>
      <c r="J120" s="266">
        <v>2.1229427274807425E-2</v>
      </c>
      <c r="K120" s="266">
        <v>0.36957554979733137</v>
      </c>
      <c r="L120" s="310">
        <v>56</v>
      </c>
    </row>
    <row r="121" spans="1:12" ht="16.5">
      <c r="A121" s="257" t="s">
        <v>143</v>
      </c>
      <c r="B121" s="258" t="s">
        <v>1551</v>
      </c>
      <c r="C121" s="259" t="s">
        <v>71</v>
      </c>
      <c r="D121" s="260">
        <v>0.93363636363636349</v>
      </c>
      <c r="E121" s="261">
        <v>706</v>
      </c>
      <c r="F121" s="262" t="s">
        <v>256</v>
      </c>
      <c r="G121" s="263" t="s">
        <v>1552</v>
      </c>
      <c r="H121" s="264">
        <v>1</v>
      </c>
      <c r="I121" s="265">
        <v>1752.806</v>
      </c>
      <c r="J121" s="266">
        <v>1.7709719192865677E-2</v>
      </c>
      <c r="K121" s="266">
        <v>0.36352816595095561</v>
      </c>
      <c r="L121" s="310">
        <v>17</v>
      </c>
    </row>
    <row r="122" spans="1:12" ht="16.5">
      <c r="A122" s="257" t="s">
        <v>143</v>
      </c>
      <c r="B122" s="258" t="s">
        <v>1553</v>
      </c>
      <c r="C122" s="259" t="s">
        <v>73</v>
      </c>
      <c r="D122" s="260">
        <v>0.78253677284424505</v>
      </c>
      <c r="E122" s="261">
        <v>7787</v>
      </c>
      <c r="F122" s="262" t="s">
        <v>255</v>
      </c>
      <c r="G122" s="263" t="s">
        <v>1550</v>
      </c>
      <c r="H122" s="264">
        <v>8</v>
      </c>
      <c r="I122" s="265">
        <v>1655.481</v>
      </c>
      <c r="J122" s="266">
        <v>6.1542163334274758E-2</v>
      </c>
      <c r="K122" s="266">
        <v>0.38752846536500996</v>
      </c>
      <c r="L122" s="310">
        <v>47</v>
      </c>
    </row>
    <row r="123" spans="1:12" ht="16.5">
      <c r="A123" s="257" t="s">
        <v>143</v>
      </c>
      <c r="B123" s="258" t="s">
        <v>1554</v>
      </c>
      <c r="C123" s="259" t="s">
        <v>72</v>
      </c>
      <c r="D123" s="260">
        <v>0.89537638688667553</v>
      </c>
      <c r="E123" s="261">
        <v>1812</v>
      </c>
      <c r="F123" s="262" t="s">
        <v>255</v>
      </c>
      <c r="G123" s="263" t="s">
        <v>1555</v>
      </c>
      <c r="H123" s="264">
        <v>2</v>
      </c>
      <c r="I123" s="265">
        <v>2102.127</v>
      </c>
      <c r="J123" s="266">
        <v>2.2967161862535279E-2</v>
      </c>
      <c r="K123" s="266">
        <v>0.30593788659626697</v>
      </c>
      <c r="L123" s="310">
        <v>21</v>
      </c>
    </row>
    <row r="124" spans="1:12" ht="16.5">
      <c r="A124" s="257" t="s">
        <v>143</v>
      </c>
      <c r="B124" s="258" t="s">
        <v>1556</v>
      </c>
      <c r="C124" s="259" t="s">
        <v>70</v>
      </c>
      <c r="D124" s="260">
        <v>0.83748356930235779</v>
      </c>
      <c r="E124" s="261">
        <v>9898</v>
      </c>
      <c r="F124" s="262" t="s">
        <v>257</v>
      </c>
      <c r="G124" s="263" t="s">
        <v>1557</v>
      </c>
      <c r="H124" s="264">
        <v>5</v>
      </c>
      <c r="I124" s="265">
        <v>1241.8679999999999</v>
      </c>
      <c r="J124" s="266">
        <v>1.7643400847043959E-2</v>
      </c>
      <c r="K124" s="266">
        <v>0.3285243827863924</v>
      </c>
      <c r="L124" s="310">
        <v>29</v>
      </c>
    </row>
    <row r="125" spans="1:12" ht="16.5">
      <c r="A125" s="257" t="s">
        <v>143</v>
      </c>
      <c r="B125" s="258" t="s">
        <v>1558</v>
      </c>
      <c r="C125" s="259" t="s">
        <v>70</v>
      </c>
      <c r="D125" s="260">
        <v>0.80250592142887134</v>
      </c>
      <c r="E125" s="261">
        <v>5618</v>
      </c>
      <c r="F125" s="262" t="s">
        <v>256</v>
      </c>
      <c r="G125" s="263" t="s">
        <v>1559</v>
      </c>
      <c r="H125" s="264">
        <v>8</v>
      </c>
      <c r="I125" s="265">
        <v>1126.1870000000001</v>
      </c>
      <c r="J125" s="266">
        <v>2.0195052887277583E-2</v>
      </c>
      <c r="K125" s="266">
        <v>0.45571315879355112</v>
      </c>
      <c r="L125" s="310">
        <v>64</v>
      </c>
    </row>
    <row r="126" spans="1:12" ht="16.5">
      <c r="A126" s="257" t="s">
        <v>143</v>
      </c>
      <c r="B126" s="258" t="s">
        <v>1560</v>
      </c>
      <c r="C126" s="259" t="s">
        <v>71</v>
      </c>
      <c r="D126" s="260">
        <v>0.92163659462414449</v>
      </c>
      <c r="E126" s="261">
        <v>3706</v>
      </c>
      <c r="F126" s="262" t="s">
        <v>256</v>
      </c>
      <c r="G126" s="263" t="s">
        <v>1561</v>
      </c>
      <c r="H126" s="264">
        <v>4</v>
      </c>
      <c r="I126" s="265">
        <v>589.74299999999994</v>
      </c>
      <c r="J126" s="266">
        <v>1.8397647087423794E-2</v>
      </c>
      <c r="K126" s="266">
        <v>0.3946666275589153</v>
      </c>
      <c r="L126" s="310">
        <v>36</v>
      </c>
    </row>
    <row r="127" spans="1:12" ht="16.5">
      <c r="A127" s="257" t="s">
        <v>143</v>
      </c>
      <c r="B127" s="258" t="s">
        <v>1562</v>
      </c>
      <c r="C127" s="259" t="s">
        <v>72</v>
      </c>
      <c r="D127" s="260">
        <v>0.89335606717421312</v>
      </c>
      <c r="E127" s="261">
        <v>7866</v>
      </c>
      <c r="F127" s="262" t="s">
        <v>254</v>
      </c>
      <c r="G127" s="263" t="s">
        <v>1563</v>
      </c>
      <c r="H127" s="264">
        <v>10</v>
      </c>
      <c r="I127" s="265">
        <v>2736.6769999999997</v>
      </c>
      <c r="J127" s="266">
        <v>2.5646469865834295E-2</v>
      </c>
      <c r="K127" s="266">
        <v>0.3512642781783013</v>
      </c>
      <c r="L127" s="310">
        <v>18</v>
      </c>
    </row>
    <row r="128" spans="1:12" ht="16.5">
      <c r="A128" s="257" t="s">
        <v>143</v>
      </c>
      <c r="B128" s="258" t="s">
        <v>1564</v>
      </c>
      <c r="C128" s="259" t="s">
        <v>72</v>
      </c>
      <c r="D128" s="260">
        <v>0.85120642385352696</v>
      </c>
      <c r="E128" s="261">
        <v>7542</v>
      </c>
      <c r="F128" s="262" t="s">
        <v>253</v>
      </c>
      <c r="G128" s="263" t="s">
        <v>1565</v>
      </c>
      <c r="H128" s="264">
        <v>8</v>
      </c>
      <c r="I128" s="265">
        <v>1398.0129999999999</v>
      </c>
      <c r="J128" s="266">
        <v>3.8142781594929724E-2</v>
      </c>
      <c r="K128" s="266">
        <v>0.35964849711997487</v>
      </c>
      <c r="L128" s="310">
        <v>26</v>
      </c>
    </row>
    <row r="129" spans="1:12" ht="16.5">
      <c r="A129" s="257" t="s">
        <v>143</v>
      </c>
      <c r="B129" s="258" t="s">
        <v>1566</v>
      </c>
      <c r="C129" s="259" t="s">
        <v>70</v>
      </c>
      <c r="D129" s="260">
        <v>0.82671185612473697</v>
      </c>
      <c r="E129" s="261">
        <v>3468</v>
      </c>
      <c r="F129" s="262" t="s">
        <v>253</v>
      </c>
      <c r="G129" s="263" t="s">
        <v>1567</v>
      </c>
      <c r="H129" s="264">
        <v>5</v>
      </c>
      <c r="I129" s="265">
        <v>741.26499999999999</v>
      </c>
      <c r="J129" s="266">
        <v>1.4592764451989232E-2</v>
      </c>
      <c r="K129" s="266">
        <v>0.37712802849534444</v>
      </c>
      <c r="L129" s="310">
        <v>18</v>
      </c>
    </row>
    <row r="130" spans="1:12" ht="16.5">
      <c r="A130" s="257" t="s">
        <v>143</v>
      </c>
      <c r="B130" s="258" t="s">
        <v>1568</v>
      </c>
      <c r="C130" s="259" t="s">
        <v>70</v>
      </c>
      <c r="D130" s="260">
        <v>0.81123858026815632</v>
      </c>
      <c r="E130" s="261">
        <v>2828</v>
      </c>
      <c r="F130" s="262" t="s">
        <v>257</v>
      </c>
      <c r="G130" s="263" t="s">
        <v>1569</v>
      </c>
      <c r="H130" s="264">
        <v>4</v>
      </c>
      <c r="I130" s="265">
        <v>2083.5839999999998</v>
      </c>
      <c r="J130" s="266">
        <v>2.1547930766418654E-2</v>
      </c>
      <c r="K130" s="266">
        <v>0.4338429794085345</v>
      </c>
      <c r="L130" s="310">
        <v>94</v>
      </c>
    </row>
    <row r="131" spans="1:12" ht="16.5">
      <c r="A131" s="257" t="s">
        <v>143</v>
      </c>
      <c r="B131" s="258" t="s">
        <v>1570</v>
      </c>
      <c r="C131" s="259" t="s">
        <v>73</v>
      </c>
      <c r="D131" s="260">
        <v>0.76409090909090904</v>
      </c>
      <c r="E131" s="261">
        <v>5465</v>
      </c>
      <c r="F131" s="262" t="s">
        <v>257</v>
      </c>
      <c r="G131" s="263" t="s">
        <v>1571</v>
      </c>
      <c r="H131" s="264">
        <v>1</v>
      </c>
      <c r="I131" s="265">
        <v>1859.5889999999999</v>
      </c>
      <c r="J131" s="266">
        <v>5.7741394313181586E-2</v>
      </c>
      <c r="K131" s="266">
        <v>0.41575460066129472</v>
      </c>
      <c r="L131" s="310">
        <v>76</v>
      </c>
    </row>
    <row r="132" spans="1:12" ht="16.5">
      <c r="A132" s="257" t="s">
        <v>143</v>
      </c>
      <c r="B132" s="258" t="s">
        <v>1572</v>
      </c>
      <c r="C132" s="259" t="s">
        <v>71</v>
      </c>
      <c r="D132" s="260">
        <v>0.90810854399323293</v>
      </c>
      <c r="E132" s="261">
        <v>3903</v>
      </c>
      <c r="F132" s="262" t="s">
        <v>256</v>
      </c>
      <c r="G132" s="263" t="s">
        <v>1573</v>
      </c>
      <c r="H132" s="264">
        <v>6</v>
      </c>
      <c r="I132" s="265">
        <v>994.66700000000014</v>
      </c>
      <c r="J132" s="266">
        <v>4.6586307670237539E-2</v>
      </c>
      <c r="K132" s="266">
        <v>0.40758607068517044</v>
      </c>
      <c r="L132" s="310">
        <v>41</v>
      </c>
    </row>
    <row r="133" spans="1:12" ht="16.5">
      <c r="A133" s="257" t="s">
        <v>143</v>
      </c>
      <c r="B133" s="258" t="s">
        <v>1574</v>
      </c>
      <c r="C133" s="259" t="s">
        <v>70</v>
      </c>
      <c r="D133" s="260">
        <v>0.84002896078529765</v>
      </c>
      <c r="E133" s="261">
        <v>513</v>
      </c>
      <c r="F133" s="262" t="s">
        <v>255</v>
      </c>
      <c r="G133" s="263" t="s">
        <v>1575</v>
      </c>
      <c r="H133" s="264">
        <v>3</v>
      </c>
      <c r="I133" s="265">
        <v>1777.077</v>
      </c>
      <c r="J133" s="266">
        <v>1.4187807577406607E-2</v>
      </c>
      <c r="K133" s="266">
        <v>0.37115319425563753</v>
      </c>
      <c r="L133" s="310">
        <v>55</v>
      </c>
    </row>
    <row r="134" spans="1:12" ht="16.5">
      <c r="A134" s="257" t="s">
        <v>143</v>
      </c>
      <c r="B134" s="258" t="s">
        <v>1576</v>
      </c>
      <c r="C134" s="259" t="s">
        <v>72</v>
      </c>
      <c r="D134" s="260">
        <v>0.87333333333333329</v>
      </c>
      <c r="E134" s="261">
        <v>8288</v>
      </c>
      <c r="F134" s="262" t="s">
        <v>256</v>
      </c>
      <c r="G134" s="263" t="s">
        <v>1559</v>
      </c>
      <c r="H134" s="264">
        <v>1</v>
      </c>
      <c r="I134" s="265">
        <v>1924.8520000000001</v>
      </c>
      <c r="J134" s="266">
        <v>2.9317502496981715E-2</v>
      </c>
      <c r="K134" s="266">
        <v>0.34024941975246414</v>
      </c>
      <c r="L134" s="310">
        <v>21</v>
      </c>
    </row>
    <row r="135" spans="1:12" ht="16.5">
      <c r="A135" s="257" t="s">
        <v>143</v>
      </c>
      <c r="B135" s="258" t="s">
        <v>1577</v>
      </c>
      <c r="C135" s="259" t="s">
        <v>70</v>
      </c>
      <c r="D135" s="260">
        <v>0.83599999999999997</v>
      </c>
      <c r="E135" s="261">
        <v>5426</v>
      </c>
      <c r="F135" s="262" t="s">
        <v>253</v>
      </c>
      <c r="G135" s="263" t="s">
        <v>1578</v>
      </c>
      <c r="H135" s="264">
        <v>1</v>
      </c>
      <c r="I135" s="265">
        <v>2389.9349999999999</v>
      </c>
      <c r="J135" s="266">
        <v>1.6575997057293249E-2</v>
      </c>
      <c r="K135" s="266">
        <v>0.41900149645127255</v>
      </c>
      <c r="L135" s="310">
        <v>49</v>
      </c>
    </row>
    <row r="136" spans="1:12" ht="16.5">
      <c r="A136" s="257" t="s">
        <v>143</v>
      </c>
      <c r="B136" s="258" t="s">
        <v>1579</v>
      </c>
      <c r="C136" s="259" t="s">
        <v>72</v>
      </c>
      <c r="D136" s="260">
        <v>0.86750000000000005</v>
      </c>
      <c r="E136" s="261">
        <v>4203</v>
      </c>
      <c r="F136" s="262" t="s">
        <v>253</v>
      </c>
      <c r="G136" s="263" t="s">
        <v>1545</v>
      </c>
      <c r="H136" s="264">
        <v>1</v>
      </c>
      <c r="I136" s="265">
        <v>2288.5630000000001</v>
      </c>
      <c r="J136" s="266">
        <v>1.7970473618584722E-2</v>
      </c>
      <c r="K136" s="266">
        <v>0.37115569236228702</v>
      </c>
      <c r="L136" s="310">
        <v>20</v>
      </c>
    </row>
    <row r="137" spans="1:12" ht="16.5">
      <c r="A137" s="257" t="s">
        <v>143</v>
      </c>
      <c r="B137" s="258" t="s">
        <v>1580</v>
      </c>
      <c r="C137" s="259" t="s">
        <v>70</v>
      </c>
      <c r="D137" s="260">
        <v>0.80237353812542989</v>
      </c>
      <c r="E137" s="261">
        <v>1351</v>
      </c>
      <c r="F137" s="262" t="s">
        <v>256</v>
      </c>
      <c r="G137" s="263" t="s">
        <v>1561</v>
      </c>
      <c r="H137" s="264">
        <v>5</v>
      </c>
      <c r="I137" s="265">
        <v>912.51700000000005</v>
      </c>
      <c r="J137" s="266">
        <v>4.1593961104155475E-2</v>
      </c>
      <c r="K137" s="266">
        <v>0.39177051214440234</v>
      </c>
      <c r="L137" s="310">
        <v>35</v>
      </c>
    </row>
    <row r="138" spans="1:12" ht="16.5">
      <c r="A138" s="257" t="s">
        <v>143</v>
      </c>
      <c r="B138" s="258" t="s">
        <v>1581</v>
      </c>
      <c r="C138" s="259" t="s">
        <v>70</v>
      </c>
      <c r="D138" s="260">
        <v>0.81427283602398304</v>
      </c>
      <c r="E138" s="261">
        <v>537</v>
      </c>
      <c r="F138" s="262" t="s">
        <v>255</v>
      </c>
      <c r="G138" s="263" t="s">
        <v>1550</v>
      </c>
      <c r="H138" s="264">
        <v>2</v>
      </c>
      <c r="I138" s="265">
        <v>1433.2719999999999</v>
      </c>
      <c r="J138" s="266">
        <v>4.275333870059124E-2</v>
      </c>
      <c r="K138" s="266">
        <v>0.40584180603006875</v>
      </c>
      <c r="L138" s="310">
        <v>68</v>
      </c>
    </row>
    <row r="139" spans="1:12" ht="16.5">
      <c r="A139" s="257" t="s">
        <v>143</v>
      </c>
      <c r="B139" s="258" t="s">
        <v>1582</v>
      </c>
      <c r="C139" s="259" t="s">
        <v>71</v>
      </c>
      <c r="D139" s="260">
        <v>0.94762516996530022</v>
      </c>
      <c r="E139" s="261">
        <v>8672</v>
      </c>
      <c r="F139" s="262" t="s">
        <v>256</v>
      </c>
      <c r="G139" s="263" t="s">
        <v>1583</v>
      </c>
      <c r="H139" s="264">
        <v>7</v>
      </c>
      <c r="I139" s="265">
        <v>1376.6410000000001</v>
      </c>
      <c r="J139" s="266">
        <v>4.5337108271297819E-2</v>
      </c>
      <c r="K139" s="266">
        <v>0.41556851271368905</v>
      </c>
      <c r="L139" s="310">
        <v>57</v>
      </c>
    </row>
    <row r="140" spans="1:12" ht="16.5">
      <c r="A140" s="257" t="s">
        <v>143</v>
      </c>
      <c r="B140" s="258" t="s">
        <v>1584</v>
      </c>
      <c r="C140" s="259" t="s">
        <v>70</v>
      </c>
      <c r="D140" s="260">
        <v>0.81931261856459559</v>
      </c>
      <c r="E140" s="261">
        <v>3853</v>
      </c>
      <c r="F140" s="262" t="s">
        <v>253</v>
      </c>
      <c r="G140" s="263" t="s">
        <v>1585</v>
      </c>
      <c r="H140" s="264">
        <v>5</v>
      </c>
      <c r="I140" s="265">
        <v>1127.7080000000001</v>
      </c>
      <c r="J140" s="266">
        <v>4.0687905282794513E-2</v>
      </c>
      <c r="K140" s="266">
        <v>0.40176043320716714</v>
      </c>
      <c r="L140" s="310">
        <v>29</v>
      </c>
    </row>
    <row r="141" spans="1:12" ht="16.5">
      <c r="A141" s="257" t="s">
        <v>143</v>
      </c>
      <c r="B141" s="258" t="s">
        <v>1586</v>
      </c>
      <c r="C141" s="259" t="s">
        <v>70</v>
      </c>
      <c r="D141" s="260">
        <v>0.81347837912912224</v>
      </c>
      <c r="E141" s="261">
        <v>7469</v>
      </c>
      <c r="F141" s="262" t="s">
        <v>256</v>
      </c>
      <c r="G141" s="263" t="s">
        <v>1561</v>
      </c>
      <c r="H141" s="264">
        <v>7</v>
      </c>
      <c r="I141" s="265">
        <v>1165.1579999999999</v>
      </c>
      <c r="J141" s="266">
        <v>2.6806030249717363E-2</v>
      </c>
      <c r="K141" s="266">
        <v>0.45952844297579681</v>
      </c>
      <c r="L141" s="310">
        <v>62</v>
      </c>
    </row>
    <row r="142" spans="1:12" ht="16.5">
      <c r="A142" s="257" t="s">
        <v>143</v>
      </c>
      <c r="B142" s="258" t="s">
        <v>1587</v>
      </c>
      <c r="C142" s="259" t="s">
        <v>72</v>
      </c>
      <c r="D142" s="260">
        <v>0.85537613741239793</v>
      </c>
      <c r="E142" s="261">
        <v>8177</v>
      </c>
      <c r="F142" s="262" t="s">
        <v>257</v>
      </c>
      <c r="G142" s="263" t="s">
        <v>1588</v>
      </c>
      <c r="H142" s="264">
        <v>2</v>
      </c>
      <c r="I142" s="265">
        <v>2287.509</v>
      </c>
      <c r="J142" s="266">
        <v>4.2799736802075508E-2</v>
      </c>
      <c r="K142" s="266">
        <v>0.36953578627890366</v>
      </c>
      <c r="L142" s="310">
        <v>43</v>
      </c>
    </row>
    <row r="143" spans="1:12" ht="16.5">
      <c r="A143" s="257" t="s">
        <v>143</v>
      </c>
      <c r="B143" s="258" t="s">
        <v>1589</v>
      </c>
      <c r="C143" s="259" t="s">
        <v>73</v>
      </c>
      <c r="D143" s="260">
        <v>0.68888781824779188</v>
      </c>
      <c r="E143" s="261">
        <v>9966</v>
      </c>
      <c r="F143" s="262" t="s">
        <v>257</v>
      </c>
      <c r="G143" s="263" t="s">
        <v>1557</v>
      </c>
      <c r="H143" s="264">
        <v>2</v>
      </c>
      <c r="I143" s="265">
        <v>1378.3329999999999</v>
      </c>
      <c r="J143" s="266">
        <v>6.5182033025774508E-2</v>
      </c>
      <c r="K143" s="266">
        <v>0.34210265657934952</v>
      </c>
      <c r="L143" s="310">
        <v>29</v>
      </c>
    </row>
    <row r="144" spans="1:12" ht="16.5">
      <c r="A144" s="257" t="s">
        <v>143</v>
      </c>
      <c r="B144" s="258" t="s">
        <v>1590</v>
      </c>
      <c r="C144" s="259" t="s">
        <v>71</v>
      </c>
      <c r="D144" s="260">
        <v>0.92600000000000005</v>
      </c>
      <c r="E144" s="261">
        <v>2796</v>
      </c>
      <c r="F144" s="262" t="s">
        <v>253</v>
      </c>
      <c r="G144" s="263" t="s">
        <v>1543</v>
      </c>
      <c r="H144" s="264">
        <v>1</v>
      </c>
      <c r="I144" s="265">
        <v>2053.692</v>
      </c>
      <c r="J144" s="266">
        <v>2.6518172068675686E-2</v>
      </c>
      <c r="K144" s="266">
        <v>0.44471555539235724</v>
      </c>
      <c r="L144" s="310">
        <v>60</v>
      </c>
    </row>
    <row r="145" spans="1:12" ht="16.5">
      <c r="A145" s="257" t="s">
        <v>143</v>
      </c>
      <c r="B145" s="258" t="s">
        <v>1591</v>
      </c>
      <c r="C145" s="259" t="s">
        <v>71</v>
      </c>
      <c r="D145" s="260">
        <v>0.94358400791077635</v>
      </c>
      <c r="E145" s="261">
        <v>1625</v>
      </c>
      <c r="F145" s="262" t="s">
        <v>255</v>
      </c>
      <c r="G145" s="263" t="s">
        <v>1592</v>
      </c>
      <c r="H145" s="264">
        <v>4</v>
      </c>
      <c r="I145" s="265">
        <v>796.30499999999995</v>
      </c>
      <c r="J145" s="266">
        <v>3.9568457384614716E-2</v>
      </c>
      <c r="K145" s="266">
        <v>0.41703273001331126</v>
      </c>
      <c r="L145" s="310">
        <v>41</v>
      </c>
    </row>
    <row r="146" spans="1:12" ht="16.5">
      <c r="A146" s="257" t="s">
        <v>143</v>
      </c>
      <c r="B146" s="258" t="s">
        <v>1593</v>
      </c>
      <c r="C146" s="259" t="s">
        <v>71</v>
      </c>
      <c r="D146" s="260">
        <v>0.93486436336816925</v>
      </c>
      <c r="E146" s="261">
        <v>7377</v>
      </c>
      <c r="F146" s="262" t="s">
        <v>256</v>
      </c>
      <c r="G146" s="263" t="s">
        <v>1583</v>
      </c>
      <c r="H146" s="264">
        <v>3</v>
      </c>
      <c r="I146" s="265">
        <v>1901.886</v>
      </c>
      <c r="J146" s="266">
        <v>4.0324429276653535E-2</v>
      </c>
      <c r="K146" s="266">
        <v>0.40577075387645528</v>
      </c>
      <c r="L146" s="310">
        <v>54</v>
      </c>
    </row>
    <row r="147" spans="1:12" ht="16.5">
      <c r="A147" s="257" t="s">
        <v>143</v>
      </c>
      <c r="B147" s="258" t="s">
        <v>1594</v>
      </c>
      <c r="C147" s="259" t="s">
        <v>70</v>
      </c>
      <c r="D147" s="260">
        <v>0.83339015397891258</v>
      </c>
      <c r="E147" s="261">
        <v>6465</v>
      </c>
      <c r="F147" s="262" t="s">
        <v>254</v>
      </c>
      <c r="G147" s="263" t="s">
        <v>1595</v>
      </c>
      <c r="H147" s="264">
        <v>3</v>
      </c>
      <c r="I147" s="265">
        <v>2255.605</v>
      </c>
      <c r="J147" s="266">
        <v>2.8469210922672315E-2</v>
      </c>
      <c r="K147" s="266">
        <v>0.37259186328033156</v>
      </c>
      <c r="L147" s="310">
        <v>42</v>
      </c>
    </row>
    <row r="148" spans="1:12" ht="16.5">
      <c r="A148" s="257" t="s">
        <v>143</v>
      </c>
      <c r="B148" s="258" t="s">
        <v>1596</v>
      </c>
      <c r="C148" s="259" t="s">
        <v>70</v>
      </c>
      <c r="D148" s="260">
        <v>0.8083900394586635</v>
      </c>
      <c r="E148" s="261">
        <v>2113</v>
      </c>
      <c r="F148" s="262" t="s">
        <v>99</v>
      </c>
      <c r="G148" s="263" t="s">
        <v>1541</v>
      </c>
      <c r="H148" s="264">
        <v>3</v>
      </c>
      <c r="I148" s="265">
        <v>533.07799999999997</v>
      </c>
      <c r="J148" s="266">
        <v>2.2883939499195139E-2</v>
      </c>
      <c r="K148" s="266">
        <v>0.37707368507715155</v>
      </c>
      <c r="L148" s="310">
        <v>17</v>
      </c>
    </row>
    <row r="149" spans="1:12" ht="16.5">
      <c r="A149" s="257" t="s">
        <v>143</v>
      </c>
      <c r="B149" s="258" t="s">
        <v>1597</v>
      </c>
      <c r="C149" s="259" t="s">
        <v>72</v>
      </c>
      <c r="D149" s="260">
        <v>0.86999999999999988</v>
      </c>
      <c r="E149" s="261">
        <v>467</v>
      </c>
      <c r="F149" s="262" t="s">
        <v>257</v>
      </c>
      <c r="G149" s="263" t="s">
        <v>1571</v>
      </c>
      <c r="H149" s="264">
        <v>1</v>
      </c>
      <c r="I149" s="265">
        <v>2100.643</v>
      </c>
      <c r="J149" s="266">
        <v>2.3252616847973015E-2</v>
      </c>
      <c r="K149" s="266">
        <v>0.46687513454126561</v>
      </c>
      <c r="L149" s="310">
        <v>94</v>
      </c>
    </row>
    <row r="150" spans="1:12" ht="16.5">
      <c r="A150" s="257" t="s">
        <v>143</v>
      </c>
      <c r="B150" s="258" t="s">
        <v>1598</v>
      </c>
      <c r="C150" s="259" t="s">
        <v>72</v>
      </c>
      <c r="D150" s="260">
        <v>0.88122702350484827</v>
      </c>
      <c r="E150" s="261">
        <v>992</v>
      </c>
      <c r="F150" s="262" t="s">
        <v>99</v>
      </c>
      <c r="G150" s="263" t="s">
        <v>1599</v>
      </c>
      <c r="H150" s="264">
        <v>9</v>
      </c>
      <c r="I150" s="265">
        <v>1728.2370000000001</v>
      </c>
      <c r="J150" s="266">
        <v>2.1102208454395258E-2</v>
      </c>
      <c r="K150" s="266">
        <v>0.398690689775556</v>
      </c>
      <c r="L150" s="310">
        <v>35</v>
      </c>
    </row>
    <row r="151" spans="1:12" ht="16.5">
      <c r="A151" s="257" t="s">
        <v>143</v>
      </c>
      <c r="B151" s="258" t="s">
        <v>1600</v>
      </c>
      <c r="C151" s="259" t="s">
        <v>70</v>
      </c>
      <c r="D151" s="260">
        <v>0.80380952380952375</v>
      </c>
      <c r="E151" s="261">
        <v>6926</v>
      </c>
      <c r="F151" s="262" t="s">
        <v>256</v>
      </c>
      <c r="G151" s="263" t="s">
        <v>1559</v>
      </c>
      <c r="H151" s="264">
        <v>1</v>
      </c>
      <c r="I151" s="265">
        <v>2009.79</v>
      </c>
      <c r="J151" s="266">
        <v>3.3205517077560615E-2</v>
      </c>
      <c r="K151" s="266">
        <v>0.3775781470223013</v>
      </c>
      <c r="L151" s="310">
        <v>49</v>
      </c>
    </row>
    <row r="152" spans="1:12" ht="16.5">
      <c r="A152" s="257" t="s">
        <v>143</v>
      </c>
      <c r="B152" s="258" t="s">
        <v>1601</v>
      </c>
      <c r="C152" s="259" t="s">
        <v>70</v>
      </c>
      <c r="D152" s="260">
        <v>0.83695433265544406</v>
      </c>
      <c r="E152" s="261">
        <v>9476</v>
      </c>
      <c r="F152" s="262" t="s">
        <v>257</v>
      </c>
      <c r="G152" s="263" t="s">
        <v>1602</v>
      </c>
      <c r="H152" s="264">
        <v>9</v>
      </c>
      <c r="I152" s="265">
        <v>1701.393</v>
      </c>
      <c r="J152" s="266">
        <v>4.0364101741440547E-2</v>
      </c>
      <c r="K152" s="266">
        <v>0.37603971132811026</v>
      </c>
      <c r="L152" s="310">
        <v>45</v>
      </c>
    </row>
    <row r="153" spans="1:12" ht="16.5">
      <c r="A153" s="257" t="s">
        <v>143</v>
      </c>
      <c r="B153" s="258" t="s">
        <v>1603</v>
      </c>
      <c r="C153" s="259" t="s">
        <v>72</v>
      </c>
      <c r="D153" s="260">
        <v>0.85545797224294118</v>
      </c>
      <c r="E153" s="261">
        <v>5653</v>
      </c>
      <c r="F153" s="262" t="s">
        <v>99</v>
      </c>
      <c r="G153" s="263" t="s">
        <v>1604</v>
      </c>
      <c r="H153" s="264">
        <v>4</v>
      </c>
      <c r="I153" s="265">
        <v>803.12599999999998</v>
      </c>
      <c r="J153" s="266">
        <v>1.2840488451305832E-2</v>
      </c>
      <c r="K153" s="266">
        <v>0.41681728884292568</v>
      </c>
      <c r="L153" s="310">
        <v>30</v>
      </c>
    </row>
    <row r="154" spans="1:12" ht="16.5">
      <c r="A154" s="257" t="s">
        <v>143</v>
      </c>
      <c r="B154" s="258" t="s">
        <v>1605</v>
      </c>
      <c r="C154" s="259" t="s">
        <v>73</v>
      </c>
      <c r="D154" s="260">
        <v>0.73574515613769742</v>
      </c>
      <c r="E154" s="261">
        <v>7671</v>
      </c>
      <c r="F154" s="262" t="s">
        <v>253</v>
      </c>
      <c r="G154" s="263" t="s">
        <v>1539</v>
      </c>
      <c r="H154" s="264">
        <v>6</v>
      </c>
      <c r="I154" s="265">
        <v>1056.395</v>
      </c>
      <c r="J154" s="266">
        <v>4.4190635800595492E-2</v>
      </c>
      <c r="K154" s="266">
        <v>0.40397591199399857</v>
      </c>
      <c r="L154" s="310">
        <v>29</v>
      </c>
    </row>
    <row r="155" spans="1:12" ht="16.5">
      <c r="A155" s="257" t="s">
        <v>143</v>
      </c>
      <c r="B155" s="258" t="s">
        <v>1606</v>
      </c>
      <c r="C155" s="259" t="s">
        <v>71</v>
      </c>
      <c r="D155" s="260">
        <v>0.91760159404415675</v>
      </c>
      <c r="E155" s="261">
        <v>4158</v>
      </c>
      <c r="F155" s="262" t="s">
        <v>253</v>
      </c>
      <c r="G155" s="263" t="s">
        <v>1607</v>
      </c>
      <c r="H155" s="264">
        <v>4</v>
      </c>
      <c r="I155" s="265">
        <v>2050.5529999999999</v>
      </c>
      <c r="J155" s="266">
        <v>7.0797013558142358E-2</v>
      </c>
      <c r="K155" s="266">
        <v>0.36035216154114386</v>
      </c>
      <c r="L155" s="310">
        <v>40</v>
      </c>
    </row>
    <row r="156" spans="1:12" ht="16.5">
      <c r="A156" s="257" t="s">
        <v>143</v>
      </c>
      <c r="B156" s="258" t="s">
        <v>1608</v>
      </c>
      <c r="C156" s="259" t="s">
        <v>71</v>
      </c>
      <c r="D156" s="260">
        <v>0.90749999999999997</v>
      </c>
      <c r="E156" s="261">
        <v>7598</v>
      </c>
      <c r="F156" s="262" t="s">
        <v>253</v>
      </c>
      <c r="G156" s="263" t="s">
        <v>1585</v>
      </c>
      <c r="H156" s="264">
        <v>2</v>
      </c>
      <c r="I156" s="265">
        <v>2248.348</v>
      </c>
      <c r="J156" s="266">
        <v>5.3928938688090318E-3</v>
      </c>
      <c r="K156" s="266">
        <v>0.31817699465658861</v>
      </c>
      <c r="L156" s="310">
        <v>21</v>
      </c>
    </row>
    <row r="157" spans="1:12" ht="16.5">
      <c r="A157" s="257" t="s">
        <v>143</v>
      </c>
      <c r="B157" s="258" t="s">
        <v>1609</v>
      </c>
      <c r="C157" s="259" t="s">
        <v>71</v>
      </c>
      <c r="D157" s="260">
        <v>0.90833827515144994</v>
      </c>
      <c r="E157" s="261">
        <v>6114</v>
      </c>
      <c r="F157" s="262" t="s">
        <v>253</v>
      </c>
      <c r="G157" s="263" t="s">
        <v>1607</v>
      </c>
      <c r="H157" s="264">
        <v>11</v>
      </c>
      <c r="I157" s="265">
        <v>2065.0150000000003</v>
      </c>
      <c r="J157" s="266">
        <v>4.1466695763773535E-2</v>
      </c>
      <c r="K157" s="266">
        <v>0.36579119573664115</v>
      </c>
      <c r="L157" s="310">
        <v>22</v>
      </c>
    </row>
    <row r="158" spans="1:12" ht="16.5">
      <c r="A158" s="257" t="s">
        <v>143</v>
      </c>
      <c r="B158" s="258" t="s">
        <v>1610</v>
      </c>
      <c r="C158" s="259" t="s">
        <v>72</v>
      </c>
      <c r="D158" s="260">
        <v>0.88911521454335807</v>
      </c>
      <c r="E158" s="261">
        <v>4733</v>
      </c>
      <c r="F158" s="262" t="s">
        <v>254</v>
      </c>
      <c r="G158" s="263" t="s">
        <v>1611</v>
      </c>
      <c r="H158" s="264">
        <v>9</v>
      </c>
      <c r="I158" s="265">
        <v>2287.2570000000005</v>
      </c>
      <c r="J158" s="266">
        <v>4.8623504945628414E-2</v>
      </c>
      <c r="K158" s="266">
        <v>0.34703737105694271</v>
      </c>
      <c r="L158" s="310">
        <v>17</v>
      </c>
    </row>
    <row r="159" spans="1:12" ht="16.5">
      <c r="A159" s="257" t="s">
        <v>143</v>
      </c>
      <c r="B159" s="258" t="s">
        <v>1612</v>
      </c>
      <c r="C159" s="259" t="s">
        <v>72</v>
      </c>
      <c r="D159" s="260">
        <v>0.86899999999999999</v>
      </c>
      <c r="E159" s="261">
        <v>7108</v>
      </c>
      <c r="F159" s="262" t="s">
        <v>253</v>
      </c>
      <c r="G159" s="263" t="s">
        <v>1567</v>
      </c>
      <c r="H159" s="264">
        <v>1</v>
      </c>
      <c r="I159" s="265">
        <v>1872.5889999999999</v>
      </c>
      <c r="J159" s="266">
        <v>1.9435552861434252E-2</v>
      </c>
      <c r="K159" s="266">
        <v>0.41668739794522602</v>
      </c>
      <c r="L159" s="310">
        <v>37</v>
      </c>
    </row>
    <row r="160" spans="1:12" ht="16.5">
      <c r="A160" s="257" t="s">
        <v>143</v>
      </c>
      <c r="B160" s="258" t="s">
        <v>1613</v>
      </c>
      <c r="C160" s="259" t="s">
        <v>71</v>
      </c>
      <c r="D160" s="260">
        <v>0.91476190476190478</v>
      </c>
      <c r="E160" s="261">
        <v>4813</v>
      </c>
      <c r="F160" s="262" t="s">
        <v>256</v>
      </c>
      <c r="G160" s="263" t="s">
        <v>1614</v>
      </c>
      <c r="H160" s="264">
        <v>1</v>
      </c>
      <c r="I160" s="265">
        <v>1806.114</v>
      </c>
      <c r="J160" s="266">
        <v>2.686358899845491E-2</v>
      </c>
      <c r="K160" s="266">
        <v>0.37354869579786065</v>
      </c>
      <c r="L160" s="310">
        <v>26</v>
      </c>
    </row>
    <row r="161" spans="1:12" ht="16.5">
      <c r="A161" s="257" t="s">
        <v>143</v>
      </c>
      <c r="B161" s="258" t="s">
        <v>1534</v>
      </c>
      <c r="C161" s="259" t="s">
        <v>70</v>
      </c>
      <c r="D161" s="260">
        <v>0.8342179483495672</v>
      </c>
      <c r="E161" s="261">
        <v>8581</v>
      </c>
      <c r="F161" s="262" t="s">
        <v>254</v>
      </c>
      <c r="G161" s="263" t="s">
        <v>1615</v>
      </c>
      <c r="H161" s="264">
        <v>9</v>
      </c>
      <c r="I161" s="265">
        <v>1440.691</v>
      </c>
      <c r="J161" s="266">
        <v>3.4920802057792688E-2</v>
      </c>
      <c r="K161" s="266">
        <v>0.38455027235938827</v>
      </c>
      <c r="L161" s="310">
        <v>27</v>
      </c>
    </row>
    <row r="162" spans="1:12" ht="16.5">
      <c r="A162" s="257" t="s">
        <v>143</v>
      </c>
      <c r="B162" s="258" t="s">
        <v>1616</v>
      </c>
      <c r="C162" s="259" t="s">
        <v>70</v>
      </c>
      <c r="D162" s="260">
        <v>0.80141801057622442</v>
      </c>
      <c r="E162" s="261">
        <v>6344</v>
      </c>
      <c r="F162" s="262" t="s">
        <v>256</v>
      </c>
      <c r="G162" s="263" t="s">
        <v>1552</v>
      </c>
      <c r="H162" s="264">
        <v>1</v>
      </c>
      <c r="I162" s="265">
        <v>1189.04</v>
      </c>
      <c r="J162" s="266">
        <v>2.3596040735683079E-2</v>
      </c>
      <c r="K162" s="266">
        <v>0.43340947604515667</v>
      </c>
      <c r="L162" s="310">
        <v>44</v>
      </c>
    </row>
    <row r="163" spans="1:12" ht="16.5">
      <c r="A163" s="257" t="s">
        <v>143</v>
      </c>
      <c r="B163" s="258" t="s">
        <v>1617</v>
      </c>
      <c r="C163" s="259" t="s">
        <v>73</v>
      </c>
      <c r="D163" s="260">
        <v>0.74170614865926932</v>
      </c>
      <c r="E163" s="261">
        <v>1880</v>
      </c>
      <c r="F163" s="262" t="s">
        <v>257</v>
      </c>
      <c r="G163" s="263" t="s">
        <v>1569</v>
      </c>
      <c r="H163" s="264">
        <v>3</v>
      </c>
      <c r="I163" s="265">
        <v>1466.7570000000001</v>
      </c>
      <c r="J163" s="266">
        <v>6.7683329704092401E-3</v>
      </c>
      <c r="K163" s="266">
        <v>0.4481181163938241</v>
      </c>
      <c r="L163" s="310">
        <v>61</v>
      </c>
    </row>
    <row r="164" spans="1:12" ht="16.5">
      <c r="A164" s="257" t="s">
        <v>143</v>
      </c>
      <c r="B164" s="258" t="s">
        <v>1618</v>
      </c>
      <c r="C164" s="259" t="s">
        <v>72</v>
      </c>
      <c r="D164" s="260">
        <v>0.89156234601613726</v>
      </c>
      <c r="E164" s="261">
        <v>5528</v>
      </c>
      <c r="F164" s="262" t="s">
        <v>255</v>
      </c>
      <c r="G164" s="263" t="s">
        <v>1592</v>
      </c>
      <c r="H164" s="264">
        <v>8</v>
      </c>
      <c r="I164" s="265">
        <v>1830.4839999999999</v>
      </c>
      <c r="J164" s="266">
        <v>2.5321107084992547E-2</v>
      </c>
      <c r="K164" s="266">
        <v>0.41069293945914731</v>
      </c>
      <c r="L164" s="310">
        <v>79</v>
      </c>
    </row>
    <row r="165" spans="1:12" ht="16.5">
      <c r="A165" s="257" t="s">
        <v>143</v>
      </c>
      <c r="B165" s="258" t="s">
        <v>1619</v>
      </c>
      <c r="C165" s="259" t="s">
        <v>70</v>
      </c>
      <c r="D165" s="260">
        <v>0.81803819601767436</v>
      </c>
      <c r="E165" s="261">
        <v>5647</v>
      </c>
      <c r="F165" s="262" t="s">
        <v>255</v>
      </c>
      <c r="G165" s="263" t="s">
        <v>1620</v>
      </c>
      <c r="H165" s="264">
        <v>7</v>
      </c>
      <c r="I165" s="265">
        <v>1353.1780000000001</v>
      </c>
      <c r="J165" s="266">
        <v>6.3387873421370047E-2</v>
      </c>
      <c r="K165" s="266">
        <v>0.37114101331141647</v>
      </c>
      <c r="L165" s="310">
        <v>47</v>
      </c>
    </row>
    <row r="166" spans="1:12" ht="16.5">
      <c r="A166" s="257" t="s">
        <v>143</v>
      </c>
      <c r="B166" s="258" t="s">
        <v>1621</v>
      </c>
      <c r="C166" s="259" t="s">
        <v>73</v>
      </c>
      <c r="D166" s="260">
        <v>0.79900000000000004</v>
      </c>
      <c r="E166" s="261">
        <v>9011</v>
      </c>
      <c r="F166" s="262" t="s">
        <v>253</v>
      </c>
      <c r="G166" s="263" t="s">
        <v>1622</v>
      </c>
      <c r="H166" s="264">
        <v>1</v>
      </c>
      <c r="I166" s="265">
        <v>1757.42</v>
      </c>
      <c r="J166" s="266">
        <v>1.1538934102093704E-2</v>
      </c>
      <c r="K166" s="266">
        <v>0.37523937201634994</v>
      </c>
      <c r="L166" s="310">
        <v>22</v>
      </c>
    </row>
    <row r="167" spans="1:12" ht="16.5">
      <c r="A167" s="257" t="s">
        <v>143</v>
      </c>
      <c r="B167" s="258" t="s">
        <v>1623</v>
      </c>
      <c r="C167" s="259" t="s">
        <v>72</v>
      </c>
      <c r="D167" s="260">
        <v>0.87696392340297469</v>
      </c>
      <c r="E167" s="261">
        <v>5549</v>
      </c>
      <c r="F167" s="262" t="s">
        <v>255</v>
      </c>
      <c r="G167" s="263" t="s">
        <v>1550</v>
      </c>
      <c r="H167" s="264">
        <v>8</v>
      </c>
      <c r="I167" s="265">
        <v>1866.2350000000001</v>
      </c>
      <c r="J167" s="266">
        <v>4.3871357262858623E-2</v>
      </c>
      <c r="K167" s="266">
        <v>0.40978458940622159</v>
      </c>
      <c r="L167" s="310">
        <v>70</v>
      </c>
    </row>
    <row r="168" spans="1:12" ht="16.5">
      <c r="A168" s="257" t="s">
        <v>153</v>
      </c>
      <c r="B168" s="258" t="s">
        <v>1624</v>
      </c>
      <c r="C168" s="259" t="s">
        <v>71</v>
      </c>
      <c r="D168" s="260">
        <v>0.94739130434782604</v>
      </c>
      <c r="E168" s="261">
        <v>2915</v>
      </c>
      <c r="F168" s="262" t="s">
        <v>260</v>
      </c>
      <c r="G168" s="263" t="s">
        <v>1625</v>
      </c>
      <c r="H168" s="264">
        <v>1</v>
      </c>
      <c r="I168" s="265">
        <v>2414.038</v>
      </c>
      <c r="J168" s="266">
        <v>6.0550877174742239E-3</v>
      </c>
      <c r="K168" s="266">
        <v>0.3567320926296646</v>
      </c>
      <c r="L168" s="310">
        <v>33</v>
      </c>
    </row>
    <row r="169" spans="1:12" ht="16.5">
      <c r="A169" s="257" t="s">
        <v>153</v>
      </c>
      <c r="B169" s="258" t="s">
        <v>1626</v>
      </c>
      <c r="C169" s="259" t="s">
        <v>72</v>
      </c>
      <c r="D169" s="260">
        <v>0.85060355662013687</v>
      </c>
      <c r="E169" s="261">
        <v>1840</v>
      </c>
      <c r="F169" s="262" t="s">
        <v>260</v>
      </c>
      <c r="G169" s="263" t="s">
        <v>1627</v>
      </c>
      <c r="H169" s="264">
        <v>9</v>
      </c>
      <c r="I169" s="265">
        <v>1397.4870000000001</v>
      </c>
      <c r="J169" s="266">
        <v>3.8685019473667717E-2</v>
      </c>
      <c r="K169" s="266">
        <v>0.41275859930695574</v>
      </c>
      <c r="L169" s="310">
        <v>38</v>
      </c>
    </row>
    <row r="170" spans="1:12" ht="16.5">
      <c r="A170" s="257" t="s">
        <v>153</v>
      </c>
      <c r="B170" s="258" t="s">
        <v>1628</v>
      </c>
      <c r="C170" s="259" t="s">
        <v>70</v>
      </c>
      <c r="D170" s="260">
        <v>0.82681818181818167</v>
      </c>
      <c r="E170" s="261">
        <v>1761</v>
      </c>
      <c r="F170" s="262" t="s">
        <v>260</v>
      </c>
      <c r="G170" s="263" t="s">
        <v>1629</v>
      </c>
      <c r="H170" s="264">
        <v>1</v>
      </c>
      <c r="I170" s="265">
        <v>4749.3689999999997</v>
      </c>
      <c r="J170" s="266">
        <v>4.1333293725097857E-2</v>
      </c>
      <c r="K170" s="266">
        <v>0.38447549651869639</v>
      </c>
      <c r="L170" s="310">
        <v>97</v>
      </c>
    </row>
    <row r="171" spans="1:12" ht="16.5">
      <c r="A171" s="257" t="s">
        <v>153</v>
      </c>
      <c r="B171" s="258" t="s">
        <v>1630</v>
      </c>
      <c r="C171" s="259" t="s">
        <v>72</v>
      </c>
      <c r="D171" s="260">
        <v>0.87857142857142856</v>
      </c>
      <c r="E171" s="261">
        <v>6194</v>
      </c>
      <c r="F171" s="262" t="s">
        <v>261</v>
      </c>
      <c r="G171" s="263" t="s">
        <v>1631</v>
      </c>
      <c r="H171" s="264">
        <v>1</v>
      </c>
      <c r="I171" s="265">
        <v>672.745</v>
      </c>
      <c r="J171" s="266">
        <v>1.0917243855916197E-2</v>
      </c>
      <c r="K171" s="266">
        <v>0.34494992150971931</v>
      </c>
      <c r="L171" s="310">
        <v>18</v>
      </c>
    </row>
    <row r="172" spans="1:12" ht="16.5">
      <c r="A172" s="257" t="s">
        <v>153</v>
      </c>
      <c r="B172" s="258" t="s">
        <v>1632</v>
      </c>
      <c r="C172" s="259" t="s">
        <v>70</v>
      </c>
      <c r="D172" s="260">
        <v>0.82098986127797546</v>
      </c>
      <c r="E172" s="261">
        <v>937</v>
      </c>
      <c r="F172" s="262" t="s">
        <v>260</v>
      </c>
      <c r="G172" s="263" t="s">
        <v>1633</v>
      </c>
      <c r="H172" s="264">
        <v>3</v>
      </c>
      <c r="I172" s="265">
        <v>2163.7080000000001</v>
      </c>
      <c r="J172" s="266">
        <v>1.0272371723465087E-2</v>
      </c>
      <c r="K172" s="266">
        <v>0.35797434132810074</v>
      </c>
      <c r="L172" s="310">
        <v>27</v>
      </c>
    </row>
    <row r="173" spans="1:12" ht="16.5">
      <c r="A173" s="257" t="s">
        <v>153</v>
      </c>
      <c r="B173" s="258" t="s">
        <v>1634</v>
      </c>
      <c r="C173" s="259" t="s">
        <v>72</v>
      </c>
      <c r="D173" s="260">
        <v>0.88389026952432515</v>
      </c>
      <c r="E173" s="261">
        <v>165</v>
      </c>
      <c r="F173" s="262" t="s">
        <v>262</v>
      </c>
      <c r="G173" s="263" t="s">
        <v>1635</v>
      </c>
      <c r="H173" s="264">
        <v>3</v>
      </c>
      <c r="I173" s="265">
        <v>1769.7739999999999</v>
      </c>
      <c r="J173" s="266">
        <v>3.6053951591036894E-2</v>
      </c>
      <c r="K173" s="266">
        <v>0.3870050503091424</v>
      </c>
      <c r="L173" s="310">
        <v>43</v>
      </c>
    </row>
    <row r="174" spans="1:12" ht="16.5">
      <c r="A174" s="257" t="s">
        <v>153</v>
      </c>
      <c r="B174" s="258" t="s">
        <v>1076</v>
      </c>
      <c r="C174" s="259" t="s">
        <v>72</v>
      </c>
      <c r="D174" s="260">
        <v>0.87639561391460119</v>
      </c>
      <c r="E174" s="261">
        <v>5174</v>
      </c>
      <c r="F174" s="262" t="s">
        <v>260</v>
      </c>
      <c r="G174" s="263" t="s">
        <v>1636</v>
      </c>
      <c r="H174" s="264">
        <v>10</v>
      </c>
      <c r="I174" s="265">
        <v>1923.4380000000001</v>
      </c>
      <c r="J174" s="266">
        <v>1.4204846618105721E-2</v>
      </c>
      <c r="K174" s="266">
        <v>0.35888320781375499</v>
      </c>
      <c r="L174" s="310">
        <v>30</v>
      </c>
    </row>
    <row r="175" spans="1:12" ht="16.5">
      <c r="A175" s="257" t="s">
        <v>153</v>
      </c>
      <c r="B175" s="258" t="s">
        <v>1637</v>
      </c>
      <c r="C175" s="259" t="s">
        <v>70</v>
      </c>
      <c r="D175" s="260">
        <v>0.83826086956521739</v>
      </c>
      <c r="E175" s="261">
        <v>6467</v>
      </c>
      <c r="F175" s="262" t="s">
        <v>260</v>
      </c>
      <c r="G175" s="263" t="s">
        <v>1638</v>
      </c>
      <c r="H175" s="264">
        <v>1</v>
      </c>
      <c r="I175" s="265">
        <v>2109.0659999999998</v>
      </c>
      <c r="J175" s="266">
        <v>1.5510837659691089E-2</v>
      </c>
      <c r="K175" s="266">
        <v>0.37926382155494104</v>
      </c>
      <c r="L175" s="310">
        <v>27</v>
      </c>
    </row>
    <row r="176" spans="1:12" ht="16.5">
      <c r="A176" s="257" t="s">
        <v>153</v>
      </c>
      <c r="B176" s="258" t="s">
        <v>1639</v>
      </c>
      <c r="C176" s="259" t="s">
        <v>71</v>
      </c>
      <c r="D176" s="260">
        <v>0.91700000000000004</v>
      </c>
      <c r="E176" s="261">
        <v>7240</v>
      </c>
      <c r="F176" s="262" t="s">
        <v>260</v>
      </c>
      <c r="G176" s="263" t="s">
        <v>1640</v>
      </c>
      <c r="H176" s="264">
        <v>1</v>
      </c>
      <c r="I176" s="265">
        <v>2248.4050000000002</v>
      </c>
      <c r="J176" s="266">
        <v>1.0278294252532356E-2</v>
      </c>
      <c r="K176" s="266">
        <v>0.35090166452571253</v>
      </c>
      <c r="L176" s="310">
        <v>50</v>
      </c>
    </row>
    <row r="177" spans="1:12" ht="16.5">
      <c r="A177" s="257" t="s">
        <v>153</v>
      </c>
      <c r="B177" s="258" t="s">
        <v>1641</v>
      </c>
      <c r="C177" s="259" t="s">
        <v>72</v>
      </c>
      <c r="D177" s="260">
        <v>0.85310761949434188</v>
      </c>
      <c r="E177" s="261">
        <v>8481</v>
      </c>
      <c r="F177" s="262" t="s">
        <v>262</v>
      </c>
      <c r="G177" s="263" t="s">
        <v>1635</v>
      </c>
      <c r="H177" s="264">
        <v>3</v>
      </c>
      <c r="I177" s="265">
        <v>3809.43</v>
      </c>
      <c r="J177" s="266">
        <v>4.5530671265030055E-2</v>
      </c>
      <c r="K177" s="266">
        <v>0.31234924290129407</v>
      </c>
      <c r="L177" s="310">
        <v>46</v>
      </c>
    </row>
    <row r="178" spans="1:12" ht="16.5">
      <c r="A178" s="257" t="s">
        <v>153</v>
      </c>
      <c r="B178" s="258" t="s">
        <v>1642</v>
      </c>
      <c r="C178" s="259" t="s">
        <v>70</v>
      </c>
      <c r="D178" s="260">
        <v>0.84476190476190471</v>
      </c>
      <c r="E178" s="261">
        <v>6556</v>
      </c>
      <c r="F178" s="262" t="s">
        <v>261</v>
      </c>
      <c r="G178" s="263" t="s">
        <v>1643</v>
      </c>
      <c r="H178" s="264">
        <v>1</v>
      </c>
      <c r="I178" s="265">
        <v>3327.06</v>
      </c>
      <c r="J178" s="266">
        <v>5.0053855424543527E-2</v>
      </c>
      <c r="K178" s="266">
        <v>0.3837936922813468</v>
      </c>
      <c r="L178" s="310">
        <v>119</v>
      </c>
    </row>
    <row r="179" spans="1:12" ht="16.5">
      <c r="A179" s="257" t="s">
        <v>153</v>
      </c>
      <c r="B179" s="258" t="s">
        <v>1644</v>
      </c>
      <c r="C179" s="259" t="s">
        <v>72</v>
      </c>
      <c r="D179" s="260">
        <v>0.88778724045549784</v>
      </c>
      <c r="E179" s="261">
        <v>1288</v>
      </c>
      <c r="F179" s="262" t="s">
        <v>260</v>
      </c>
      <c r="G179" s="263" t="s">
        <v>1645</v>
      </c>
      <c r="H179" s="264">
        <v>7</v>
      </c>
      <c r="I179" s="265">
        <v>1042.1959999999999</v>
      </c>
      <c r="J179" s="266">
        <v>1.1461700876701316E-2</v>
      </c>
      <c r="K179" s="266">
        <v>0.39389143682145528</v>
      </c>
      <c r="L179" s="310">
        <v>16</v>
      </c>
    </row>
    <row r="180" spans="1:12" ht="16.5">
      <c r="A180" s="257" t="s">
        <v>153</v>
      </c>
      <c r="B180" s="258" t="s">
        <v>1646</v>
      </c>
      <c r="C180" s="259" t="s">
        <v>70</v>
      </c>
      <c r="D180" s="260">
        <v>0.84686719404050659</v>
      </c>
      <c r="E180" s="261">
        <v>5209</v>
      </c>
      <c r="F180" s="262" t="s">
        <v>260</v>
      </c>
      <c r="G180" s="263" t="s">
        <v>1647</v>
      </c>
      <c r="H180" s="264">
        <v>3</v>
      </c>
      <c r="I180" s="265">
        <v>2014.4870000000001</v>
      </c>
      <c r="J180" s="266">
        <v>4.0137487748191591E-2</v>
      </c>
      <c r="K180" s="266">
        <v>0.38866380727072097</v>
      </c>
      <c r="L180" s="310">
        <v>45</v>
      </c>
    </row>
    <row r="181" spans="1:12" ht="16.5">
      <c r="A181" s="257" t="s">
        <v>153</v>
      </c>
      <c r="B181" s="258" t="s">
        <v>1648</v>
      </c>
      <c r="C181" s="259" t="s">
        <v>72</v>
      </c>
      <c r="D181" s="260">
        <v>0.86545454545454537</v>
      </c>
      <c r="E181" s="261">
        <v>7790</v>
      </c>
      <c r="F181" s="262" t="s">
        <v>260</v>
      </c>
      <c r="G181" s="263" t="s">
        <v>1649</v>
      </c>
      <c r="H181" s="264">
        <v>1</v>
      </c>
      <c r="I181" s="265">
        <v>3250.0610000000001</v>
      </c>
      <c r="J181" s="266">
        <v>4.0202207361481265E-2</v>
      </c>
      <c r="K181" s="266">
        <v>0.32326776337323698</v>
      </c>
      <c r="L181" s="310">
        <v>32</v>
      </c>
    </row>
    <row r="182" spans="1:12" ht="16.5">
      <c r="A182" s="257" t="s">
        <v>153</v>
      </c>
      <c r="B182" s="258" t="s">
        <v>1650</v>
      </c>
      <c r="C182" s="259" t="s">
        <v>70</v>
      </c>
      <c r="D182" s="260">
        <v>0.82888534707038208</v>
      </c>
      <c r="E182" s="261">
        <v>4863</v>
      </c>
      <c r="F182" s="262" t="s">
        <v>260</v>
      </c>
      <c r="G182" s="263" t="s">
        <v>1651</v>
      </c>
      <c r="H182" s="264">
        <v>5</v>
      </c>
      <c r="I182" s="265">
        <v>1319.0679999999998</v>
      </c>
      <c r="J182" s="266">
        <v>3.412710006190562E-2</v>
      </c>
      <c r="K182" s="266">
        <v>0.39111132759357198</v>
      </c>
      <c r="L182" s="310">
        <v>32</v>
      </c>
    </row>
    <row r="183" spans="1:12" ht="16.5">
      <c r="A183" s="257" t="s">
        <v>153</v>
      </c>
      <c r="B183" s="258" t="s">
        <v>1652</v>
      </c>
      <c r="C183" s="259" t="s">
        <v>72</v>
      </c>
      <c r="D183" s="260">
        <v>0.89571428571428569</v>
      </c>
      <c r="E183" s="261">
        <v>7929</v>
      </c>
      <c r="F183" s="262" t="s">
        <v>261</v>
      </c>
      <c r="G183" s="263" t="s">
        <v>1643</v>
      </c>
      <c r="H183" s="264">
        <v>1</v>
      </c>
      <c r="I183" s="265">
        <v>1150.5809999999999</v>
      </c>
      <c r="J183" s="266">
        <v>2.4645924603500149E-2</v>
      </c>
      <c r="K183" s="266">
        <v>0.38041104655273028</v>
      </c>
      <c r="L183" s="310">
        <v>35</v>
      </c>
    </row>
    <row r="184" spans="1:12" ht="16.5">
      <c r="A184" s="257" t="s">
        <v>153</v>
      </c>
      <c r="B184" s="258" t="s">
        <v>1653</v>
      </c>
      <c r="C184" s="259" t="s">
        <v>72</v>
      </c>
      <c r="D184" s="260">
        <v>0.86809523809523803</v>
      </c>
      <c r="E184" s="261">
        <v>5283</v>
      </c>
      <c r="F184" s="262" t="s">
        <v>260</v>
      </c>
      <c r="G184" s="263" t="s">
        <v>1627</v>
      </c>
      <c r="H184" s="264">
        <v>1</v>
      </c>
      <c r="I184" s="265">
        <v>2412.2049999999999</v>
      </c>
      <c r="J184" s="266">
        <v>2.4654176977994071E-2</v>
      </c>
      <c r="K184" s="266">
        <v>0.32947250473710404</v>
      </c>
      <c r="L184" s="310">
        <v>30</v>
      </c>
    </row>
    <row r="185" spans="1:12" ht="16.5">
      <c r="A185" s="257" t="s">
        <v>153</v>
      </c>
      <c r="B185" s="258" t="s">
        <v>1654</v>
      </c>
      <c r="C185" s="259" t="s">
        <v>72</v>
      </c>
      <c r="D185" s="260">
        <v>0.87297787950313588</v>
      </c>
      <c r="E185" s="261">
        <v>4544</v>
      </c>
      <c r="F185" s="262" t="s">
        <v>262</v>
      </c>
      <c r="G185" s="263" t="s">
        <v>1655</v>
      </c>
      <c r="H185" s="264">
        <v>3</v>
      </c>
      <c r="I185" s="265">
        <v>1135.357</v>
      </c>
      <c r="J185" s="266">
        <v>3.7661496192640496E-2</v>
      </c>
      <c r="K185" s="266">
        <v>0.38708502538143946</v>
      </c>
      <c r="L185" s="310">
        <v>30</v>
      </c>
    </row>
    <row r="186" spans="1:12" ht="16.5">
      <c r="A186" s="257" t="s">
        <v>153</v>
      </c>
      <c r="B186" s="258" t="s">
        <v>1656</v>
      </c>
      <c r="C186" s="259" t="s">
        <v>70</v>
      </c>
      <c r="D186" s="260">
        <v>0.84826138519424388</v>
      </c>
      <c r="E186" s="261">
        <v>2097</v>
      </c>
      <c r="F186" s="262" t="s">
        <v>260</v>
      </c>
      <c r="G186" s="263" t="s">
        <v>1657</v>
      </c>
      <c r="H186" s="264">
        <v>5</v>
      </c>
      <c r="I186" s="265">
        <v>794.298</v>
      </c>
      <c r="J186" s="266">
        <v>3.3207415111367315E-2</v>
      </c>
      <c r="K186" s="266">
        <v>0.33978921458273159</v>
      </c>
      <c r="L186" s="310">
        <v>17</v>
      </c>
    </row>
    <row r="187" spans="1:12" ht="16.5">
      <c r="A187" s="257" t="s">
        <v>153</v>
      </c>
      <c r="B187" s="258" t="s">
        <v>1658</v>
      </c>
      <c r="C187" s="259" t="s">
        <v>71</v>
      </c>
      <c r="D187" s="260">
        <v>0.93134583940103288</v>
      </c>
      <c r="E187" s="261">
        <v>8174</v>
      </c>
      <c r="F187" s="262" t="s">
        <v>260</v>
      </c>
      <c r="G187" s="263" t="s">
        <v>1659</v>
      </c>
      <c r="H187" s="264">
        <v>3</v>
      </c>
      <c r="I187" s="265">
        <v>2806.2089999999998</v>
      </c>
      <c r="J187" s="266">
        <v>1.5316348008754354E-2</v>
      </c>
      <c r="K187" s="266">
        <v>0.37689647536424609</v>
      </c>
      <c r="L187" s="310">
        <v>52</v>
      </c>
    </row>
    <row r="188" spans="1:12" ht="16.5">
      <c r="A188" s="257" t="s">
        <v>153</v>
      </c>
      <c r="B188" s="258" t="s">
        <v>1660</v>
      </c>
      <c r="C188" s="259" t="s">
        <v>70</v>
      </c>
      <c r="D188" s="260">
        <v>0.82814936302477515</v>
      </c>
      <c r="E188" s="261">
        <v>6756</v>
      </c>
      <c r="F188" s="262" t="s">
        <v>261</v>
      </c>
      <c r="G188" s="263" t="s">
        <v>1661</v>
      </c>
      <c r="H188" s="264">
        <v>3</v>
      </c>
      <c r="I188" s="265">
        <v>3184.4360000000001</v>
      </c>
      <c r="J188" s="266">
        <v>3.2774118931019974E-2</v>
      </c>
      <c r="K188" s="266">
        <v>0.36514229380297525</v>
      </c>
      <c r="L188" s="310">
        <v>84</v>
      </c>
    </row>
    <row r="189" spans="1:12" ht="16.5">
      <c r="A189" s="257" t="s">
        <v>153</v>
      </c>
      <c r="B189" s="258" t="s">
        <v>1662</v>
      </c>
      <c r="C189" s="259" t="s">
        <v>71</v>
      </c>
      <c r="D189" s="260">
        <v>0.93571428571428572</v>
      </c>
      <c r="E189" s="261">
        <v>1510</v>
      </c>
      <c r="F189" s="262" t="s">
        <v>261</v>
      </c>
      <c r="G189" s="263" t="s">
        <v>1663</v>
      </c>
      <c r="H189" s="264">
        <v>1</v>
      </c>
      <c r="I189" s="265">
        <v>501.584</v>
      </c>
      <c r="J189" s="266">
        <v>7.9991892009926048E-3</v>
      </c>
      <c r="K189" s="266">
        <v>0.38328353039770219</v>
      </c>
      <c r="L189" s="310">
        <v>19</v>
      </c>
    </row>
    <row r="190" spans="1:12" ht="16.5">
      <c r="A190" s="257" t="s">
        <v>153</v>
      </c>
      <c r="B190" s="258" t="s">
        <v>1664</v>
      </c>
      <c r="C190" s="259" t="s">
        <v>70</v>
      </c>
      <c r="D190" s="260">
        <v>0.83904761904761904</v>
      </c>
      <c r="E190" s="261">
        <v>1365</v>
      </c>
      <c r="F190" s="262" t="s">
        <v>261</v>
      </c>
      <c r="G190" s="263" t="s">
        <v>1661</v>
      </c>
      <c r="H190" s="264">
        <v>1</v>
      </c>
      <c r="I190" s="265">
        <v>1646.9290000000001</v>
      </c>
      <c r="J190" s="266">
        <v>3.2283144442171313E-2</v>
      </c>
      <c r="K190" s="266">
        <v>0.38581513129765954</v>
      </c>
      <c r="L190" s="310">
        <v>62</v>
      </c>
    </row>
    <row r="191" spans="1:12" ht="16.5">
      <c r="A191" s="257" t="s">
        <v>153</v>
      </c>
      <c r="B191" s="258" t="s">
        <v>1665</v>
      </c>
      <c r="C191" s="259" t="s">
        <v>71</v>
      </c>
      <c r="D191" s="260">
        <v>0.91761904761904756</v>
      </c>
      <c r="E191" s="261">
        <v>1623</v>
      </c>
      <c r="F191" s="262" t="s">
        <v>261</v>
      </c>
      <c r="G191" s="263" t="s">
        <v>1631</v>
      </c>
      <c r="H191" s="264">
        <v>1</v>
      </c>
      <c r="I191" s="265">
        <v>703.45799999999997</v>
      </c>
      <c r="J191" s="266">
        <v>2.8049518270017233E-2</v>
      </c>
      <c r="K191" s="266">
        <v>0.33732963026109586</v>
      </c>
      <c r="L191" s="310">
        <v>24</v>
      </c>
    </row>
    <row r="192" spans="1:12" ht="16.5">
      <c r="A192" s="257" t="s">
        <v>144</v>
      </c>
      <c r="B192" s="258" t="s">
        <v>1666</v>
      </c>
      <c r="C192" s="259" t="s">
        <v>70</v>
      </c>
      <c r="D192" s="260">
        <v>0.84989577542668826</v>
      </c>
      <c r="E192" s="261">
        <v>9899</v>
      </c>
      <c r="F192" s="262" t="s">
        <v>301</v>
      </c>
      <c r="G192" s="263" t="s">
        <v>1667</v>
      </c>
      <c r="H192" s="264">
        <v>4</v>
      </c>
      <c r="I192" s="265">
        <v>676.67399999999998</v>
      </c>
      <c r="J192" s="266">
        <v>1.9042178250533989E-2</v>
      </c>
      <c r="K192" s="266">
        <v>0.40030563943944247</v>
      </c>
      <c r="L192" s="310">
        <v>32</v>
      </c>
    </row>
    <row r="193" spans="1:12" ht="16.5">
      <c r="A193" s="257" t="s">
        <v>144</v>
      </c>
      <c r="B193" s="258" t="s">
        <v>1668</v>
      </c>
      <c r="C193" s="259" t="s">
        <v>71</v>
      </c>
      <c r="D193" s="260">
        <v>0.91256442111922753</v>
      </c>
      <c r="E193" s="261">
        <v>3639</v>
      </c>
      <c r="F193" s="262" t="s">
        <v>301</v>
      </c>
      <c r="G193" s="263" t="s">
        <v>1669</v>
      </c>
      <c r="H193" s="264">
        <v>12</v>
      </c>
      <c r="I193" s="265">
        <v>2772.5250000000005</v>
      </c>
      <c r="J193" s="266">
        <v>1.3383622399860576E-2</v>
      </c>
      <c r="K193" s="266">
        <v>0.31764529546766068</v>
      </c>
      <c r="L193" s="310">
        <v>29</v>
      </c>
    </row>
    <row r="194" spans="1:12" ht="16.5">
      <c r="A194" s="257" t="s">
        <v>144</v>
      </c>
      <c r="B194" s="258" t="s">
        <v>1670</v>
      </c>
      <c r="C194" s="259" t="s">
        <v>71</v>
      </c>
      <c r="D194" s="260">
        <v>0.92302283807804575</v>
      </c>
      <c r="E194" s="261">
        <v>3605</v>
      </c>
      <c r="F194" s="262" t="s">
        <v>301</v>
      </c>
      <c r="G194" s="263" t="s">
        <v>1667</v>
      </c>
      <c r="H194" s="264">
        <v>11</v>
      </c>
      <c r="I194" s="265">
        <v>2571.5700000000002</v>
      </c>
      <c r="J194" s="266">
        <v>2.8994020737421255E-2</v>
      </c>
      <c r="K194" s="266">
        <v>0.31341668908888237</v>
      </c>
      <c r="L194" s="310">
        <v>39</v>
      </c>
    </row>
    <row r="195" spans="1:12" ht="16.5">
      <c r="A195" s="257" t="s">
        <v>144</v>
      </c>
      <c r="B195" s="258" t="s">
        <v>1671</v>
      </c>
      <c r="C195" s="259" t="s">
        <v>70</v>
      </c>
      <c r="D195" s="260">
        <v>0.82954545454545447</v>
      </c>
      <c r="E195" s="261">
        <v>8241</v>
      </c>
      <c r="F195" s="262" t="s">
        <v>302</v>
      </c>
      <c r="G195" s="263" t="s">
        <v>1672</v>
      </c>
      <c r="H195" s="264">
        <v>1</v>
      </c>
      <c r="I195" s="265">
        <v>2474.7190000000001</v>
      </c>
      <c r="J195" s="266">
        <v>2.8984357218128972E-3</v>
      </c>
      <c r="K195" s="266">
        <v>0.40219506759611079</v>
      </c>
      <c r="L195" s="310">
        <v>69</v>
      </c>
    </row>
    <row r="196" spans="1:12" ht="16.5">
      <c r="A196" s="257" t="s">
        <v>144</v>
      </c>
      <c r="B196" s="258" t="s">
        <v>1673</v>
      </c>
      <c r="C196" s="259" t="s">
        <v>70</v>
      </c>
      <c r="D196" s="260">
        <v>0.82527777777777778</v>
      </c>
      <c r="E196" s="261">
        <v>207</v>
      </c>
      <c r="F196" s="262" t="s">
        <v>301</v>
      </c>
      <c r="G196" s="263" t="s">
        <v>1674</v>
      </c>
      <c r="H196" s="264">
        <v>1</v>
      </c>
      <c r="I196" s="265">
        <v>4966.4390000000003</v>
      </c>
      <c r="J196" s="266">
        <v>1.1771432374081934E-2</v>
      </c>
      <c r="K196" s="266">
        <v>0.29148566457845643</v>
      </c>
      <c r="L196" s="310">
        <v>54</v>
      </c>
    </row>
    <row r="197" spans="1:12" ht="16.5">
      <c r="A197" s="257" t="s">
        <v>144</v>
      </c>
      <c r="B197" s="258" t="s">
        <v>1675</v>
      </c>
      <c r="C197" s="259" t="s">
        <v>72</v>
      </c>
      <c r="D197" s="260">
        <v>0.87884615384615383</v>
      </c>
      <c r="E197" s="261">
        <v>977</v>
      </c>
      <c r="F197" s="262" t="s">
        <v>304</v>
      </c>
      <c r="G197" s="263" t="s">
        <v>1676</v>
      </c>
      <c r="H197" s="264">
        <v>1</v>
      </c>
      <c r="I197" s="265">
        <v>2696.0250000000001</v>
      </c>
      <c r="J197" s="266">
        <v>2.4227150265938639E-2</v>
      </c>
      <c r="K197" s="266">
        <v>0.33205934965446221</v>
      </c>
      <c r="L197" s="310">
        <v>64</v>
      </c>
    </row>
    <row r="198" spans="1:12" ht="16.5">
      <c r="A198" s="257" t="s">
        <v>144</v>
      </c>
      <c r="B198" s="258" t="s">
        <v>1677</v>
      </c>
      <c r="C198" s="259" t="s">
        <v>72</v>
      </c>
      <c r="D198" s="260">
        <v>0.89916666666666667</v>
      </c>
      <c r="E198" s="261">
        <v>8574</v>
      </c>
      <c r="F198" s="262" t="s">
        <v>301</v>
      </c>
      <c r="G198" s="263" t="s">
        <v>1678</v>
      </c>
      <c r="H198" s="264">
        <v>1</v>
      </c>
      <c r="I198" s="265">
        <v>5478.7219999999998</v>
      </c>
      <c r="J198" s="266">
        <v>1.6996136075332551E-2</v>
      </c>
      <c r="K198" s="266">
        <v>0.33314944068975022</v>
      </c>
      <c r="L198" s="310">
        <v>111</v>
      </c>
    </row>
    <row r="199" spans="1:12" ht="16.5">
      <c r="A199" s="257" t="s">
        <v>144</v>
      </c>
      <c r="B199" s="258" t="s">
        <v>1679</v>
      </c>
      <c r="C199" s="259" t="s">
        <v>72</v>
      </c>
      <c r="D199" s="260">
        <v>0.89605512125824316</v>
      </c>
      <c r="E199" s="261">
        <v>6643</v>
      </c>
      <c r="F199" s="262" t="s">
        <v>304</v>
      </c>
      <c r="G199" s="263" t="s">
        <v>1680</v>
      </c>
      <c r="H199" s="264">
        <v>10</v>
      </c>
      <c r="I199" s="265">
        <v>2328.6669999999999</v>
      </c>
      <c r="J199" s="266">
        <v>3.4016727494372019E-2</v>
      </c>
      <c r="K199" s="266">
        <v>0.28861768040647384</v>
      </c>
      <c r="L199" s="310">
        <v>16</v>
      </c>
    </row>
    <row r="200" spans="1:12" ht="16.5">
      <c r="A200" s="257" t="s">
        <v>144</v>
      </c>
      <c r="B200" s="258" t="s">
        <v>1681</v>
      </c>
      <c r="C200" s="259" t="s">
        <v>73</v>
      </c>
      <c r="D200" s="260">
        <v>0.79863636363636348</v>
      </c>
      <c r="E200" s="261">
        <v>3085</v>
      </c>
      <c r="F200" s="262" t="s">
        <v>302</v>
      </c>
      <c r="G200" s="263" t="s">
        <v>1682</v>
      </c>
      <c r="H200" s="264">
        <v>2</v>
      </c>
      <c r="I200" s="265">
        <v>2611.2239999999997</v>
      </c>
      <c r="J200" s="266">
        <v>6.769745280051637E-3</v>
      </c>
      <c r="K200" s="266">
        <v>0.40740262252604381</v>
      </c>
      <c r="L200" s="310">
        <v>71</v>
      </c>
    </row>
    <row r="201" spans="1:12" ht="16.5">
      <c r="A201" s="257" t="s">
        <v>144</v>
      </c>
      <c r="B201" s="258" t="s">
        <v>1036</v>
      </c>
      <c r="C201" s="259" t="s">
        <v>70</v>
      </c>
      <c r="D201" s="260">
        <v>0.83869565217391318</v>
      </c>
      <c r="E201" s="261">
        <v>9359</v>
      </c>
      <c r="F201" s="262" t="s">
        <v>303</v>
      </c>
      <c r="G201" s="263" t="s">
        <v>1683</v>
      </c>
      <c r="H201" s="264">
        <v>1</v>
      </c>
      <c r="I201" s="265">
        <v>2318.2040000000002</v>
      </c>
      <c r="J201" s="266">
        <v>3.4521095462304509E-2</v>
      </c>
      <c r="K201" s="266">
        <v>0.37622096771368457</v>
      </c>
      <c r="L201" s="310">
        <v>48</v>
      </c>
    </row>
    <row r="202" spans="1:12" ht="16.5">
      <c r="A202" s="257" t="s">
        <v>144</v>
      </c>
      <c r="B202" s="258" t="s">
        <v>1684</v>
      </c>
      <c r="C202" s="259" t="s">
        <v>73</v>
      </c>
      <c r="D202" s="260">
        <v>0.7369444444444444</v>
      </c>
      <c r="E202" s="261">
        <v>1111</v>
      </c>
      <c r="F202" s="262" t="s">
        <v>301</v>
      </c>
      <c r="G202" s="263" t="s">
        <v>1678</v>
      </c>
      <c r="H202" s="264">
        <v>1</v>
      </c>
      <c r="I202" s="265">
        <v>5231.683</v>
      </c>
      <c r="J202" s="266">
        <v>1.3789195759658592E-2</v>
      </c>
      <c r="K202" s="266">
        <v>0.3908141519828543</v>
      </c>
      <c r="L202" s="310">
        <v>104</v>
      </c>
    </row>
    <row r="203" spans="1:12" ht="16.5">
      <c r="A203" s="257" t="s">
        <v>144</v>
      </c>
      <c r="B203" s="258" t="s">
        <v>1685</v>
      </c>
      <c r="C203" s="259" t="s">
        <v>72</v>
      </c>
      <c r="D203" s="260">
        <v>0.89309683168075382</v>
      </c>
      <c r="E203" s="261">
        <v>7264</v>
      </c>
      <c r="F203" s="262" t="s">
        <v>303</v>
      </c>
      <c r="G203" s="263" t="s">
        <v>1683</v>
      </c>
      <c r="H203" s="264">
        <v>2</v>
      </c>
      <c r="I203" s="265">
        <v>2360.9079999999999</v>
      </c>
      <c r="J203" s="266">
        <v>4.2031322122512066E-2</v>
      </c>
      <c r="K203" s="266">
        <v>0.34839365725132437</v>
      </c>
      <c r="L203" s="310">
        <v>23</v>
      </c>
    </row>
    <row r="204" spans="1:12" ht="16.5">
      <c r="A204" s="257" t="s">
        <v>144</v>
      </c>
      <c r="B204" s="258" t="s">
        <v>1686</v>
      </c>
      <c r="C204" s="259" t="s">
        <v>72</v>
      </c>
      <c r="D204" s="260">
        <v>0.8569444444444444</v>
      </c>
      <c r="E204" s="261">
        <v>2484</v>
      </c>
      <c r="F204" s="262" t="s">
        <v>301</v>
      </c>
      <c r="G204" s="263" t="s">
        <v>1674</v>
      </c>
      <c r="H204" s="264">
        <v>1</v>
      </c>
      <c r="I204" s="265">
        <v>4908.7759999999998</v>
      </c>
      <c r="J204" s="266">
        <v>1.7894714856766025E-2</v>
      </c>
      <c r="K204" s="266">
        <v>0.23884014999294129</v>
      </c>
      <c r="L204" s="310">
        <v>36</v>
      </c>
    </row>
    <row r="205" spans="1:12" ht="16.5">
      <c r="A205" s="257" t="s">
        <v>144</v>
      </c>
      <c r="B205" s="258" t="s">
        <v>1687</v>
      </c>
      <c r="C205" s="259" t="s">
        <v>72</v>
      </c>
      <c r="D205" s="260">
        <v>0.8889287078684095</v>
      </c>
      <c r="E205" s="261">
        <v>5222</v>
      </c>
      <c r="F205" s="262" t="s">
        <v>303</v>
      </c>
      <c r="G205" s="263" t="s">
        <v>1688</v>
      </c>
      <c r="H205" s="264">
        <v>2</v>
      </c>
      <c r="I205" s="265">
        <v>2273.2649999999999</v>
      </c>
      <c r="J205" s="266">
        <v>1.2628429548964615E-2</v>
      </c>
      <c r="K205" s="266">
        <v>0.4532697234554422</v>
      </c>
      <c r="L205" s="310">
        <v>83</v>
      </c>
    </row>
    <row r="206" spans="1:12" ht="16.5">
      <c r="A206" s="257" t="s">
        <v>144</v>
      </c>
      <c r="B206" s="258" t="s">
        <v>1689</v>
      </c>
      <c r="C206" s="259" t="s">
        <v>70</v>
      </c>
      <c r="D206" s="260">
        <v>0.81265052040700358</v>
      </c>
      <c r="E206" s="261">
        <v>7069</v>
      </c>
      <c r="F206" s="262" t="s">
        <v>301</v>
      </c>
      <c r="G206" s="263" t="s">
        <v>1690</v>
      </c>
      <c r="H206" s="264">
        <v>9</v>
      </c>
      <c r="I206" s="265">
        <v>2528.4299999999998</v>
      </c>
      <c r="J206" s="266">
        <v>1.4197398176742237E-2</v>
      </c>
      <c r="K206" s="266">
        <v>0.42510153910325033</v>
      </c>
      <c r="L206" s="310">
        <v>75</v>
      </c>
    </row>
    <row r="207" spans="1:12" ht="16.5">
      <c r="A207" s="257" t="s">
        <v>144</v>
      </c>
      <c r="B207" s="258" t="s">
        <v>1691</v>
      </c>
      <c r="C207" s="259" t="s">
        <v>70</v>
      </c>
      <c r="D207" s="260">
        <v>0.83305555555555555</v>
      </c>
      <c r="E207" s="261">
        <v>8913</v>
      </c>
      <c r="F207" s="262" t="s">
        <v>301</v>
      </c>
      <c r="G207" s="263" t="s">
        <v>1667</v>
      </c>
      <c r="H207" s="264">
        <v>1</v>
      </c>
      <c r="I207" s="265">
        <v>5677.44</v>
      </c>
      <c r="J207" s="266">
        <v>2.6603429414077458E-2</v>
      </c>
      <c r="K207" s="266">
        <v>0.24813541326062802</v>
      </c>
      <c r="L207" s="310">
        <v>67</v>
      </c>
    </row>
    <row r="208" spans="1:12" ht="16.5">
      <c r="A208" s="257" t="s">
        <v>144</v>
      </c>
      <c r="B208" s="258" t="s">
        <v>1692</v>
      </c>
      <c r="C208" s="259" t="s">
        <v>70</v>
      </c>
      <c r="D208" s="260">
        <v>0.84952380952380946</v>
      </c>
      <c r="E208" s="261">
        <v>6515</v>
      </c>
      <c r="F208" s="262" t="s">
        <v>302</v>
      </c>
      <c r="G208" s="263" t="s">
        <v>1693</v>
      </c>
      <c r="H208" s="264">
        <v>1</v>
      </c>
      <c r="I208" s="265">
        <v>2515.7469999999998</v>
      </c>
      <c r="J208" s="266">
        <v>3.5480916862358852E-2</v>
      </c>
      <c r="K208" s="266">
        <v>0.38580147037200591</v>
      </c>
      <c r="L208" s="310">
        <v>75</v>
      </c>
    </row>
    <row r="209" spans="1:12" ht="16.5">
      <c r="A209" s="257" t="s">
        <v>144</v>
      </c>
      <c r="B209" s="258" t="s">
        <v>1694</v>
      </c>
      <c r="C209" s="259" t="s">
        <v>70</v>
      </c>
      <c r="D209" s="260">
        <v>0.83615384615384614</v>
      </c>
      <c r="E209" s="261">
        <v>3395</v>
      </c>
      <c r="F209" s="262" t="s">
        <v>304</v>
      </c>
      <c r="G209" s="263" t="s">
        <v>1695</v>
      </c>
      <c r="H209" s="264">
        <v>1</v>
      </c>
      <c r="I209" s="265">
        <v>3122.7489999999998</v>
      </c>
      <c r="J209" s="266">
        <v>7.9020418641896323E-2</v>
      </c>
      <c r="K209" s="266">
        <v>0.27614229680393998</v>
      </c>
      <c r="L209" s="310">
        <v>49</v>
      </c>
    </row>
    <row r="210" spans="1:12" ht="16.5">
      <c r="A210" s="257" t="s">
        <v>144</v>
      </c>
      <c r="B210" s="258" t="s">
        <v>1696</v>
      </c>
      <c r="C210" s="259" t="s">
        <v>71</v>
      </c>
      <c r="D210" s="260">
        <v>0.92941007783759133</v>
      </c>
      <c r="E210" s="261">
        <v>4679</v>
      </c>
      <c r="F210" s="262" t="s">
        <v>301</v>
      </c>
      <c r="G210" s="263" t="s">
        <v>1667</v>
      </c>
      <c r="H210" s="264">
        <v>12</v>
      </c>
      <c r="I210" s="265">
        <v>2201.4379999999996</v>
      </c>
      <c r="J210" s="266">
        <v>1.3123197741125178E-2</v>
      </c>
      <c r="K210" s="266">
        <v>0.30820227986060528</v>
      </c>
      <c r="L210" s="310">
        <v>22</v>
      </c>
    </row>
    <row r="211" spans="1:12" ht="16.5">
      <c r="A211" s="257" t="s">
        <v>144</v>
      </c>
      <c r="B211" s="258" t="s">
        <v>1697</v>
      </c>
      <c r="C211" s="259" t="s">
        <v>72</v>
      </c>
      <c r="D211" s="260">
        <v>0.87167330003927745</v>
      </c>
      <c r="E211" s="261">
        <v>5</v>
      </c>
      <c r="F211" s="262" t="s">
        <v>301</v>
      </c>
      <c r="G211" s="263" t="s">
        <v>1698</v>
      </c>
      <c r="H211" s="264">
        <v>2</v>
      </c>
      <c r="I211" s="265">
        <v>5641.0470000000005</v>
      </c>
      <c r="J211" s="266">
        <v>1.0184808318230324E-2</v>
      </c>
      <c r="K211" s="266">
        <v>0.21983777452226486</v>
      </c>
      <c r="L211" s="310">
        <v>26</v>
      </c>
    </row>
    <row r="212" spans="1:12" ht="16.5">
      <c r="A212" s="257" t="s">
        <v>144</v>
      </c>
      <c r="B212" s="258" t="s">
        <v>1699</v>
      </c>
      <c r="C212" s="259" t="s">
        <v>71</v>
      </c>
      <c r="D212" s="260">
        <v>0.92714235046097737</v>
      </c>
      <c r="E212" s="261">
        <v>4432</v>
      </c>
      <c r="F212" s="262" t="s">
        <v>303</v>
      </c>
      <c r="G212" s="263" t="s">
        <v>1700</v>
      </c>
      <c r="H212" s="264">
        <v>2</v>
      </c>
      <c r="I212" s="265">
        <v>2199.0940000000001</v>
      </c>
      <c r="J212" s="266">
        <v>4.1778041423059166E-2</v>
      </c>
      <c r="K212" s="266">
        <v>0.31531377417046119</v>
      </c>
      <c r="L212" s="310">
        <v>23</v>
      </c>
    </row>
    <row r="213" spans="1:12" ht="16.5">
      <c r="A213" s="257" t="s">
        <v>144</v>
      </c>
      <c r="B213" s="258" t="s">
        <v>1701</v>
      </c>
      <c r="C213" s="259" t="s">
        <v>72</v>
      </c>
      <c r="D213" s="260">
        <v>0.85230769230769232</v>
      </c>
      <c r="E213" s="261">
        <v>5023</v>
      </c>
      <c r="F213" s="262" t="s">
        <v>304</v>
      </c>
      <c r="G213" s="263" t="s">
        <v>1676</v>
      </c>
      <c r="H213" s="264">
        <v>1</v>
      </c>
      <c r="I213" s="265">
        <v>3161.1120000000001</v>
      </c>
      <c r="J213" s="266">
        <v>1.4644202766496485E-2</v>
      </c>
      <c r="K213" s="266">
        <v>0.35016004568091691</v>
      </c>
      <c r="L213" s="310">
        <v>58</v>
      </c>
    </row>
    <row r="214" spans="1:12" ht="16.5">
      <c r="A214" s="257" t="s">
        <v>144</v>
      </c>
      <c r="B214" s="258" t="s">
        <v>1702</v>
      </c>
      <c r="C214" s="259" t="s">
        <v>72</v>
      </c>
      <c r="D214" s="260">
        <v>0.86869565217391309</v>
      </c>
      <c r="E214" s="261">
        <v>9434</v>
      </c>
      <c r="F214" s="262" t="s">
        <v>303</v>
      </c>
      <c r="G214" s="263" t="s">
        <v>1703</v>
      </c>
      <c r="H214" s="264">
        <v>1</v>
      </c>
      <c r="I214" s="265">
        <v>2415.0129999999999</v>
      </c>
      <c r="J214" s="266">
        <v>4.2405132774162701E-3</v>
      </c>
      <c r="K214" s="266">
        <v>0.49387594903422899</v>
      </c>
      <c r="L214" s="310">
        <v>106</v>
      </c>
    </row>
    <row r="215" spans="1:12" ht="16.5">
      <c r="A215" s="257" t="s">
        <v>144</v>
      </c>
      <c r="B215" s="258" t="s">
        <v>1704</v>
      </c>
      <c r="C215" s="259" t="s">
        <v>72</v>
      </c>
      <c r="D215" s="260">
        <v>0.86258998817078825</v>
      </c>
      <c r="E215" s="261">
        <v>3018</v>
      </c>
      <c r="F215" s="262" t="s">
        <v>301</v>
      </c>
      <c r="G215" s="263" t="s">
        <v>1690</v>
      </c>
      <c r="H215" s="264">
        <v>12</v>
      </c>
      <c r="I215" s="265">
        <v>2543.5049999999997</v>
      </c>
      <c r="J215" s="266">
        <v>3.0396701847340182E-2</v>
      </c>
      <c r="K215" s="266">
        <v>0.35761113219494256</v>
      </c>
      <c r="L215" s="310">
        <v>40</v>
      </c>
    </row>
    <row r="216" spans="1:12" ht="16.5">
      <c r="A216" s="257" t="s">
        <v>144</v>
      </c>
      <c r="B216" s="258" t="s">
        <v>1705</v>
      </c>
      <c r="C216" s="259" t="s">
        <v>71</v>
      </c>
      <c r="D216" s="260">
        <v>0.93136363636363628</v>
      </c>
      <c r="E216" s="261">
        <v>1863</v>
      </c>
      <c r="F216" s="262" t="s">
        <v>302</v>
      </c>
      <c r="G216" s="263" t="s">
        <v>1682</v>
      </c>
      <c r="H216" s="264">
        <v>1</v>
      </c>
      <c r="I216" s="265">
        <v>1841.42</v>
      </c>
      <c r="J216" s="266">
        <v>2.3513866031249678E-2</v>
      </c>
      <c r="K216" s="266">
        <v>0.38145199275125224</v>
      </c>
      <c r="L216" s="310">
        <v>26</v>
      </c>
    </row>
    <row r="217" spans="1:12" ht="16.5">
      <c r="A217" s="257" t="s">
        <v>144</v>
      </c>
      <c r="B217" s="258" t="s">
        <v>1706</v>
      </c>
      <c r="C217" s="259" t="s">
        <v>72</v>
      </c>
      <c r="D217" s="260">
        <v>0.85650434688514387</v>
      </c>
      <c r="E217" s="261">
        <v>325</v>
      </c>
      <c r="F217" s="262" t="s">
        <v>301</v>
      </c>
      <c r="G217" s="263" t="s">
        <v>1674</v>
      </c>
      <c r="H217" s="264">
        <v>15</v>
      </c>
      <c r="I217" s="265">
        <v>2585.0579999999995</v>
      </c>
      <c r="J217" s="266">
        <v>8.1371767152952756E-3</v>
      </c>
      <c r="K217" s="266">
        <v>0.32186528292675548</v>
      </c>
      <c r="L217" s="310">
        <v>22</v>
      </c>
    </row>
    <row r="218" spans="1:12" ht="16.5">
      <c r="A218" s="257" t="s">
        <v>144</v>
      </c>
      <c r="B218" s="258" t="s">
        <v>1707</v>
      </c>
      <c r="C218" s="259" t="s">
        <v>71</v>
      </c>
      <c r="D218" s="260">
        <v>0.90503847899250356</v>
      </c>
      <c r="E218" s="261">
        <v>7371</v>
      </c>
      <c r="F218" s="262" t="s">
        <v>301</v>
      </c>
      <c r="G218" s="263" t="s">
        <v>1690</v>
      </c>
      <c r="H218" s="264">
        <v>2</v>
      </c>
      <c r="I218" s="265">
        <v>5053.6549999999997</v>
      </c>
      <c r="J218" s="266">
        <v>2.2081356238310243E-2</v>
      </c>
      <c r="K218" s="266">
        <v>0.19629083823560706</v>
      </c>
      <c r="L218" s="310">
        <v>26</v>
      </c>
    </row>
    <row r="219" spans="1:12" ht="16.5">
      <c r="A219" s="257" t="s">
        <v>144</v>
      </c>
      <c r="B219" s="258" t="s">
        <v>1708</v>
      </c>
      <c r="C219" s="259" t="s">
        <v>72</v>
      </c>
      <c r="D219" s="260">
        <v>0.85636363636363622</v>
      </c>
      <c r="E219" s="261">
        <v>1443</v>
      </c>
      <c r="F219" s="262" t="s">
        <v>303</v>
      </c>
      <c r="G219" s="263" t="s">
        <v>1688</v>
      </c>
      <c r="H219" s="264">
        <v>1</v>
      </c>
      <c r="I219" s="265">
        <v>2192.4209999999998</v>
      </c>
      <c r="J219" s="266">
        <v>4.7329712715901313E-2</v>
      </c>
      <c r="K219" s="266">
        <v>0.39163694864254517</v>
      </c>
      <c r="L219" s="310">
        <v>58</v>
      </c>
    </row>
    <row r="220" spans="1:12" ht="16.5">
      <c r="A220" s="257" t="s">
        <v>144</v>
      </c>
      <c r="B220" s="258" t="s">
        <v>1709</v>
      </c>
      <c r="C220" s="259" t="s">
        <v>72</v>
      </c>
      <c r="D220" s="260">
        <v>0.8766314686798804</v>
      </c>
      <c r="E220" s="261">
        <v>4636</v>
      </c>
      <c r="F220" s="262" t="s">
        <v>301</v>
      </c>
      <c r="G220" s="263" t="s">
        <v>1710</v>
      </c>
      <c r="H220" s="264">
        <v>15</v>
      </c>
      <c r="I220" s="265">
        <v>2365.8659999999995</v>
      </c>
      <c r="J220" s="266">
        <v>3.7672358928826279E-3</v>
      </c>
      <c r="K220" s="266">
        <v>0.40098303304290234</v>
      </c>
      <c r="L220" s="310">
        <v>65</v>
      </c>
    </row>
    <row r="221" spans="1:12" ht="16.5">
      <c r="A221" s="257" t="s">
        <v>144</v>
      </c>
      <c r="B221" s="258" t="s">
        <v>1711</v>
      </c>
      <c r="C221" s="259" t="s">
        <v>73</v>
      </c>
      <c r="D221" s="260">
        <v>0.75423076923076926</v>
      </c>
      <c r="E221" s="261">
        <v>6865</v>
      </c>
      <c r="F221" s="262" t="s">
        <v>304</v>
      </c>
      <c r="G221" s="263" t="s">
        <v>1712</v>
      </c>
      <c r="H221" s="264">
        <v>1</v>
      </c>
      <c r="I221" s="265">
        <v>2319.3339999999998</v>
      </c>
      <c r="J221" s="266">
        <v>4.2541027743046134E-2</v>
      </c>
      <c r="K221" s="266">
        <v>0.28316334673025079</v>
      </c>
      <c r="L221" s="310">
        <v>31</v>
      </c>
    </row>
    <row r="222" spans="1:12" ht="16.5">
      <c r="A222" s="257" t="s">
        <v>144</v>
      </c>
      <c r="B222" s="258" t="s">
        <v>1713</v>
      </c>
      <c r="C222" s="259" t="s">
        <v>72</v>
      </c>
      <c r="D222" s="260">
        <v>0.88869565217391311</v>
      </c>
      <c r="E222" s="261">
        <v>9921</v>
      </c>
      <c r="F222" s="262" t="s">
        <v>303</v>
      </c>
      <c r="G222" s="263" t="s">
        <v>1703</v>
      </c>
      <c r="H222" s="264">
        <v>1</v>
      </c>
      <c r="I222" s="265">
        <v>2379.0079999999998</v>
      </c>
      <c r="J222" s="266">
        <v>1.5722238775018053E-2</v>
      </c>
      <c r="K222" s="266">
        <v>0.39165923298700128</v>
      </c>
      <c r="L222" s="310">
        <v>58</v>
      </c>
    </row>
    <row r="223" spans="1:12" ht="16.5">
      <c r="A223" s="257" t="s">
        <v>144</v>
      </c>
      <c r="B223" s="258" t="s">
        <v>1714</v>
      </c>
      <c r="C223" s="259" t="s">
        <v>72</v>
      </c>
      <c r="D223" s="260">
        <v>0.89144545574335021</v>
      </c>
      <c r="E223" s="261">
        <v>8981</v>
      </c>
      <c r="F223" s="262" t="s">
        <v>301</v>
      </c>
      <c r="G223" s="263" t="s">
        <v>1669</v>
      </c>
      <c r="H223" s="264">
        <v>4</v>
      </c>
      <c r="I223" s="265">
        <v>5624.6130000000003</v>
      </c>
      <c r="J223" s="266">
        <v>7.0995352513689653E-3</v>
      </c>
      <c r="K223" s="266">
        <v>0.27367823887193143</v>
      </c>
      <c r="L223" s="310">
        <v>75</v>
      </c>
    </row>
    <row r="224" spans="1:12" ht="16.5">
      <c r="A224" s="257" t="s">
        <v>144</v>
      </c>
      <c r="B224" s="258" t="s">
        <v>1715</v>
      </c>
      <c r="C224" s="259" t="s">
        <v>72</v>
      </c>
      <c r="D224" s="260">
        <v>0.895009598472847</v>
      </c>
      <c r="E224" s="261">
        <v>1234</v>
      </c>
      <c r="F224" s="262" t="s">
        <v>302</v>
      </c>
      <c r="G224" s="263" t="s">
        <v>1716</v>
      </c>
      <c r="H224" s="264">
        <v>12</v>
      </c>
      <c r="I224" s="265">
        <v>2758.1770000000006</v>
      </c>
      <c r="J224" s="266">
        <v>3.5170226588534165E-2</v>
      </c>
      <c r="K224" s="266">
        <v>0.31489483051095724</v>
      </c>
      <c r="L224" s="310">
        <v>23</v>
      </c>
    </row>
    <row r="225" spans="1:12" ht="16.5">
      <c r="A225" s="257" t="s">
        <v>144</v>
      </c>
      <c r="B225" s="258" t="s">
        <v>1717</v>
      </c>
      <c r="C225" s="259" t="s">
        <v>71</v>
      </c>
      <c r="D225" s="260">
        <v>0.94920322616768971</v>
      </c>
      <c r="E225" s="261">
        <v>8325</v>
      </c>
      <c r="F225" s="262" t="s">
        <v>301</v>
      </c>
      <c r="G225" s="263" t="s">
        <v>1718</v>
      </c>
      <c r="H225" s="264">
        <v>16</v>
      </c>
      <c r="I225" s="265">
        <v>2995.1440000000002</v>
      </c>
      <c r="J225" s="266">
        <v>1.1098569377407838E-2</v>
      </c>
      <c r="K225" s="266">
        <v>0.31305573699968881</v>
      </c>
      <c r="L225" s="310">
        <v>26</v>
      </c>
    </row>
    <row r="226" spans="1:12" ht="16.5">
      <c r="A226" s="257" t="s">
        <v>144</v>
      </c>
      <c r="B226" s="258" t="s">
        <v>1719</v>
      </c>
      <c r="C226" s="259" t="s">
        <v>72</v>
      </c>
      <c r="D226" s="260">
        <v>0.86840558253866484</v>
      </c>
      <c r="E226" s="261">
        <v>9593</v>
      </c>
      <c r="F226" s="262" t="s">
        <v>301</v>
      </c>
      <c r="G226" s="263" t="s">
        <v>1698</v>
      </c>
      <c r="H226" s="264">
        <v>13</v>
      </c>
      <c r="I226" s="265">
        <v>2649.1039999999998</v>
      </c>
      <c r="J226" s="266">
        <v>3.3367458375176511E-2</v>
      </c>
      <c r="K226" s="266">
        <v>0.37324378238946115</v>
      </c>
      <c r="L226" s="310">
        <v>68</v>
      </c>
    </row>
    <row r="227" spans="1:12" ht="16.5">
      <c r="A227" s="257" t="s">
        <v>144</v>
      </c>
      <c r="B227" s="258" t="s">
        <v>1720</v>
      </c>
      <c r="C227" s="259" t="s">
        <v>70</v>
      </c>
      <c r="D227" s="260">
        <v>0.83969202981347224</v>
      </c>
      <c r="E227" s="261">
        <v>8327</v>
      </c>
      <c r="F227" s="262" t="s">
        <v>301</v>
      </c>
      <c r="G227" s="263" t="s">
        <v>1698</v>
      </c>
      <c r="H227" s="264">
        <v>2</v>
      </c>
      <c r="I227" s="265">
        <v>5350.6979999999994</v>
      </c>
      <c r="J227" s="266">
        <v>4.4701924883647472E-2</v>
      </c>
      <c r="K227" s="266">
        <v>0.22302000191170832</v>
      </c>
      <c r="L227" s="310">
        <v>37</v>
      </c>
    </row>
    <row r="228" spans="1:12" ht="16.5">
      <c r="A228" s="257" t="s">
        <v>144</v>
      </c>
      <c r="B228" s="258" t="s">
        <v>1721</v>
      </c>
      <c r="C228" s="259" t="s">
        <v>70</v>
      </c>
      <c r="D228" s="260">
        <v>0.84462027081484137</v>
      </c>
      <c r="E228" s="261">
        <v>1294</v>
      </c>
      <c r="F228" s="262" t="s">
        <v>301</v>
      </c>
      <c r="G228" s="263" t="s">
        <v>1669</v>
      </c>
      <c r="H228" s="264">
        <v>9</v>
      </c>
      <c r="I228" s="265">
        <v>1758.8530000000001</v>
      </c>
      <c r="J228" s="266">
        <v>3.237434280882346E-2</v>
      </c>
      <c r="K228" s="266">
        <v>0.34802072927953237</v>
      </c>
      <c r="L228" s="310">
        <v>29</v>
      </c>
    </row>
    <row r="229" spans="1:12" ht="16.5">
      <c r="A229" s="257" t="s">
        <v>163</v>
      </c>
      <c r="B229" s="258" t="s">
        <v>1722</v>
      </c>
      <c r="C229" s="259" t="s">
        <v>72</v>
      </c>
      <c r="D229" s="260">
        <v>0.87610609281453633</v>
      </c>
      <c r="E229" s="261">
        <v>2908</v>
      </c>
      <c r="F229" s="262" t="s">
        <v>324</v>
      </c>
      <c r="G229" s="263" t="s">
        <v>1723</v>
      </c>
      <c r="H229" s="264">
        <v>2</v>
      </c>
      <c r="I229" s="265">
        <v>940.09100000000001</v>
      </c>
      <c r="J229" s="266">
        <v>1.6173078524184828E-2</v>
      </c>
      <c r="K229" s="266">
        <v>0.48889335925791161</v>
      </c>
      <c r="L229" s="310">
        <v>97</v>
      </c>
    </row>
    <row r="230" spans="1:12" ht="16.5">
      <c r="A230" s="257" t="s">
        <v>163</v>
      </c>
      <c r="B230" s="258" t="s">
        <v>1724</v>
      </c>
      <c r="C230" s="259" t="s">
        <v>71</v>
      </c>
      <c r="D230" s="260">
        <v>0.90391304347826107</v>
      </c>
      <c r="E230" s="261">
        <v>7939</v>
      </c>
      <c r="F230" s="262" t="s">
        <v>324</v>
      </c>
      <c r="G230" s="263" t="s">
        <v>1725</v>
      </c>
      <c r="H230" s="264">
        <v>1</v>
      </c>
      <c r="I230" s="265">
        <v>672.31700000000001</v>
      </c>
      <c r="J230" s="266">
        <v>2.4947596576042324E-2</v>
      </c>
      <c r="K230" s="266">
        <v>0.45353873771932202</v>
      </c>
      <c r="L230" s="310">
        <v>45</v>
      </c>
    </row>
    <row r="231" spans="1:12" ht="16.5">
      <c r="A231" s="257" t="s">
        <v>163</v>
      </c>
      <c r="B231" s="258" t="s">
        <v>1726</v>
      </c>
      <c r="C231" s="259" t="s">
        <v>72</v>
      </c>
      <c r="D231" s="260">
        <v>0.87212775093902817</v>
      </c>
      <c r="E231" s="261">
        <v>5740</v>
      </c>
      <c r="F231" s="262" t="s">
        <v>320</v>
      </c>
      <c r="G231" s="263" t="s">
        <v>1727</v>
      </c>
      <c r="H231" s="264">
        <v>5</v>
      </c>
      <c r="I231" s="265">
        <v>1002.736</v>
      </c>
      <c r="J231" s="266">
        <v>3.8634415922618161E-2</v>
      </c>
      <c r="K231" s="266">
        <v>0.45371541378669722</v>
      </c>
      <c r="L231" s="310">
        <v>88</v>
      </c>
    </row>
    <row r="232" spans="1:12" ht="16.5">
      <c r="A232" s="257" t="s">
        <v>163</v>
      </c>
      <c r="B232" s="258" t="s">
        <v>1728</v>
      </c>
      <c r="C232" s="259" t="s">
        <v>72</v>
      </c>
      <c r="D232" s="260">
        <v>0.88831607466557605</v>
      </c>
      <c r="E232" s="261">
        <v>4773</v>
      </c>
      <c r="F232" s="262" t="s">
        <v>323</v>
      </c>
      <c r="G232" s="263" t="s">
        <v>1729</v>
      </c>
      <c r="H232" s="264">
        <v>4</v>
      </c>
      <c r="I232" s="265">
        <v>1358.152</v>
      </c>
      <c r="J232" s="266">
        <v>2.8015709157154567E-2</v>
      </c>
      <c r="K232" s="266">
        <v>0.42207448832899425</v>
      </c>
      <c r="L232" s="310">
        <v>23</v>
      </c>
    </row>
    <row r="233" spans="1:12" ht="16.5">
      <c r="A233" s="257" t="s">
        <v>163</v>
      </c>
      <c r="B233" s="258" t="s">
        <v>1730</v>
      </c>
      <c r="C233" s="259" t="s">
        <v>70</v>
      </c>
      <c r="D233" s="260">
        <v>0.80250272338820061</v>
      </c>
      <c r="E233" s="261">
        <v>8789</v>
      </c>
      <c r="F233" s="262" t="s">
        <v>321</v>
      </c>
      <c r="G233" s="263" t="s">
        <v>1731</v>
      </c>
      <c r="H233" s="264">
        <v>3</v>
      </c>
      <c r="I233" s="265">
        <v>1473.6789999999999</v>
      </c>
      <c r="J233" s="266">
        <v>2.2621926921342603E-2</v>
      </c>
      <c r="K233" s="266">
        <v>0.49625453058463931</v>
      </c>
      <c r="L233" s="310">
        <v>178</v>
      </c>
    </row>
    <row r="234" spans="1:12" ht="16.5">
      <c r="A234" s="257" t="s">
        <v>163</v>
      </c>
      <c r="B234" s="258" t="s">
        <v>1732</v>
      </c>
      <c r="C234" s="259" t="s">
        <v>72</v>
      </c>
      <c r="D234" s="260">
        <v>0.85767276127378311</v>
      </c>
      <c r="E234" s="261">
        <v>6808</v>
      </c>
      <c r="F234" s="262" t="s">
        <v>315</v>
      </c>
      <c r="G234" s="263" t="s">
        <v>1733</v>
      </c>
      <c r="H234" s="264">
        <v>11</v>
      </c>
      <c r="I234" s="265">
        <v>2280.6550000000002</v>
      </c>
      <c r="J234" s="266">
        <v>1.4156169980037263E-2</v>
      </c>
      <c r="K234" s="266">
        <v>0.44745327116572281</v>
      </c>
      <c r="L234" s="310">
        <v>53</v>
      </c>
    </row>
    <row r="235" spans="1:12" ht="16.5">
      <c r="A235" s="257" t="s">
        <v>163</v>
      </c>
      <c r="B235" s="258" t="s">
        <v>1734</v>
      </c>
      <c r="C235" s="259" t="s">
        <v>70</v>
      </c>
      <c r="D235" s="260">
        <v>0.8317241379310345</v>
      </c>
      <c r="E235" s="261">
        <v>9130</v>
      </c>
      <c r="F235" s="262" t="s">
        <v>317</v>
      </c>
      <c r="G235" s="263" t="s">
        <v>1735</v>
      </c>
      <c r="H235" s="264">
        <v>1</v>
      </c>
      <c r="I235" s="265">
        <v>2609.5369999999998</v>
      </c>
      <c r="J235" s="266">
        <v>4.3178680369344233E-2</v>
      </c>
      <c r="K235" s="266">
        <v>0.45215067836378142</v>
      </c>
      <c r="L235" s="310">
        <v>115</v>
      </c>
    </row>
    <row r="236" spans="1:12" ht="16.5">
      <c r="A236" s="257" t="s">
        <v>163</v>
      </c>
      <c r="B236" s="258" t="s">
        <v>1736</v>
      </c>
      <c r="C236" s="259" t="s">
        <v>71</v>
      </c>
      <c r="D236" s="260">
        <v>0.92534482758620695</v>
      </c>
      <c r="E236" s="261">
        <v>4009</v>
      </c>
      <c r="F236" s="262" t="s">
        <v>323</v>
      </c>
      <c r="G236" s="263" t="s">
        <v>1737</v>
      </c>
      <c r="H236" s="264">
        <v>1</v>
      </c>
      <c r="I236" s="265">
        <v>1269.117</v>
      </c>
      <c r="J236" s="266">
        <v>1.8320322910424531E-2</v>
      </c>
      <c r="K236" s="266">
        <v>0.4770170483424987</v>
      </c>
      <c r="L236" s="310">
        <v>38</v>
      </c>
    </row>
    <row r="237" spans="1:12" ht="16.5">
      <c r="A237" s="257" t="s">
        <v>163</v>
      </c>
      <c r="B237" s="258" t="s">
        <v>1738</v>
      </c>
      <c r="C237" s="259" t="s">
        <v>71</v>
      </c>
      <c r="D237" s="260">
        <v>0.92177707026090916</v>
      </c>
      <c r="E237" s="261">
        <v>3081</v>
      </c>
      <c r="F237" s="262" t="s">
        <v>315</v>
      </c>
      <c r="G237" s="263" t="s">
        <v>1739</v>
      </c>
      <c r="H237" s="264">
        <v>13</v>
      </c>
      <c r="I237" s="265">
        <v>2531.0530000000003</v>
      </c>
      <c r="J237" s="266">
        <v>2.8747176410490884E-2</v>
      </c>
      <c r="K237" s="266">
        <v>0.46488730676754053</v>
      </c>
      <c r="L237" s="310">
        <v>105</v>
      </c>
    </row>
    <row r="238" spans="1:12" ht="16.5">
      <c r="A238" s="257" t="s">
        <v>163</v>
      </c>
      <c r="B238" s="258" t="s">
        <v>1036</v>
      </c>
      <c r="C238" s="259" t="s">
        <v>72</v>
      </c>
      <c r="D238" s="260">
        <v>0.85039788071706923</v>
      </c>
      <c r="E238" s="261">
        <v>4074</v>
      </c>
      <c r="F238" s="262" t="s">
        <v>315</v>
      </c>
      <c r="G238" s="263" t="s">
        <v>1740</v>
      </c>
      <c r="H238" s="264">
        <v>11</v>
      </c>
      <c r="I238" s="265">
        <v>2317.8820000000001</v>
      </c>
      <c r="J238" s="266">
        <v>2.6006292946250974E-2</v>
      </c>
      <c r="K238" s="266">
        <v>0.46925417677616316</v>
      </c>
      <c r="L238" s="310">
        <v>73</v>
      </c>
    </row>
    <row r="239" spans="1:12" ht="16.5">
      <c r="A239" s="257" t="s">
        <v>163</v>
      </c>
      <c r="B239" s="258" t="s">
        <v>1741</v>
      </c>
      <c r="C239" s="259" t="s">
        <v>72</v>
      </c>
      <c r="D239" s="260">
        <v>0.89152261580251224</v>
      </c>
      <c r="E239" s="261">
        <v>4906</v>
      </c>
      <c r="F239" s="262" t="s">
        <v>324</v>
      </c>
      <c r="G239" s="263" t="s">
        <v>1723</v>
      </c>
      <c r="H239" s="264">
        <v>5</v>
      </c>
      <c r="I239" s="265">
        <v>1786.664</v>
      </c>
      <c r="J239" s="266">
        <v>1.8643889779699049E-2</v>
      </c>
      <c r="K239" s="266">
        <v>0.492016817367874</v>
      </c>
      <c r="L239" s="310">
        <v>209</v>
      </c>
    </row>
    <row r="240" spans="1:12" ht="16.5">
      <c r="A240" s="257" t="s">
        <v>163</v>
      </c>
      <c r="B240" s="258" t="s">
        <v>1742</v>
      </c>
      <c r="C240" s="259" t="s">
        <v>72</v>
      </c>
      <c r="D240" s="260">
        <v>0.88304347826086971</v>
      </c>
      <c r="E240" s="261">
        <v>4546</v>
      </c>
      <c r="F240" s="262" t="s">
        <v>324</v>
      </c>
      <c r="G240" s="263" t="s">
        <v>1743</v>
      </c>
      <c r="H240" s="264">
        <v>1</v>
      </c>
      <c r="I240" s="265">
        <v>1660.9929999999999</v>
      </c>
      <c r="J240" s="266">
        <v>9.0773530094521247E-3</v>
      </c>
      <c r="K240" s="266">
        <v>0.43040292065851304</v>
      </c>
      <c r="L240" s="310">
        <v>76</v>
      </c>
    </row>
    <row r="241" spans="1:12" ht="16.5">
      <c r="A241" s="257" t="s">
        <v>163</v>
      </c>
      <c r="B241" s="258" t="s">
        <v>1744</v>
      </c>
      <c r="C241" s="259" t="s">
        <v>72</v>
      </c>
      <c r="D241" s="260">
        <v>0.87013919793585359</v>
      </c>
      <c r="E241" s="261">
        <v>6232</v>
      </c>
      <c r="F241" s="262" t="s">
        <v>323</v>
      </c>
      <c r="G241" s="263" t="s">
        <v>1745</v>
      </c>
      <c r="H241" s="264">
        <v>5</v>
      </c>
      <c r="I241" s="265">
        <v>1909.162</v>
      </c>
      <c r="J241" s="266">
        <v>7.5388747327143745E-3</v>
      </c>
      <c r="K241" s="266">
        <v>0.45002772189380696</v>
      </c>
      <c r="L241" s="310">
        <v>44</v>
      </c>
    </row>
    <row r="242" spans="1:12" ht="16.5">
      <c r="A242" s="257" t="s">
        <v>163</v>
      </c>
      <c r="B242" s="258" t="s">
        <v>1746</v>
      </c>
      <c r="C242" s="259" t="s">
        <v>70</v>
      </c>
      <c r="D242" s="260">
        <v>0.84375712037818085</v>
      </c>
      <c r="E242" s="261">
        <v>6521</v>
      </c>
      <c r="F242" s="262" t="s">
        <v>323</v>
      </c>
      <c r="G242" s="263" t="s">
        <v>1737</v>
      </c>
      <c r="H242" s="264">
        <v>2</v>
      </c>
      <c r="I242" s="265">
        <v>1404.444</v>
      </c>
      <c r="J242" s="266">
        <v>2.2086403167213987E-2</v>
      </c>
      <c r="K242" s="266">
        <v>0.43334510645267432</v>
      </c>
      <c r="L242" s="310">
        <v>31</v>
      </c>
    </row>
    <row r="243" spans="1:12" ht="16.5">
      <c r="A243" s="257" t="s">
        <v>163</v>
      </c>
      <c r="B243" s="258" t="s">
        <v>1747</v>
      </c>
      <c r="C243" s="259" t="s">
        <v>72</v>
      </c>
      <c r="D243" s="260">
        <v>0.89043478260869569</v>
      </c>
      <c r="E243" s="261">
        <v>5288</v>
      </c>
      <c r="F243" s="262" t="s">
        <v>324</v>
      </c>
      <c r="G243" s="263" t="s">
        <v>1743</v>
      </c>
      <c r="H243" s="264">
        <v>1</v>
      </c>
      <c r="I243" s="265">
        <v>1906.96</v>
      </c>
      <c r="J243" s="266">
        <v>1.756306687770753E-2</v>
      </c>
      <c r="K243" s="266">
        <v>0.41307107986697345</v>
      </c>
      <c r="L243" s="310">
        <v>38</v>
      </c>
    </row>
    <row r="244" spans="1:12" ht="16.5">
      <c r="A244" s="257" t="s">
        <v>163</v>
      </c>
      <c r="B244" s="258" t="s">
        <v>1748</v>
      </c>
      <c r="C244" s="259" t="s">
        <v>71</v>
      </c>
      <c r="D244" s="260">
        <v>0.91689655172413786</v>
      </c>
      <c r="E244" s="261">
        <v>8610</v>
      </c>
      <c r="F244" s="262" t="s">
        <v>322</v>
      </c>
      <c r="G244" s="263" t="s">
        <v>1749</v>
      </c>
      <c r="H244" s="264">
        <v>1</v>
      </c>
      <c r="I244" s="265">
        <v>1615.115</v>
      </c>
      <c r="J244" s="266">
        <v>2.6534349341103901E-2</v>
      </c>
      <c r="K244" s="266">
        <v>0.36088610643001651</v>
      </c>
      <c r="L244" s="310">
        <v>41</v>
      </c>
    </row>
    <row r="245" spans="1:12" ht="16.5">
      <c r="A245" s="257" t="s">
        <v>163</v>
      </c>
      <c r="B245" s="258" t="s">
        <v>1750</v>
      </c>
      <c r="C245" s="259" t="s">
        <v>70</v>
      </c>
      <c r="D245" s="260">
        <v>0.80959742849596661</v>
      </c>
      <c r="E245" s="261">
        <v>2835</v>
      </c>
      <c r="F245" s="262" t="s">
        <v>318</v>
      </c>
      <c r="G245" s="263" t="s">
        <v>1751</v>
      </c>
      <c r="H245" s="264">
        <v>3</v>
      </c>
      <c r="I245" s="265">
        <v>8260.7070000000003</v>
      </c>
      <c r="J245" s="266">
        <v>1.2079604871795921E-2</v>
      </c>
      <c r="K245" s="266">
        <v>0.5682550242117359</v>
      </c>
      <c r="L245" s="310">
        <v>1674</v>
      </c>
    </row>
    <row r="246" spans="1:12" ht="16.5">
      <c r="A246" s="257" t="s">
        <v>163</v>
      </c>
      <c r="B246" s="258" t="s">
        <v>1752</v>
      </c>
      <c r="C246" s="259" t="s">
        <v>71</v>
      </c>
      <c r="D246" s="260">
        <v>0.92185178593584094</v>
      </c>
      <c r="E246" s="261">
        <v>7788</v>
      </c>
      <c r="F246" s="262" t="s">
        <v>315</v>
      </c>
      <c r="G246" s="263" t="s">
        <v>1753</v>
      </c>
      <c r="H246" s="264">
        <v>3</v>
      </c>
      <c r="I246" s="265">
        <v>2434.0409999999997</v>
      </c>
      <c r="J246" s="266">
        <v>1.4380822934193228E-2</v>
      </c>
      <c r="K246" s="266">
        <v>0.43430766420604289</v>
      </c>
      <c r="L246" s="310">
        <v>73</v>
      </c>
    </row>
    <row r="247" spans="1:12" ht="16.5">
      <c r="A247" s="257" t="s">
        <v>163</v>
      </c>
      <c r="B247" s="258" t="s">
        <v>1754</v>
      </c>
      <c r="C247" s="259" t="s">
        <v>72</v>
      </c>
      <c r="D247" s="260">
        <v>0.88826086956521755</v>
      </c>
      <c r="E247" s="261">
        <v>4475</v>
      </c>
      <c r="F247" s="262" t="s">
        <v>324</v>
      </c>
      <c r="G247" s="263" t="s">
        <v>1755</v>
      </c>
      <c r="H247" s="264">
        <v>1</v>
      </c>
      <c r="I247" s="265">
        <v>1774.903</v>
      </c>
      <c r="J247" s="266">
        <v>1.0501613230779994E-2</v>
      </c>
      <c r="K247" s="266">
        <v>0.38457988984383767</v>
      </c>
      <c r="L247" s="310">
        <v>26</v>
      </c>
    </row>
    <row r="248" spans="1:12" ht="16.5">
      <c r="A248" s="257" t="s">
        <v>163</v>
      </c>
      <c r="B248" s="258" t="s">
        <v>1756</v>
      </c>
      <c r="C248" s="259" t="s">
        <v>70</v>
      </c>
      <c r="D248" s="260">
        <v>0.82586997814996244</v>
      </c>
      <c r="E248" s="261">
        <v>1891</v>
      </c>
      <c r="F248" s="262" t="s">
        <v>315</v>
      </c>
      <c r="G248" s="263" t="s">
        <v>1757</v>
      </c>
      <c r="H248" s="264">
        <v>3</v>
      </c>
      <c r="I248" s="265">
        <v>2195.3219999999997</v>
      </c>
      <c r="J248" s="266">
        <v>1.9600195054096915E-2</v>
      </c>
      <c r="K248" s="266">
        <v>0.3755579685606007</v>
      </c>
      <c r="L248" s="310">
        <v>24</v>
      </c>
    </row>
    <row r="249" spans="1:12" ht="16.5">
      <c r="A249" s="257" t="s">
        <v>163</v>
      </c>
      <c r="B249" s="258" t="s">
        <v>1758</v>
      </c>
      <c r="C249" s="259" t="s">
        <v>71</v>
      </c>
      <c r="D249" s="260">
        <v>0.91976744186046522</v>
      </c>
      <c r="E249" s="261">
        <v>6242</v>
      </c>
      <c r="F249" s="262" t="s">
        <v>320</v>
      </c>
      <c r="G249" s="263" t="s">
        <v>1759</v>
      </c>
      <c r="H249" s="264">
        <v>1</v>
      </c>
      <c r="I249" s="265">
        <v>3159.241</v>
      </c>
      <c r="J249" s="266">
        <v>2.6041939522235786E-2</v>
      </c>
      <c r="K249" s="266">
        <v>0.45716488328444688</v>
      </c>
      <c r="L249" s="310">
        <v>221</v>
      </c>
    </row>
    <row r="250" spans="1:12" ht="16.5">
      <c r="A250" s="257" t="s">
        <v>163</v>
      </c>
      <c r="B250" s="258" t="s">
        <v>1760</v>
      </c>
      <c r="C250" s="259" t="s">
        <v>71</v>
      </c>
      <c r="D250" s="260">
        <v>0.91781172609333705</v>
      </c>
      <c r="E250" s="261">
        <v>6686</v>
      </c>
      <c r="F250" s="262" t="s">
        <v>323</v>
      </c>
      <c r="G250" s="263" t="s">
        <v>1761</v>
      </c>
      <c r="H250" s="264">
        <v>2</v>
      </c>
      <c r="I250" s="265">
        <v>1556.2050000000002</v>
      </c>
      <c r="J250" s="266">
        <v>7.9369225729129259E-2</v>
      </c>
      <c r="K250" s="266">
        <v>0.34511860414988643</v>
      </c>
      <c r="L250" s="310">
        <v>19</v>
      </c>
    </row>
    <row r="251" spans="1:12" ht="16.5">
      <c r="A251" s="257" t="s">
        <v>163</v>
      </c>
      <c r="B251" s="258" t="s">
        <v>1762</v>
      </c>
      <c r="C251" s="259" t="s">
        <v>73</v>
      </c>
      <c r="D251" s="260">
        <v>0.79604651162790707</v>
      </c>
      <c r="E251" s="261">
        <v>6721</v>
      </c>
      <c r="F251" s="262" t="s">
        <v>318</v>
      </c>
      <c r="G251" s="263" t="s">
        <v>1763</v>
      </c>
      <c r="H251" s="264">
        <v>1</v>
      </c>
      <c r="I251" s="265">
        <v>1364.9159999999999</v>
      </c>
      <c r="J251" s="266">
        <v>1.1151499506705581E-2</v>
      </c>
      <c r="K251" s="266">
        <v>0.57315590099640379</v>
      </c>
      <c r="L251" s="310">
        <v>275</v>
      </c>
    </row>
    <row r="252" spans="1:12" ht="16.5">
      <c r="A252" s="257" t="s">
        <v>163</v>
      </c>
      <c r="B252" s="258" t="s">
        <v>1764</v>
      </c>
      <c r="C252" s="259" t="s">
        <v>71</v>
      </c>
      <c r="D252" s="260">
        <v>0.93803791739520503</v>
      </c>
      <c r="E252" s="261">
        <v>555</v>
      </c>
      <c r="F252" s="262" t="s">
        <v>320</v>
      </c>
      <c r="G252" s="263" t="s">
        <v>1765</v>
      </c>
      <c r="H252" s="264">
        <v>3</v>
      </c>
      <c r="I252" s="265">
        <v>1178.3320000000001</v>
      </c>
      <c r="J252" s="266">
        <v>2.4043512748764879E-2</v>
      </c>
      <c r="K252" s="266">
        <v>0.4531368264491758</v>
      </c>
      <c r="L252" s="310">
        <v>61</v>
      </c>
    </row>
    <row r="253" spans="1:12" ht="16.5">
      <c r="A253" s="257" t="s">
        <v>163</v>
      </c>
      <c r="B253" s="258" t="s">
        <v>1766</v>
      </c>
      <c r="C253" s="259" t="s">
        <v>70</v>
      </c>
      <c r="D253" s="260">
        <v>0.81869565217391316</v>
      </c>
      <c r="E253" s="261">
        <v>6627</v>
      </c>
      <c r="F253" s="262" t="s">
        <v>324</v>
      </c>
      <c r="G253" s="263" t="s">
        <v>1767</v>
      </c>
      <c r="H253" s="264">
        <v>1</v>
      </c>
      <c r="I253" s="265">
        <v>1569.5730000000001</v>
      </c>
      <c r="J253" s="266">
        <v>1.3444797637884233E-2</v>
      </c>
      <c r="K253" s="266">
        <v>0.44822517931483724</v>
      </c>
      <c r="L253" s="310">
        <v>101</v>
      </c>
    </row>
    <row r="254" spans="1:12" ht="16.5">
      <c r="A254" s="257" t="s">
        <v>163</v>
      </c>
      <c r="B254" s="258" t="s">
        <v>1768</v>
      </c>
      <c r="C254" s="259" t="s">
        <v>72</v>
      </c>
      <c r="D254" s="260">
        <v>0.87413793103448278</v>
      </c>
      <c r="E254" s="261">
        <v>3863</v>
      </c>
      <c r="F254" s="262" t="s">
        <v>316</v>
      </c>
      <c r="G254" s="263" t="s">
        <v>1769</v>
      </c>
      <c r="H254" s="264">
        <v>2</v>
      </c>
      <c r="I254" s="265">
        <v>1489.72</v>
      </c>
      <c r="J254" s="266">
        <v>1.5142507550733916E-2</v>
      </c>
      <c r="K254" s="266">
        <v>0.40376431114590061</v>
      </c>
      <c r="L254" s="310">
        <v>19</v>
      </c>
    </row>
    <row r="255" spans="1:12" ht="16.5">
      <c r="A255" s="257" t="s">
        <v>163</v>
      </c>
      <c r="B255" s="258" t="s">
        <v>1770</v>
      </c>
      <c r="C255" s="259" t="s">
        <v>71</v>
      </c>
      <c r="D255" s="260">
        <v>0.91124753848621032</v>
      </c>
      <c r="E255" s="261">
        <v>9615</v>
      </c>
      <c r="F255" s="262" t="s">
        <v>321</v>
      </c>
      <c r="G255" s="263" t="s">
        <v>1731</v>
      </c>
      <c r="H255" s="264">
        <v>5</v>
      </c>
      <c r="I255" s="265">
        <v>762.02700000000004</v>
      </c>
      <c r="J255" s="266">
        <v>5.2801679199232579E-2</v>
      </c>
      <c r="K255" s="266">
        <v>0.37977924600827767</v>
      </c>
      <c r="L255" s="310">
        <v>55</v>
      </c>
    </row>
    <row r="256" spans="1:12" ht="16.5">
      <c r="A256" s="257" t="s">
        <v>163</v>
      </c>
      <c r="B256" s="258" t="s">
        <v>1771</v>
      </c>
      <c r="C256" s="259" t="s">
        <v>72</v>
      </c>
      <c r="D256" s="260">
        <v>0.8869721387746311</v>
      </c>
      <c r="E256" s="261">
        <v>1958</v>
      </c>
      <c r="F256" s="262" t="s">
        <v>315</v>
      </c>
      <c r="G256" s="263" t="s">
        <v>1772</v>
      </c>
      <c r="H256" s="264">
        <v>2</v>
      </c>
      <c r="I256" s="265">
        <v>2470.7130000000002</v>
      </c>
      <c r="J256" s="266">
        <v>3.5417533039917216E-2</v>
      </c>
      <c r="K256" s="266">
        <v>0.45578622489747106</v>
      </c>
      <c r="L256" s="310">
        <v>86</v>
      </c>
    </row>
    <row r="257" spans="1:12" ht="16.5">
      <c r="A257" s="257" t="s">
        <v>163</v>
      </c>
      <c r="B257" s="258" t="s">
        <v>1773</v>
      </c>
      <c r="C257" s="259" t="s">
        <v>71</v>
      </c>
      <c r="D257" s="260">
        <v>0.94652173913043491</v>
      </c>
      <c r="E257" s="261">
        <v>2656</v>
      </c>
      <c r="F257" s="262" t="s">
        <v>315</v>
      </c>
      <c r="G257" s="263" t="s">
        <v>1774</v>
      </c>
      <c r="H257" s="264">
        <v>1</v>
      </c>
      <c r="I257" s="265">
        <v>2615.8530000000001</v>
      </c>
      <c r="J257" s="266">
        <v>1.8707169862590946E-2</v>
      </c>
      <c r="K257" s="266">
        <v>0.42094868340017322</v>
      </c>
      <c r="L257" s="310">
        <v>54</v>
      </c>
    </row>
    <row r="258" spans="1:12" ht="16.5">
      <c r="A258" s="257" t="s">
        <v>163</v>
      </c>
      <c r="B258" s="258" t="s">
        <v>1775</v>
      </c>
      <c r="C258" s="259" t="s">
        <v>70</v>
      </c>
      <c r="D258" s="260">
        <v>0.81791354253324966</v>
      </c>
      <c r="E258" s="261">
        <v>5463</v>
      </c>
      <c r="F258" s="262" t="s">
        <v>324</v>
      </c>
      <c r="G258" s="263" t="s">
        <v>1776</v>
      </c>
      <c r="H258" s="264">
        <v>2</v>
      </c>
      <c r="I258" s="265">
        <v>1413.019</v>
      </c>
      <c r="J258" s="266">
        <v>1.2873569995077751E-2</v>
      </c>
      <c r="K258" s="266">
        <v>0.44792840116372395</v>
      </c>
      <c r="L258" s="310">
        <v>62</v>
      </c>
    </row>
    <row r="259" spans="1:12" ht="16.5">
      <c r="A259" s="257" t="s">
        <v>163</v>
      </c>
      <c r="B259" s="258" t="s">
        <v>1777</v>
      </c>
      <c r="C259" s="259" t="s">
        <v>72</v>
      </c>
      <c r="D259" s="260">
        <v>0.88742270566761372</v>
      </c>
      <c r="E259" s="261">
        <v>7758</v>
      </c>
      <c r="F259" s="262" t="s">
        <v>315</v>
      </c>
      <c r="G259" s="263" t="s">
        <v>1733</v>
      </c>
      <c r="H259" s="264">
        <v>2</v>
      </c>
      <c r="I259" s="265">
        <v>2268.1620000000003</v>
      </c>
      <c r="J259" s="266">
        <v>1.7834590283535109E-2</v>
      </c>
      <c r="K259" s="266">
        <v>0.41569789686987352</v>
      </c>
      <c r="L259" s="310">
        <v>37</v>
      </c>
    </row>
    <row r="260" spans="1:12" ht="16.5">
      <c r="A260" s="257" t="s">
        <v>163</v>
      </c>
      <c r="B260" s="258" t="s">
        <v>1778</v>
      </c>
      <c r="C260" s="259" t="s">
        <v>72</v>
      </c>
      <c r="D260" s="260">
        <v>0.86324499383706266</v>
      </c>
      <c r="E260" s="261">
        <v>802</v>
      </c>
      <c r="F260" s="262" t="s">
        <v>316</v>
      </c>
      <c r="G260" s="263" t="s">
        <v>1779</v>
      </c>
      <c r="H260" s="264">
        <v>3</v>
      </c>
      <c r="I260" s="265">
        <v>1402.9839999999999</v>
      </c>
      <c r="J260" s="266">
        <v>2.9417864638151537E-2</v>
      </c>
      <c r="K260" s="266">
        <v>0.35346443150853024</v>
      </c>
      <c r="L260" s="310">
        <v>16</v>
      </c>
    </row>
    <row r="261" spans="1:12" ht="16.5">
      <c r="A261" s="257" t="s">
        <v>163</v>
      </c>
      <c r="B261" s="258" t="s">
        <v>1780</v>
      </c>
      <c r="C261" s="259" t="s">
        <v>70</v>
      </c>
      <c r="D261" s="260">
        <v>0.80157894736842106</v>
      </c>
      <c r="E261" s="261">
        <v>3382</v>
      </c>
      <c r="F261" s="262" t="s">
        <v>323</v>
      </c>
      <c r="G261" s="263" t="s">
        <v>1781</v>
      </c>
      <c r="H261" s="264">
        <v>1</v>
      </c>
      <c r="I261" s="265">
        <v>1312.825</v>
      </c>
      <c r="J261" s="266">
        <v>2.8597004248117244E-2</v>
      </c>
      <c r="K261" s="266">
        <v>0.48651383834299006</v>
      </c>
      <c r="L261" s="310">
        <v>66</v>
      </c>
    </row>
    <row r="262" spans="1:12" ht="16.5">
      <c r="A262" s="257" t="s">
        <v>163</v>
      </c>
      <c r="B262" s="258" t="s">
        <v>1782</v>
      </c>
      <c r="C262" s="259" t="s">
        <v>71</v>
      </c>
      <c r="D262" s="260">
        <v>0.90826086956521745</v>
      </c>
      <c r="E262" s="261">
        <v>7176</v>
      </c>
      <c r="F262" s="262" t="s">
        <v>315</v>
      </c>
      <c r="G262" s="263" t="s">
        <v>1783</v>
      </c>
      <c r="H262" s="264">
        <v>1</v>
      </c>
      <c r="I262" s="265">
        <v>2190.1819999999998</v>
      </c>
      <c r="J262" s="266">
        <v>1.0203669832448017E-2</v>
      </c>
      <c r="K262" s="266">
        <v>0.37125824800302043</v>
      </c>
      <c r="L262" s="310">
        <v>28</v>
      </c>
    </row>
    <row r="263" spans="1:12" ht="16.5">
      <c r="A263" s="257" t="s">
        <v>163</v>
      </c>
      <c r="B263" s="258" t="s">
        <v>1784</v>
      </c>
      <c r="C263" s="259" t="s">
        <v>70</v>
      </c>
      <c r="D263" s="260">
        <v>0.84869247987767216</v>
      </c>
      <c r="E263" s="261">
        <v>3904</v>
      </c>
      <c r="F263" s="262" t="s">
        <v>324</v>
      </c>
      <c r="G263" s="263" t="s">
        <v>1776</v>
      </c>
      <c r="H263" s="264">
        <v>3</v>
      </c>
      <c r="I263" s="265">
        <v>1814.3320000000001</v>
      </c>
      <c r="J263" s="266">
        <v>8.1239524311598373E-3</v>
      </c>
      <c r="K263" s="266">
        <v>0.42635807107328577</v>
      </c>
      <c r="L263" s="310">
        <v>40</v>
      </c>
    </row>
    <row r="264" spans="1:12" ht="16.5">
      <c r="A264" s="257" t="s">
        <v>163</v>
      </c>
      <c r="B264" s="258" t="s">
        <v>1785</v>
      </c>
      <c r="C264" s="259" t="s">
        <v>72</v>
      </c>
      <c r="D264" s="260">
        <v>0.89130434782608692</v>
      </c>
      <c r="E264" s="261">
        <v>3498</v>
      </c>
      <c r="F264" s="262" t="s">
        <v>324</v>
      </c>
      <c r="G264" s="263" t="s">
        <v>1725</v>
      </c>
      <c r="H264" s="264">
        <v>1</v>
      </c>
      <c r="I264" s="265">
        <v>1892.027</v>
      </c>
      <c r="J264" s="266">
        <v>2.0184011781867402E-2</v>
      </c>
      <c r="K264" s="266">
        <v>0.46747353618405146</v>
      </c>
      <c r="L264" s="310">
        <v>139</v>
      </c>
    </row>
    <row r="265" spans="1:12" ht="16.5">
      <c r="A265" s="257" t="s">
        <v>163</v>
      </c>
      <c r="B265" s="258" t="s">
        <v>1786</v>
      </c>
      <c r="C265" s="259" t="s">
        <v>70</v>
      </c>
      <c r="D265" s="260">
        <v>0.82388642435019754</v>
      </c>
      <c r="E265" s="261">
        <v>8865</v>
      </c>
      <c r="F265" s="262" t="s">
        <v>324</v>
      </c>
      <c r="G265" s="263" t="s">
        <v>1725</v>
      </c>
      <c r="H265" s="264">
        <v>7</v>
      </c>
      <c r="I265" s="265">
        <v>2034.3420000000001</v>
      </c>
      <c r="J265" s="266">
        <v>2.6190237816289312E-2</v>
      </c>
      <c r="K265" s="266">
        <v>0.47251783999502389</v>
      </c>
      <c r="L265" s="310">
        <v>192</v>
      </c>
    </row>
    <row r="266" spans="1:12" ht="16.5">
      <c r="A266" s="257" t="s">
        <v>163</v>
      </c>
      <c r="B266" s="258" t="s">
        <v>1787</v>
      </c>
      <c r="C266" s="259" t="s">
        <v>70</v>
      </c>
      <c r="D266" s="260">
        <v>0.82778292937457421</v>
      </c>
      <c r="E266" s="261">
        <v>7172</v>
      </c>
      <c r="F266" s="262" t="s">
        <v>322</v>
      </c>
      <c r="G266" s="263" t="s">
        <v>1749</v>
      </c>
      <c r="H266" s="264">
        <v>4</v>
      </c>
      <c r="I266" s="265">
        <v>1011.2090000000001</v>
      </c>
      <c r="J266" s="266">
        <v>6.5116846621743052E-2</v>
      </c>
      <c r="K266" s="266">
        <v>0.39629824130591451</v>
      </c>
      <c r="L266" s="310">
        <v>47</v>
      </c>
    </row>
    <row r="267" spans="1:12" ht="16.5">
      <c r="A267" s="257" t="s">
        <v>163</v>
      </c>
      <c r="B267" s="258" t="s">
        <v>1788</v>
      </c>
      <c r="C267" s="259" t="s">
        <v>72</v>
      </c>
      <c r="D267" s="260">
        <v>0.87753483695280088</v>
      </c>
      <c r="E267" s="261">
        <v>6959</v>
      </c>
      <c r="F267" s="262" t="s">
        <v>321</v>
      </c>
      <c r="G267" s="263" t="s">
        <v>1731</v>
      </c>
      <c r="H267" s="264">
        <v>2</v>
      </c>
      <c r="I267" s="265">
        <v>842.25099999999998</v>
      </c>
      <c r="J267" s="266">
        <v>4.4963385860987852E-2</v>
      </c>
      <c r="K267" s="266">
        <v>0.46456760731508545</v>
      </c>
      <c r="L267" s="310">
        <v>129</v>
      </c>
    </row>
    <row r="268" spans="1:12" ht="16.5">
      <c r="A268" s="257" t="s">
        <v>163</v>
      </c>
      <c r="B268" s="258" t="s">
        <v>1789</v>
      </c>
      <c r="C268" s="259" t="s">
        <v>72</v>
      </c>
      <c r="D268" s="260">
        <v>0.85409509367778802</v>
      </c>
      <c r="E268" s="261">
        <v>8383</v>
      </c>
      <c r="F268" s="262" t="s">
        <v>315</v>
      </c>
      <c r="G268" s="263" t="s">
        <v>1790</v>
      </c>
      <c r="H268" s="264">
        <v>2</v>
      </c>
      <c r="I268" s="265">
        <v>2274.7000000000003</v>
      </c>
      <c r="J268" s="266">
        <v>1.6253465102073365E-2</v>
      </c>
      <c r="K268" s="266">
        <v>0.42644800387244169</v>
      </c>
      <c r="L268" s="310">
        <v>41</v>
      </c>
    </row>
    <row r="269" spans="1:12" ht="16.5">
      <c r="A269" s="257" t="s">
        <v>163</v>
      </c>
      <c r="B269" s="258" t="s">
        <v>1791</v>
      </c>
      <c r="C269" s="259" t="s">
        <v>72</v>
      </c>
      <c r="D269" s="260">
        <v>0.88796628954291934</v>
      </c>
      <c r="E269" s="261">
        <v>4435</v>
      </c>
      <c r="F269" s="262" t="s">
        <v>323</v>
      </c>
      <c r="G269" s="263" t="s">
        <v>1781</v>
      </c>
      <c r="H269" s="264">
        <v>5</v>
      </c>
      <c r="I269" s="265">
        <v>1741.8360000000002</v>
      </c>
      <c r="J269" s="266">
        <v>5.0288756908847551E-3</v>
      </c>
      <c r="K269" s="266">
        <v>0.44219605388104727</v>
      </c>
      <c r="L269" s="310">
        <v>50</v>
      </c>
    </row>
    <row r="270" spans="1:12" ht="16.5">
      <c r="A270" s="257" t="s">
        <v>163</v>
      </c>
      <c r="B270" s="258" t="s">
        <v>1792</v>
      </c>
      <c r="C270" s="259" t="s">
        <v>72</v>
      </c>
      <c r="D270" s="260">
        <v>0.86372322210647101</v>
      </c>
      <c r="E270" s="261">
        <v>3591</v>
      </c>
      <c r="F270" s="262" t="s">
        <v>323</v>
      </c>
      <c r="G270" s="263" t="s">
        <v>1745</v>
      </c>
      <c r="H270" s="264">
        <v>3</v>
      </c>
      <c r="I270" s="265">
        <v>1935.019</v>
      </c>
      <c r="J270" s="266">
        <v>1.1268342870318861E-2</v>
      </c>
      <c r="K270" s="266">
        <v>0.45107825664274598</v>
      </c>
      <c r="L270" s="310">
        <v>34</v>
      </c>
    </row>
    <row r="271" spans="1:12" ht="16.5">
      <c r="A271" s="257" t="s">
        <v>163</v>
      </c>
      <c r="B271" s="258" t="s">
        <v>1793</v>
      </c>
      <c r="C271" s="259" t="s">
        <v>71</v>
      </c>
      <c r="D271" s="260">
        <v>0.91478260869565231</v>
      </c>
      <c r="E271" s="261">
        <v>7042</v>
      </c>
      <c r="F271" s="262" t="s">
        <v>324</v>
      </c>
      <c r="G271" s="263" t="s">
        <v>1794</v>
      </c>
      <c r="H271" s="264">
        <v>1</v>
      </c>
      <c r="I271" s="265">
        <v>1802.5429999999999</v>
      </c>
      <c r="J271" s="266">
        <v>3.2313743510490674E-3</v>
      </c>
      <c r="K271" s="266">
        <v>0.51665969275119317</v>
      </c>
      <c r="L271" s="310">
        <v>188</v>
      </c>
    </row>
    <row r="272" spans="1:12" ht="16.5">
      <c r="A272" s="257" t="s">
        <v>163</v>
      </c>
      <c r="B272" s="258" t="s">
        <v>1795</v>
      </c>
      <c r="C272" s="259" t="s">
        <v>70</v>
      </c>
      <c r="D272" s="260">
        <v>0.80511627906976757</v>
      </c>
      <c r="E272" s="261">
        <v>6945</v>
      </c>
      <c r="F272" s="262" t="s">
        <v>318</v>
      </c>
      <c r="G272" s="263" t="s">
        <v>1796</v>
      </c>
      <c r="H272" s="264">
        <v>1</v>
      </c>
      <c r="I272" s="265">
        <v>3369.1550000000002</v>
      </c>
      <c r="J272" s="266">
        <v>1.0489717767552365E-2</v>
      </c>
      <c r="K272" s="266">
        <v>0.57022340873520705</v>
      </c>
      <c r="L272" s="310">
        <v>702</v>
      </c>
    </row>
    <row r="273" spans="1:12" ht="16.5">
      <c r="A273" s="257" t="s">
        <v>163</v>
      </c>
      <c r="B273" s="258" t="s">
        <v>1797</v>
      </c>
      <c r="C273" s="259" t="s">
        <v>70</v>
      </c>
      <c r="D273" s="260">
        <v>0.80059648546454798</v>
      </c>
      <c r="E273" s="261">
        <v>6140</v>
      </c>
      <c r="F273" s="262" t="s">
        <v>324</v>
      </c>
      <c r="G273" s="263" t="s">
        <v>1798</v>
      </c>
      <c r="H273" s="264">
        <v>4</v>
      </c>
      <c r="I273" s="265">
        <v>1464.299</v>
      </c>
      <c r="J273" s="266">
        <v>6.8326741190131773E-3</v>
      </c>
      <c r="K273" s="266">
        <v>0.48303995080455153</v>
      </c>
      <c r="L273" s="310">
        <v>144</v>
      </c>
    </row>
    <row r="274" spans="1:12" ht="16.5">
      <c r="A274" s="257" t="s">
        <v>163</v>
      </c>
      <c r="B274" s="258" t="s">
        <v>1799</v>
      </c>
      <c r="C274" s="259" t="s">
        <v>72</v>
      </c>
      <c r="D274" s="260">
        <v>0.85695652173913051</v>
      </c>
      <c r="E274" s="261">
        <v>5824</v>
      </c>
      <c r="F274" s="262" t="s">
        <v>324</v>
      </c>
      <c r="G274" s="263" t="s">
        <v>1755</v>
      </c>
      <c r="H274" s="264">
        <v>1</v>
      </c>
      <c r="I274" s="265">
        <v>1692.367</v>
      </c>
      <c r="J274" s="266">
        <v>1.7675084999809128E-2</v>
      </c>
      <c r="K274" s="266">
        <v>0.42006148535166704</v>
      </c>
      <c r="L274" s="310">
        <v>74</v>
      </c>
    </row>
  </sheetData>
  <mergeCells count="1">
    <mergeCell ref="A2:L2"/>
  </mergeCells>
  <phoneticPr fontId="2" type="noConversion"/>
  <conditionalFormatting sqref="C10:D274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2024-05-03T06:24:08Z</dcterms:modified>
</cp:coreProperties>
</file>